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backupFile="1" codeName="DieseArbeitsmappe" defaultThemeVersion="124226"/>
  <bookViews>
    <workbookView xWindow="-15" yWindow="-15" windowWidth="22980" windowHeight="9870" tabRatio="868" firstSheet="23" activeTab="37"/>
  </bookViews>
  <sheets>
    <sheet name="ZH_HRM2" sheetId="67" r:id="rId1"/>
    <sheet name="BE_HRM2" sheetId="45" r:id="rId2"/>
    <sheet name="LU_HRM2" sheetId="53" r:id="rId3"/>
    <sheet name="UR_HRM2" sheetId="63" r:id="rId4"/>
    <sheet name="SZ_HRM2" sheetId="60" r:id="rId5"/>
    <sheet name="OW_HRM2" sheetId="54" r:id="rId6"/>
    <sheet name="NW_HRM2" sheetId="56" r:id="rId7"/>
    <sheet name="GL_HRM2" sheetId="50" r:id="rId8"/>
    <sheet name="ZG_HRM2" sheetId="66" r:id="rId9"/>
    <sheet name="FR_HRM2" sheetId="48" r:id="rId10"/>
    <sheet name="SO_HRM2" sheetId="59" r:id="rId11"/>
    <sheet name="BS_HRM2" sheetId="47" r:id="rId12"/>
    <sheet name="BL_HRM2" sheetId="46" r:id="rId13"/>
    <sheet name="SH_HRM2" sheetId="58" r:id="rId14"/>
    <sheet name="SH" sheetId="25" r:id="rId15"/>
    <sheet name="AR_HRM2" sheetId="44" r:id="rId16"/>
    <sheet name="AI_HRM2" sheetId="43" r:id="rId17"/>
    <sheet name="SG_HRM2" sheetId="57" r:id="rId18"/>
    <sheet name="GR_HRM2" sheetId="51" r:id="rId19"/>
    <sheet name="AG_HRM2" sheetId="42" r:id="rId20"/>
    <sheet name="TG_HRM2" sheetId="61" r:id="rId21"/>
    <sheet name="TI_HRM2" sheetId="62" r:id="rId22"/>
    <sheet name="VD_HRM2" sheetId="64" r:id="rId23"/>
    <sheet name="VS_HRM2" sheetId="65" r:id="rId24"/>
    <sheet name="VS" sheetId="34" r:id="rId25"/>
    <sheet name="NE_HRM2" sheetId="55" r:id="rId26"/>
    <sheet name="NE" sheetId="35" r:id="rId27"/>
    <sheet name="GE_HRM2" sheetId="49" r:id="rId28"/>
    <sheet name="JU_HRM2" sheetId="52" r:id="rId29"/>
    <sheet name="CHF" sheetId="38" r:id="rId30"/>
    <sheet name="CHD" sheetId="39" r:id="rId31"/>
    <sheet name="Ergebnisse Rechnung 2017" sheetId="2" r:id="rId32"/>
    <sheet name="Ergebnisse Budgets 2018" sheetId="7" r:id="rId33"/>
    <sheet name="Ergebnisse Rechnung 2018" sheetId="6" r:id="rId34"/>
    <sheet name="Budget 2019" sheetId="40" r:id="rId35"/>
    <sheet name="Übersicht Saldo L. R. " sheetId="9" r:id="rId36"/>
    <sheet name="Finanzierungsfehlbetrag" sheetId="10" r:id="rId37"/>
    <sheet name="Selbstfinanzierungsgrad" sheetId="11" r:id="rId38"/>
  </sheets>
  <externalReferences>
    <externalReference r:id="rId39"/>
  </externalReferences>
  <definedNames>
    <definedName name="_xlnm._FilterDatabase" localSheetId="19" hidden="1">AG_HRM2!$A$1:$G$79</definedName>
    <definedName name="_xlnm._FilterDatabase" localSheetId="16" hidden="1">AI_HRM2!$A$1:$AL$1</definedName>
    <definedName name="_xlnm._FilterDatabase" localSheetId="15" hidden="1">AR_HRM2!$A$1:$AP$1</definedName>
    <definedName name="_xlnm._FilterDatabase" localSheetId="1" hidden="1">BE_HRM2!$A$1:$AL$1</definedName>
    <definedName name="_xlnm._FilterDatabase" localSheetId="12" hidden="1">BL_HRM2!$A$1:$AP$1</definedName>
    <definedName name="_xlnm._FilterDatabase" localSheetId="11" hidden="1">BS_HRM2!$A$1:$AN$1</definedName>
    <definedName name="_xlnm._FilterDatabase" localSheetId="9" hidden="1">FR_HRM2!$A$1:$AN$1</definedName>
    <definedName name="_xlnm._FilterDatabase" localSheetId="27" hidden="1">GE_HRM2!$A$1:$AL$1</definedName>
    <definedName name="_xlnm._FilterDatabase" localSheetId="7" hidden="1">GL_HRM2!$A$1:$AM$1</definedName>
    <definedName name="_xlnm._FilterDatabase" localSheetId="18" hidden="1">GR_HRM2!$A$1:$C$1</definedName>
    <definedName name="_xlnm._FilterDatabase" localSheetId="28" hidden="1">JU_HRM2!$A$1:$AP$1</definedName>
    <definedName name="_xlnm._FilterDatabase" localSheetId="2" hidden="1">LU_HRM2!$A$1:$AM$1</definedName>
    <definedName name="_xlnm._FilterDatabase" localSheetId="25" hidden="1">NE_HRM2!$A$1:$AO$1</definedName>
    <definedName name="_xlnm._FilterDatabase" localSheetId="6" hidden="1">NW_HRM2!$A$1:$AO$1</definedName>
    <definedName name="_xlnm._FilterDatabase" localSheetId="5" hidden="1">OW_HRM2!$A$1:$AN$1</definedName>
    <definedName name="_xlnm._FilterDatabase" localSheetId="17" hidden="1">SG_HRM2!$A$1:$C$1</definedName>
    <definedName name="_xlnm._FilterDatabase" localSheetId="13" hidden="1">SH_HRM2!$A$1:$AL$1</definedName>
    <definedName name="_xlnm._FilterDatabase" localSheetId="10" hidden="1">SO_HRM2!$A$1:$G$79</definedName>
    <definedName name="_xlnm._FilterDatabase" localSheetId="4" hidden="1">SZ_HRM2!$A$1:$AL$1</definedName>
    <definedName name="_xlnm._FilterDatabase" localSheetId="20" hidden="1">TG_HRM2!$A$1:$AM$1</definedName>
    <definedName name="_xlnm._FilterDatabase" localSheetId="21" hidden="1">TI_HRM2!$A$1:$G$1</definedName>
    <definedName name="_xlnm._FilterDatabase" localSheetId="3" hidden="1">UR_HRM2!$A$1:$C$1</definedName>
    <definedName name="_xlnm._FilterDatabase" localSheetId="22" hidden="1">VD_HRM2!$A$1:$AO$1</definedName>
    <definedName name="_xlnm._FilterDatabase" localSheetId="23" hidden="1">VS_HRM2!$A$1:$AO$1</definedName>
    <definedName name="_xlnm._FilterDatabase" localSheetId="8" hidden="1">ZG_HRM2!$A$1:$C$1</definedName>
    <definedName name="_xlnm._FilterDatabase" localSheetId="0" hidden="1">ZH_HRM2!$A$1:$C$79</definedName>
    <definedName name="Abschluss_d" localSheetId="32">'Ergebnisse Budgets 2018'!$A$3:$E$37</definedName>
    <definedName name="Abschluss_d" localSheetId="33">'Ergebnisse Rechnung 2018'!$A$3:$E$37</definedName>
    <definedName name="Abschluss_d" localSheetId="36">Finanzierungsfehlbetrag!$A$2:$E$35</definedName>
    <definedName name="Abschluss_d" localSheetId="37">Selbstfinanzierungsgrad!$A$2:$E$34</definedName>
    <definedName name="Abschluss_d" localSheetId="35">'Übersicht Saldo L. R. '!$A$2:$E$35</definedName>
    <definedName name="Abschluss_d">'Ergebnisse Rechnung 2017'!$A$3:$E$37</definedName>
    <definedName name="Abschluss_f" localSheetId="32">'Ergebnisse Budgets 2018'!#REF!</definedName>
    <definedName name="Abschluss_f" localSheetId="33">'Ergebnisse Rechnung 2018'!#REF!</definedName>
    <definedName name="Abschluss_f" localSheetId="36">Finanzierungsfehlbetrag!$I$2:$I$35</definedName>
    <definedName name="Abschluss_f" localSheetId="37">Selbstfinanzierungsgrad!$I$2:$N$34</definedName>
    <definedName name="Abschluss_f" localSheetId="35">'Übersicht Saldo L. R. '!#REF!</definedName>
    <definedName name="Abschluss_f">'Ergebnisse Rechnung 2017'!#REF!</definedName>
    <definedName name="AG">#REF!</definedName>
    <definedName name="AI">#REF!</definedName>
    <definedName name="AR">#REF!</definedName>
    <definedName name="BE">#REF!</definedName>
    <definedName name="BL">#REF!</definedName>
    <definedName name="BS">#REF!</definedName>
    <definedName name="CH">#REF!</definedName>
    <definedName name="CHF">#REF!</definedName>
    <definedName name="_xlnm.Print_Area" localSheetId="19">AG_HRM2!$A$1:$G$186</definedName>
    <definedName name="_xlnm.Print_Area" localSheetId="16">AI_HRM2!$A$1:$G$186</definedName>
    <definedName name="_xlnm.Print_Area" localSheetId="15">AR_HRM2!$A$1:$G$186</definedName>
    <definedName name="_xlnm.Print_Area" localSheetId="1">BE_HRM2!$A$1:$G$186</definedName>
    <definedName name="_xlnm.Print_Area" localSheetId="12">BL_HRM2!$A$1:$G$186</definedName>
    <definedName name="_xlnm.Print_Area" localSheetId="11">BS_HRM2!$A$1:$G$186</definedName>
    <definedName name="_xlnm.Print_Area" localSheetId="34">'Budget 2019'!$A$1:$F$38</definedName>
    <definedName name="_xlnm.Print_Area" localSheetId="30">CHD!$A$1:$I$43</definedName>
    <definedName name="_xlnm.Print_Area" localSheetId="29">CHF!$A$1:$I$43</definedName>
    <definedName name="_xlnm.Print_Area" localSheetId="32">'Ergebnisse Budgets 2018'!$A$1:$F$38</definedName>
    <definedName name="_xlnm.Print_Area" localSheetId="31">'Ergebnisse Rechnung 2017'!$A$2:$F$38</definedName>
    <definedName name="_xlnm.Print_Area" localSheetId="33">'Ergebnisse Rechnung 2018'!$A$2:$F$39</definedName>
    <definedName name="_xlnm.Print_Area" localSheetId="36">Finanzierungsfehlbetrag!$A$1:$G$33</definedName>
    <definedName name="_xlnm.Print_Area" localSheetId="9">FR_HRM2!$A$1:$G$186</definedName>
    <definedName name="_xlnm.Print_Area" localSheetId="27">GE_HRM2!$A$1:$G$186</definedName>
    <definedName name="_xlnm.Print_Area" localSheetId="7">GL_HRM2!$A$1:$G$186</definedName>
    <definedName name="_xlnm.Print_Area" localSheetId="18">GR_HRM2!$A$1:$G$186</definedName>
    <definedName name="_xlnm.Print_Area" localSheetId="28">JU_HRM2!$A$1:$G$186</definedName>
    <definedName name="_xlnm.Print_Area" localSheetId="2">LU_HRM2!$A$1:$G$186</definedName>
    <definedName name="_xlnm.Print_Area" localSheetId="25">NE_HRM2!$A$1:$G$186</definedName>
    <definedName name="_xlnm.Print_Area" localSheetId="6">NW_HRM2!$A$1:$G$186</definedName>
    <definedName name="_xlnm.Print_Area" localSheetId="5">OW_HRM2!$A$1:$G$186</definedName>
    <definedName name="_xlnm.Print_Area" localSheetId="37">Selbstfinanzierungsgrad!$A$1:$G$36</definedName>
    <definedName name="_xlnm.Print_Area" localSheetId="17">SG_HRM2!$A$1:$G$186</definedName>
    <definedName name="_xlnm.Print_Area" localSheetId="13">SH_HRM2!$A$1:$G$186</definedName>
    <definedName name="_xlnm.Print_Area" localSheetId="10">SO_HRM2!$A$1:$G$186</definedName>
    <definedName name="_xlnm.Print_Area" localSheetId="4">SZ_HRM2!$A$1:$G$186</definedName>
    <definedName name="_xlnm.Print_Area" localSheetId="20">TG_HRM2!$A$1:$G$186</definedName>
    <definedName name="_xlnm.Print_Area" localSheetId="21">TI_HRM2!$A$1:$G$186</definedName>
    <definedName name="_xlnm.Print_Area" localSheetId="35">'Übersicht Saldo L. R. '!$A$1:$G$34</definedName>
    <definedName name="_xlnm.Print_Area" localSheetId="3">UR_HRM2!$A$1:$G$186</definedName>
    <definedName name="_xlnm.Print_Area" localSheetId="22">VD_HRM2!$A$1:$G$186</definedName>
    <definedName name="_xlnm.Print_Area" localSheetId="23">VS_HRM2!$A$1:$G$186</definedName>
    <definedName name="_xlnm.Print_Area" localSheetId="8">ZG_HRM2!$A$1:$G$186</definedName>
    <definedName name="_xlnm.Print_Area" localSheetId="0">ZH_HRM2!$A$1:$G$186</definedName>
    <definedName name="_xlnm.Print_Titles" localSheetId="19">AG_HRM2!$1:$2</definedName>
    <definedName name="_xlnm.Print_Titles" localSheetId="16">AI_HRM2!$A:$C,AI_HRM2!$1:$2</definedName>
    <definedName name="_xlnm.Print_Titles" localSheetId="15">AR_HRM2!$1:$2</definedName>
    <definedName name="_xlnm.Print_Titles" localSheetId="1">BE_HRM2!$A:$C,BE_HRM2!$1:$2</definedName>
    <definedName name="_xlnm.Print_Titles" localSheetId="12">BL_HRM2!$1:$2</definedName>
    <definedName name="_xlnm.Print_Titles" localSheetId="11">BS_HRM2!$1:$2</definedName>
    <definedName name="_xlnm.Print_Titles" localSheetId="9">FR_HRM2!$1:$2</definedName>
    <definedName name="_xlnm.Print_Titles" localSheetId="27">GE_HRM2!$1:$2</definedName>
    <definedName name="_xlnm.Print_Titles" localSheetId="7">GL_HRM2!$1:$2</definedName>
    <definedName name="_xlnm.Print_Titles" localSheetId="18">GR_HRM2!$1:$2</definedName>
    <definedName name="_xlnm.Print_Titles" localSheetId="28">JU_HRM2!$1:$2</definedName>
    <definedName name="_xlnm.Print_Titles" localSheetId="2">LU_HRM2!$1:$2</definedName>
    <definedName name="_xlnm.Print_Titles" localSheetId="25">NE_HRM2!$1:$2</definedName>
    <definedName name="_xlnm.Print_Titles" localSheetId="6">NW_HRM2!$1:$2</definedName>
    <definedName name="_xlnm.Print_Titles" localSheetId="5">OW_HRM2!$1:$2</definedName>
    <definedName name="_xlnm.Print_Titles" localSheetId="17">SG_HRM2!$1:$2</definedName>
    <definedName name="_xlnm.Print_Titles" localSheetId="13">SH_HRM2!$A:$C,SH_HRM2!$1:$2</definedName>
    <definedName name="_xlnm.Print_Titles" localSheetId="10">SO_HRM2!$1:$2</definedName>
    <definedName name="_xlnm.Print_Titles" localSheetId="4">SZ_HRM2!$A:$C,SZ_HRM2!$1:$2</definedName>
    <definedName name="_xlnm.Print_Titles" localSheetId="20">TG_HRM2!$1:$2</definedName>
    <definedName name="_xlnm.Print_Titles" localSheetId="21">TI_HRM2!$1:$2</definedName>
    <definedName name="_xlnm.Print_Titles" localSheetId="3">UR_HRM2!$1:$2</definedName>
    <definedName name="_xlnm.Print_Titles" localSheetId="22">VD_HRM2!$1:$2</definedName>
    <definedName name="_xlnm.Print_Titles" localSheetId="23">VS_HRM2!$1:$2</definedName>
    <definedName name="_xlnm.Print_Titles" localSheetId="8">ZG_HRM2!$1:$2</definedName>
    <definedName name="_xlnm.Print_Titles" localSheetId="0">ZH_HRM2!$A:$C,ZH_HRM2!$1:$2</definedName>
    <definedName name="Dtext">#REF!</definedName>
    <definedName name="find">Finanzierungsfehlbetrag!$A$1:$F$33</definedName>
    <definedName name="FR">#REF!</definedName>
    <definedName name="Ftext">#REF!</definedName>
    <definedName name="GE">#REF!</definedName>
    <definedName name="GL">#REF!</definedName>
    <definedName name="GR">#REF!</definedName>
    <definedName name="head">#REF!</definedName>
    <definedName name="JU">#REF!</definedName>
    <definedName name="Kanton">#REF!</definedName>
    <definedName name="kantone" localSheetId="36">#REF!</definedName>
    <definedName name="kantone" localSheetId="37">#REF!</definedName>
    <definedName name="kantone" localSheetId="35">#REF!</definedName>
    <definedName name="kantone">#REF!</definedName>
    <definedName name="keywordtitel">#REF!</definedName>
    <definedName name="last">#REF!</definedName>
    <definedName name="LR" localSheetId="36">#REF!</definedName>
    <definedName name="LR" localSheetId="37">#REF!</definedName>
    <definedName name="LR">#REF!</definedName>
    <definedName name="LRd">'Übersicht Saldo L. R. '!$A$1:$F$33</definedName>
    <definedName name="LU">#REF!</definedName>
    <definedName name="md">#REF!</definedName>
    <definedName name="mf">#REF!</definedName>
    <definedName name="Name">#REF!</definedName>
    <definedName name="Nameeinf" localSheetId="36">#REF!</definedName>
    <definedName name="Nameeinf" localSheetId="37">#REF!</definedName>
    <definedName name="NE">#REF!</definedName>
    <definedName name="NW">#REF!</definedName>
    <definedName name="od">'Ergebnisse Rechnung 2018'!$A$3:$E$36</definedName>
    <definedName name="of">'Ergebnisse Rechnung 2018'!#REF!</definedName>
    <definedName name="OW">#REF!</definedName>
    <definedName name="qd">'Ergebnisse Rechnung 2017'!$A$3:$E$36</definedName>
    <definedName name="qf">'Ergebnisse Rechnung 2017'!#REF!</definedName>
    <definedName name="sd">'Ergebnisse Budgets 2018'!$A$3:$E$36</definedName>
    <definedName name="sf">'Ergebnisse Budgets 2018'!#REF!</definedName>
    <definedName name="SF_GradR" localSheetId="32">'Ergebnisse Budgets 2018'!$A$3:$E$37</definedName>
    <definedName name="SF_GradR" localSheetId="31">'Ergebnisse Rechnung 2017'!$A$3:$E$37</definedName>
    <definedName name="SF_GradR" localSheetId="33">'Ergebnisse Rechnung 2018'!$A$3:$E$37</definedName>
    <definedName name="SF_GradR" localSheetId="36">Finanzierungsfehlbetrag!$A$2:$E$35</definedName>
    <definedName name="SF_GradR" localSheetId="37">Selbstfinanzierungsgrad!$A$2:$E$34</definedName>
    <definedName name="SF_GradR" localSheetId="35">'Übersicht Saldo L. R. '!$A$2:$E$35</definedName>
    <definedName name="SF_GradR">#REF!</definedName>
    <definedName name="SFd">Selbstfinanzierungsgrad!$A$1:$F$32</definedName>
    <definedName name="SFmitohne" localSheetId="36">#REF!</definedName>
    <definedName name="SFmitohne" localSheetId="37">#REF!</definedName>
    <definedName name="SG">#REF!</definedName>
    <definedName name="SH">#REF!</definedName>
    <definedName name="so">#REF!</definedName>
    <definedName name="sotxt">#REF!</definedName>
    <definedName name="SZ">#REF!</definedName>
    <definedName name="Text" localSheetId="36">#REF!</definedName>
    <definedName name="Text" localSheetId="37">#REF!</definedName>
    <definedName name="TG">#REF!</definedName>
    <definedName name="TI">#REF!</definedName>
    <definedName name="Umfrage" localSheetId="36">#REF!</definedName>
    <definedName name="Umfrage" localSheetId="37">#REF!</definedName>
    <definedName name="UR">#REF!</definedName>
    <definedName name="VD">#REF!</definedName>
    <definedName name="Verweis" localSheetId="36">#REF!</definedName>
    <definedName name="Verweis" localSheetId="37">#REF!</definedName>
    <definedName name="VS">#REF!</definedName>
    <definedName name="ZG">#REF!</definedName>
    <definedName name="ZH">#REF!</definedName>
    <definedName name="ZIANT" localSheetId="36">#REF!</definedName>
    <definedName name="ZIANT" localSheetId="37">#REF!</definedName>
  </definedNames>
  <calcPr calcId="145621"/>
</workbook>
</file>

<file path=xl/calcChain.xml><?xml version="1.0" encoding="utf-8"?>
<calcChain xmlns="http://schemas.openxmlformats.org/spreadsheetml/2006/main">
  <c r="G183" i="67" l="1"/>
  <c r="G184" i="67" s="1"/>
  <c r="G172" i="67" s="1"/>
  <c r="F183" i="67"/>
  <c r="F184" i="67" s="1"/>
  <c r="F172" i="67" s="1"/>
  <c r="E183" i="67"/>
  <c r="E184" i="67" s="1"/>
  <c r="E172" i="67" s="1"/>
  <c r="D183" i="67"/>
  <c r="D184" i="67" s="1"/>
  <c r="D172" i="67" s="1"/>
  <c r="G181" i="67"/>
  <c r="G185" i="67" s="1"/>
  <c r="F181" i="67"/>
  <c r="F185" i="67" s="1"/>
  <c r="E181" i="67"/>
  <c r="E185" i="67" s="1"/>
  <c r="D181" i="67"/>
  <c r="D185" i="67" s="1"/>
  <c r="G180" i="67"/>
  <c r="F180" i="67"/>
  <c r="E180" i="67"/>
  <c r="D180" i="67"/>
  <c r="G177" i="67"/>
  <c r="F177" i="67"/>
  <c r="E177" i="67"/>
  <c r="D177" i="67"/>
  <c r="G171" i="67"/>
  <c r="F171" i="67"/>
  <c r="E171" i="67"/>
  <c r="D171" i="67"/>
  <c r="G170" i="67"/>
  <c r="F170" i="67"/>
  <c r="E170" i="67"/>
  <c r="D170" i="67"/>
  <c r="G168" i="67"/>
  <c r="G169" i="67" s="1"/>
  <c r="F168" i="67"/>
  <c r="F169" i="67" s="1"/>
  <c r="E168" i="67"/>
  <c r="E169" i="67" s="1"/>
  <c r="D168" i="67"/>
  <c r="D169" i="67" s="1"/>
  <c r="G165" i="67"/>
  <c r="F165" i="67"/>
  <c r="E165" i="67"/>
  <c r="D165" i="67"/>
  <c r="G163" i="67"/>
  <c r="F163" i="67"/>
  <c r="E163" i="67"/>
  <c r="D163" i="67"/>
  <c r="G156" i="67"/>
  <c r="G157" i="67" s="1"/>
  <c r="F156" i="67"/>
  <c r="F157" i="67" s="1"/>
  <c r="E156" i="67"/>
  <c r="E157" i="67" s="1"/>
  <c r="D156" i="67"/>
  <c r="D157" i="67" s="1"/>
  <c r="G140" i="67"/>
  <c r="F140" i="67"/>
  <c r="E140" i="67"/>
  <c r="D140" i="67"/>
  <c r="G134" i="67"/>
  <c r="F134" i="67"/>
  <c r="E134" i="67"/>
  <c r="E133" i="67" s="1"/>
  <c r="D134" i="67"/>
  <c r="D133" i="67" s="1"/>
  <c r="G133" i="67"/>
  <c r="G158" i="67" s="1"/>
  <c r="F133" i="67"/>
  <c r="F158" i="67" s="1"/>
  <c r="G121" i="67"/>
  <c r="G159" i="67" s="1"/>
  <c r="G161" i="67" s="1"/>
  <c r="F121" i="67"/>
  <c r="F159" i="67" s="1"/>
  <c r="F161" i="67" s="1"/>
  <c r="E121" i="67"/>
  <c r="E159" i="67" s="1"/>
  <c r="E161" i="67" s="1"/>
  <c r="D121" i="67"/>
  <c r="D159" i="67" s="1"/>
  <c r="D161" i="67" s="1"/>
  <c r="G117" i="67"/>
  <c r="F117" i="67"/>
  <c r="E117" i="67"/>
  <c r="D117" i="67"/>
  <c r="G112" i="67"/>
  <c r="F112" i="67"/>
  <c r="E112" i="67"/>
  <c r="E111" i="67" s="1"/>
  <c r="D112" i="67"/>
  <c r="D111" i="67" s="1"/>
  <c r="G111" i="67"/>
  <c r="G167" i="67" s="1"/>
  <c r="F111" i="67"/>
  <c r="F167" i="67" s="1"/>
  <c r="G106" i="67"/>
  <c r="F106" i="67"/>
  <c r="E106" i="67"/>
  <c r="D106" i="67"/>
  <c r="G95" i="67"/>
  <c r="G107" i="67" s="1"/>
  <c r="F95" i="67"/>
  <c r="F107" i="67" s="1"/>
  <c r="E95" i="67"/>
  <c r="E107" i="67" s="1"/>
  <c r="D95" i="67"/>
  <c r="D107" i="67" s="1"/>
  <c r="G76" i="67"/>
  <c r="F76" i="67"/>
  <c r="E76" i="67"/>
  <c r="D76" i="67"/>
  <c r="G55" i="67"/>
  <c r="G166" i="67" s="1"/>
  <c r="F55" i="67"/>
  <c r="F166" i="67" s="1"/>
  <c r="E55" i="67"/>
  <c r="E166" i="67" s="1"/>
  <c r="D55" i="67"/>
  <c r="D166" i="67" s="1"/>
  <c r="G36" i="67"/>
  <c r="G79" i="67" s="1"/>
  <c r="F36" i="67"/>
  <c r="F79" i="67" s="1"/>
  <c r="E36" i="67"/>
  <c r="E79" i="67" s="1"/>
  <c r="D36" i="67"/>
  <c r="D37" i="67" s="1"/>
  <c r="G21" i="67"/>
  <c r="G78" i="67" s="1"/>
  <c r="G178" i="67" s="1"/>
  <c r="F21" i="67"/>
  <c r="F78" i="67" s="1"/>
  <c r="F178" i="67" s="1"/>
  <c r="E21" i="67"/>
  <c r="E78" i="67" s="1"/>
  <c r="E178" i="67" s="1"/>
  <c r="D21" i="67"/>
  <c r="D78" i="67" s="1"/>
  <c r="D178" i="67" s="1"/>
  <c r="G183" i="66"/>
  <c r="G184" i="66" s="1"/>
  <c r="G172" i="66" s="1"/>
  <c r="F183" i="66"/>
  <c r="F184" i="66" s="1"/>
  <c r="F172" i="66" s="1"/>
  <c r="E183" i="66"/>
  <c r="E184" i="66" s="1"/>
  <c r="E172" i="66" s="1"/>
  <c r="D183" i="66"/>
  <c r="D184" i="66" s="1"/>
  <c r="D172" i="66" s="1"/>
  <c r="G181" i="66"/>
  <c r="G185" i="66" s="1"/>
  <c r="F181" i="66"/>
  <c r="F185" i="66" s="1"/>
  <c r="E181" i="66"/>
  <c r="E185" i="66" s="1"/>
  <c r="D181" i="66"/>
  <c r="D185" i="66" s="1"/>
  <c r="G180" i="66"/>
  <c r="F180" i="66"/>
  <c r="E180" i="66"/>
  <c r="D180" i="66"/>
  <c r="G177" i="66"/>
  <c r="F177" i="66"/>
  <c r="E177" i="66"/>
  <c r="D177" i="66"/>
  <c r="G171" i="66"/>
  <c r="F171" i="66"/>
  <c r="E171" i="66"/>
  <c r="D171" i="66"/>
  <c r="G170" i="66"/>
  <c r="F170" i="66"/>
  <c r="E170" i="66"/>
  <c r="D170" i="66"/>
  <c r="G168" i="66"/>
  <c r="G169" i="66" s="1"/>
  <c r="F168" i="66"/>
  <c r="F169" i="66" s="1"/>
  <c r="E168" i="66"/>
  <c r="E169" i="66" s="1"/>
  <c r="D168" i="66"/>
  <c r="D169" i="66" s="1"/>
  <c r="G165" i="66"/>
  <c r="F165" i="66"/>
  <c r="E165" i="66"/>
  <c r="D165" i="66"/>
  <c r="G163" i="66"/>
  <c r="F163" i="66"/>
  <c r="E163" i="66"/>
  <c r="D163" i="66"/>
  <c r="G161" i="66"/>
  <c r="G160" i="66"/>
  <c r="G156" i="66"/>
  <c r="G157" i="66" s="1"/>
  <c r="F156" i="66"/>
  <c r="F157" i="66" s="1"/>
  <c r="E156" i="66"/>
  <c r="E157" i="66" s="1"/>
  <c r="D156" i="66"/>
  <c r="D157" i="66" s="1"/>
  <c r="G140" i="66"/>
  <c r="F140" i="66"/>
  <c r="E140" i="66"/>
  <c r="D140" i="66"/>
  <c r="G134" i="66"/>
  <c r="F134" i="66"/>
  <c r="E134" i="66"/>
  <c r="D134" i="66"/>
  <c r="G133" i="66"/>
  <c r="G158" i="66" s="1"/>
  <c r="G162" i="66" s="1"/>
  <c r="F133" i="66"/>
  <c r="F158" i="66" s="1"/>
  <c r="E133" i="66"/>
  <c r="E158" i="66" s="1"/>
  <c r="D133" i="66"/>
  <c r="D158" i="66" s="1"/>
  <c r="G121" i="66"/>
  <c r="G159" i="66" s="1"/>
  <c r="F121" i="66"/>
  <c r="F159" i="66" s="1"/>
  <c r="F161" i="66" s="1"/>
  <c r="E121" i="66"/>
  <c r="E159" i="66" s="1"/>
  <c r="E161" i="66" s="1"/>
  <c r="D121" i="66"/>
  <c r="D159" i="66" s="1"/>
  <c r="D161" i="66" s="1"/>
  <c r="G117" i="66"/>
  <c r="F117" i="66"/>
  <c r="E117" i="66"/>
  <c r="D117" i="66"/>
  <c r="G112" i="66"/>
  <c r="F112" i="66"/>
  <c r="E112" i="66"/>
  <c r="D112" i="66"/>
  <c r="G111" i="66"/>
  <c r="G167" i="66" s="1"/>
  <c r="F111" i="66"/>
  <c r="F167" i="66" s="1"/>
  <c r="E111" i="66"/>
  <c r="E167" i="66" s="1"/>
  <c r="D111" i="66"/>
  <c r="D167" i="66" s="1"/>
  <c r="G106" i="66"/>
  <c r="F106" i="66"/>
  <c r="E106" i="66"/>
  <c r="D106" i="66"/>
  <c r="G95" i="66"/>
  <c r="G107" i="66" s="1"/>
  <c r="F95" i="66"/>
  <c r="F107" i="66" s="1"/>
  <c r="E95" i="66"/>
  <c r="E107" i="66" s="1"/>
  <c r="D95" i="66"/>
  <c r="D107" i="66" s="1"/>
  <c r="G76" i="66"/>
  <c r="F76" i="66"/>
  <c r="E76" i="66"/>
  <c r="D76" i="66"/>
  <c r="G55" i="66"/>
  <c r="G166" i="66" s="1"/>
  <c r="F55" i="66"/>
  <c r="F166" i="66" s="1"/>
  <c r="E55" i="66"/>
  <c r="E166" i="66" s="1"/>
  <c r="D55" i="66"/>
  <c r="D166" i="66" s="1"/>
  <c r="G36" i="66"/>
  <c r="G79" i="66" s="1"/>
  <c r="F36" i="66"/>
  <c r="F79" i="66" s="1"/>
  <c r="E36" i="66"/>
  <c r="E79" i="66" s="1"/>
  <c r="D36" i="66"/>
  <c r="D79" i="66" s="1"/>
  <c r="G21" i="66"/>
  <c r="G78" i="66" s="1"/>
  <c r="G178" i="66" s="1"/>
  <c r="F21" i="66"/>
  <c r="F78" i="66" s="1"/>
  <c r="F178" i="66" s="1"/>
  <c r="E21" i="66"/>
  <c r="E78" i="66" s="1"/>
  <c r="E178" i="66" s="1"/>
  <c r="D21" i="66"/>
  <c r="D78" i="66" s="1"/>
  <c r="D178" i="66" s="1"/>
  <c r="G183" i="65"/>
  <c r="G184" i="65" s="1"/>
  <c r="G172" i="65" s="1"/>
  <c r="F183" i="65"/>
  <c r="F184" i="65" s="1"/>
  <c r="F172" i="65" s="1"/>
  <c r="E183" i="65"/>
  <c r="E184" i="65" s="1"/>
  <c r="E172" i="65" s="1"/>
  <c r="D183" i="65"/>
  <c r="D184" i="65" s="1"/>
  <c r="D172" i="65" s="1"/>
  <c r="G181" i="65"/>
  <c r="G185" i="65" s="1"/>
  <c r="F181" i="65"/>
  <c r="F185" i="65" s="1"/>
  <c r="E181" i="65"/>
  <c r="E185" i="65" s="1"/>
  <c r="D181" i="65"/>
  <c r="D185" i="65" s="1"/>
  <c r="G180" i="65"/>
  <c r="F180" i="65"/>
  <c r="E180" i="65"/>
  <c r="D180" i="65"/>
  <c r="G177" i="65"/>
  <c r="F177" i="65"/>
  <c r="E177" i="65"/>
  <c r="D177" i="65"/>
  <c r="G171" i="65"/>
  <c r="F171" i="65"/>
  <c r="E171" i="65"/>
  <c r="D171" i="65"/>
  <c r="G170" i="65"/>
  <c r="F170" i="65"/>
  <c r="E170" i="65"/>
  <c r="D170" i="65"/>
  <c r="D169" i="65"/>
  <c r="G168" i="65"/>
  <c r="G169" i="65" s="1"/>
  <c r="F168" i="65"/>
  <c r="F169" i="65" s="1"/>
  <c r="E168" i="65"/>
  <c r="E169" i="65" s="1"/>
  <c r="D168" i="65"/>
  <c r="G165" i="65"/>
  <c r="F165" i="65"/>
  <c r="E165" i="65"/>
  <c r="D165" i="65"/>
  <c r="G163" i="65"/>
  <c r="F163" i="65"/>
  <c r="E163" i="65"/>
  <c r="D163" i="65"/>
  <c r="D162" i="65"/>
  <c r="G161" i="65"/>
  <c r="F161" i="65"/>
  <c r="E161" i="65"/>
  <c r="D161" i="65"/>
  <c r="G160" i="65"/>
  <c r="F160" i="65"/>
  <c r="E160" i="65"/>
  <c r="D160" i="65"/>
  <c r="F159" i="65"/>
  <c r="D157" i="65"/>
  <c r="G156" i="65"/>
  <c r="G157" i="65" s="1"/>
  <c r="F156" i="65"/>
  <c r="F157" i="65" s="1"/>
  <c r="E156" i="65"/>
  <c r="E157" i="65" s="1"/>
  <c r="D156" i="65"/>
  <c r="D151" i="65"/>
  <c r="G140" i="65"/>
  <c r="G133" i="65" s="1"/>
  <c r="F140" i="65"/>
  <c r="F133" i="65" s="1"/>
  <c r="G134" i="65"/>
  <c r="F134" i="65"/>
  <c r="E134" i="65"/>
  <c r="D134" i="65"/>
  <c r="E133" i="65"/>
  <c r="E158" i="65" s="1"/>
  <c r="E162" i="65" s="1"/>
  <c r="D133" i="65"/>
  <c r="D158" i="65" s="1"/>
  <c r="G121" i="65"/>
  <c r="G159" i="65" s="1"/>
  <c r="F121" i="65"/>
  <c r="E121" i="65"/>
  <c r="E159" i="65" s="1"/>
  <c r="D121" i="65"/>
  <c r="D159" i="65" s="1"/>
  <c r="G117" i="65"/>
  <c r="F117" i="65"/>
  <c r="E117" i="65"/>
  <c r="D117" i="65"/>
  <c r="G112" i="65"/>
  <c r="F112" i="65"/>
  <c r="E112" i="65"/>
  <c r="D112" i="65"/>
  <c r="G111" i="65"/>
  <c r="G167" i="65" s="1"/>
  <c r="F111" i="65"/>
  <c r="F167" i="65" s="1"/>
  <c r="E111" i="65"/>
  <c r="E131" i="65" s="1"/>
  <c r="D111" i="65"/>
  <c r="D131" i="65" s="1"/>
  <c r="G106" i="65"/>
  <c r="F106" i="65"/>
  <c r="E106" i="65"/>
  <c r="D106" i="65"/>
  <c r="G95" i="65"/>
  <c r="G107" i="65" s="1"/>
  <c r="F95" i="65"/>
  <c r="F107" i="65" s="1"/>
  <c r="E95" i="65"/>
  <c r="E107" i="65" s="1"/>
  <c r="D95" i="65"/>
  <c r="D107" i="65" s="1"/>
  <c r="G76" i="65"/>
  <c r="F76" i="65"/>
  <c r="E76" i="65"/>
  <c r="D76" i="65"/>
  <c r="G55" i="65"/>
  <c r="G166" i="65" s="1"/>
  <c r="F55" i="65"/>
  <c r="F166" i="65" s="1"/>
  <c r="E55" i="65"/>
  <c r="D55" i="65"/>
  <c r="G36" i="65"/>
  <c r="G79" i="65" s="1"/>
  <c r="F36" i="65"/>
  <c r="F79" i="65" s="1"/>
  <c r="E36" i="65"/>
  <c r="E79" i="65" s="1"/>
  <c r="D36" i="65"/>
  <c r="D79" i="65" s="1"/>
  <c r="G21" i="65"/>
  <c r="G78" i="65" s="1"/>
  <c r="G178" i="65" s="1"/>
  <c r="F21" i="65"/>
  <c r="F78" i="65" s="1"/>
  <c r="F178" i="65" s="1"/>
  <c r="E21" i="65"/>
  <c r="E78" i="65" s="1"/>
  <c r="E178" i="65" s="1"/>
  <c r="D21" i="65"/>
  <c r="D78" i="65" s="1"/>
  <c r="D178" i="65" s="1"/>
  <c r="G183" i="64"/>
  <c r="G184" i="64" s="1"/>
  <c r="G172" i="64" s="1"/>
  <c r="F183" i="64"/>
  <c r="F184" i="64" s="1"/>
  <c r="F172" i="64" s="1"/>
  <c r="E183" i="64"/>
  <c r="E184" i="64" s="1"/>
  <c r="E172" i="64" s="1"/>
  <c r="D183" i="64"/>
  <c r="D184" i="64" s="1"/>
  <c r="D172" i="64" s="1"/>
  <c r="G181" i="64"/>
  <c r="G185" i="64" s="1"/>
  <c r="F181" i="64"/>
  <c r="F185" i="64" s="1"/>
  <c r="E181" i="64"/>
  <c r="E185" i="64" s="1"/>
  <c r="D181" i="64"/>
  <c r="D185" i="64" s="1"/>
  <c r="G180" i="64"/>
  <c r="F180" i="64"/>
  <c r="E180" i="64"/>
  <c r="D180" i="64"/>
  <c r="G177" i="64"/>
  <c r="F177" i="64"/>
  <c r="E177" i="64"/>
  <c r="D177" i="64"/>
  <c r="G171" i="64"/>
  <c r="F171" i="64"/>
  <c r="E171" i="64"/>
  <c r="D171" i="64"/>
  <c r="G170" i="64"/>
  <c r="F170" i="64"/>
  <c r="E170" i="64"/>
  <c r="D170" i="64"/>
  <c r="G168" i="64"/>
  <c r="G169" i="64" s="1"/>
  <c r="F168" i="64"/>
  <c r="F169" i="64" s="1"/>
  <c r="E168" i="64"/>
  <c r="E169" i="64" s="1"/>
  <c r="D168" i="64"/>
  <c r="D169" i="64" s="1"/>
  <c r="G165" i="64"/>
  <c r="F165" i="64"/>
  <c r="E165" i="64"/>
  <c r="D165" i="64"/>
  <c r="G163" i="64"/>
  <c r="F163" i="64"/>
  <c r="E163" i="64"/>
  <c r="D163" i="64"/>
  <c r="G161" i="64"/>
  <c r="F161" i="64"/>
  <c r="G160" i="64"/>
  <c r="F160" i="64"/>
  <c r="G156" i="64"/>
  <c r="G157" i="64" s="1"/>
  <c r="F156" i="64"/>
  <c r="F157" i="64" s="1"/>
  <c r="E156" i="64"/>
  <c r="E157" i="64" s="1"/>
  <c r="D156" i="64"/>
  <c r="D157" i="64" s="1"/>
  <c r="G140" i="64"/>
  <c r="F140" i="64"/>
  <c r="E140" i="64"/>
  <c r="D140" i="64"/>
  <c r="G134" i="64"/>
  <c r="F134" i="64"/>
  <c r="E134" i="64"/>
  <c r="E133" i="64" s="1"/>
  <c r="D134" i="64"/>
  <c r="G133" i="64"/>
  <c r="G158" i="64" s="1"/>
  <c r="G162" i="64" s="1"/>
  <c r="F133" i="64"/>
  <c r="F158" i="64" s="1"/>
  <c r="F162" i="64" s="1"/>
  <c r="D133" i="64"/>
  <c r="G121" i="64"/>
  <c r="G159" i="64" s="1"/>
  <c r="F121" i="64"/>
  <c r="F159" i="64" s="1"/>
  <c r="E121" i="64"/>
  <c r="E159" i="64" s="1"/>
  <c r="E161" i="64" s="1"/>
  <c r="D121" i="64"/>
  <c r="D159" i="64" s="1"/>
  <c r="D161" i="64" s="1"/>
  <c r="G117" i="64"/>
  <c r="F117" i="64"/>
  <c r="E117" i="64"/>
  <c r="D117" i="64"/>
  <c r="G112" i="64"/>
  <c r="F112" i="64"/>
  <c r="E112" i="64"/>
  <c r="E111" i="64" s="1"/>
  <c r="D112" i="64"/>
  <c r="D111" i="64" s="1"/>
  <c r="G111" i="64"/>
  <c r="G167" i="64" s="1"/>
  <c r="F111" i="64"/>
  <c r="F167" i="64" s="1"/>
  <c r="G106" i="64"/>
  <c r="F106" i="64"/>
  <c r="E106" i="64"/>
  <c r="D106" i="64"/>
  <c r="G95" i="64"/>
  <c r="G107" i="64" s="1"/>
  <c r="F95" i="64"/>
  <c r="F107" i="64" s="1"/>
  <c r="E95" i="64"/>
  <c r="E107" i="64" s="1"/>
  <c r="D95" i="64"/>
  <c r="D107" i="64" s="1"/>
  <c r="G76" i="64"/>
  <c r="F76" i="64"/>
  <c r="E76" i="64"/>
  <c r="D76" i="64"/>
  <c r="G55" i="64"/>
  <c r="G166" i="64" s="1"/>
  <c r="F55" i="64"/>
  <c r="F166" i="64" s="1"/>
  <c r="E55" i="64"/>
  <c r="E166" i="64" s="1"/>
  <c r="D55" i="64"/>
  <c r="D166" i="64" s="1"/>
  <c r="G36" i="64"/>
  <c r="G79" i="64" s="1"/>
  <c r="F36" i="64"/>
  <c r="F79" i="64" s="1"/>
  <c r="E36" i="64"/>
  <c r="E37" i="64" s="1"/>
  <c r="D36" i="64"/>
  <c r="D79" i="64" s="1"/>
  <c r="G21" i="64"/>
  <c r="G78" i="64" s="1"/>
  <c r="G178" i="64" s="1"/>
  <c r="F21" i="64"/>
  <c r="F78" i="64" s="1"/>
  <c r="F178" i="64" s="1"/>
  <c r="E21" i="64"/>
  <c r="E78" i="64" s="1"/>
  <c r="E178" i="64" s="1"/>
  <c r="D21" i="64"/>
  <c r="D78" i="64" s="1"/>
  <c r="D178" i="64" s="1"/>
  <c r="G183" i="63"/>
  <c r="G184" i="63" s="1"/>
  <c r="G172" i="63" s="1"/>
  <c r="F183" i="63"/>
  <c r="F184" i="63" s="1"/>
  <c r="F172" i="63" s="1"/>
  <c r="E183" i="63"/>
  <c r="E184" i="63" s="1"/>
  <c r="E172" i="63" s="1"/>
  <c r="D183" i="63"/>
  <c r="D184" i="63" s="1"/>
  <c r="D172" i="63" s="1"/>
  <c r="G181" i="63"/>
  <c r="G185" i="63" s="1"/>
  <c r="F181" i="63"/>
  <c r="F185" i="63" s="1"/>
  <c r="E181" i="63"/>
  <c r="E185" i="63" s="1"/>
  <c r="D181" i="63"/>
  <c r="D185" i="63" s="1"/>
  <c r="G180" i="63"/>
  <c r="F180" i="63"/>
  <c r="E180" i="63"/>
  <c r="D180" i="63"/>
  <c r="G177" i="63"/>
  <c r="F177" i="63"/>
  <c r="E177" i="63"/>
  <c r="D177" i="63"/>
  <c r="G171" i="63"/>
  <c r="F171" i="63"/>
  <c r="E171" i="63"/>
  <c r="D171" i="63"/>
  <c r="G170" i="63"/>
  <c r="F170" i="63"/>
  <c r="E170" i="63"/>
  <c r="D170" i="63"/>
  <c r="G168" i="63"/>
  <c r="G169" i="63" s="1"/>
  <c r="F168" i="63"/>
  <c r="F169" i="63" s="1"/>
  <c r="E168" i="63"/>
  <c r="E169" i="63" s="1"/>
  <c r="D168" i="63"/>
  <c r="D169" i="63" s="1"/>
  <c r="G165" i="63"/>
  <c r="F165" i="63"/>
  <c r="E165" i="63"/>
  <c r="D165" i="63"/>
  <c r="G163" i="63"/>
  <c r="F163" i="63"/>
  <c r="E163" i="63"/>
  <c r="D163" i="63"/>
  <c r="G156" i="63"/>
  <c r="G157" i="63" s="1"/>
  <c r="F156" i="63"/>
  <c r="F157" i="63" s="1"/>
  <c r="E156" i="63"/>
  <c r="E157" i="63" s="1"/>
  <c r="D156" i="63"/>
  <c r="D157" i="63" s="1"/>
  <c r="G140" i="63"/>
  <c r="F140" i="63"/>
  <c r="E140" i="63"/>
  <c r="D140" i="63"/>
  <c r="G134" i="63"/>
  <c r="F134" i="63"/>
  <c r="E134" i="63"/>
  <c r="D134" i="63"/>
  <c r="G133" i="63"/>
  <c r="G158" i="63" s="1"/>
  <c r="F133" i="63"/>
  <c r="F158" i="63" s="1"/>
  <c r="E133" i="63"/>
  <c r="E158" i="63" s="1"/>
  <c r="D133" i="63"/>
  <c r="D158" i="63" s="1"/>
  <c r="G121" i="63"/>
  <c r="G159" i="63" s="1"/>
  <c r="G161" i="63" s="1"/>
  <c r="F121" i="63"/>
  <c r="F159" i="63" s="1"/>
  <c r="F161" i="63" s="1"/>
  <c r="E121" i="63"/>
  <c r="E159" i="63" s="1"/>
  <c r="E161" i="63" s="1"/>
  <c r="D121" i="63"/>
  <c r="D159" i="63" s="1"/>
  <c r="D161" i="63" s="1"/>
  <c r="G117" i="63"/>
  <c r="F117" i="63"/>
  <c r="E117" i="63"/>
  <c r="D117" i="63"/>
  <c r="G112" i="63"/>
  <c r="F112" i="63"/>
  <c r="E112" i="63"/>
  <c r="D112" i="63"/>
  <c r="G111" i="63"/>
  <c r="G167" i="63" s="1"/>
  <c r="F111" i="63"/>
  <c r="F167" i="63" s="1"/>
  <c r="E111" i="63"/>
  <c r="E167" i="63" s="1"/>
  <c r="D111" i="63"/>
  <c r="D167" i="63" s="1"/>
  <c r="G106" i="63"/>
  <c r="F106" i="63"/>
  <c r="E106" i="63"/>
  <c r="D106" i="63"/>
  <c r="G95" i="63"/>
  <c r="G107" i="63" s="1"/>
  <c r="F95" i="63"/>
  <c r="F107" i="63" s="1"/>
  <c r="E95" i="63"/>
  <c r="E107" i="63" s="1"/>
  <c r="D95" i="63"/>
  <c r="D107" i="63" s="1"/>
  <c r="G76" i="63"/>
  <c r="F76" i="63"/>
  <c r="E76" i="63"/>
  <c r="D76" i="63"/>
  <c r="G55" i="63"/>
  <c r="G166" i="63" s="1"/>
  <c r="F55" i="63"/>
  <c r="F166" i="63" s="1"/>
  <c r="E55" i="63"/>
  <c r="E166" i="63" s="1"/>
  <c r="D55" i="63"/>
  <c r="D166" i="63" s="1"/>
  <c r="G36" i="63"/>
  <c r="G79" i="63" s="1"/>
  <c r="F36" i="63"/>
  <c r="F79" i="63" s="1"/>
  <c r="E36" i="63"/>
  <c r="E79" i="63" s="1"/>
  <c r="D36" i="63"/>
  <c r="D79" i="63" s="1"/>
  <c r="G21" i="63"/>
  <c r="G78" i="63" s="1"/>
  <c r="G178" i="63" s="1"/>
  <c r="F21" i="63"/>
  <c r="F78" i="63" s="1"/>
  <c r="F178" i="63" s="1"/>
  <c r="E21" i="63"/>
  <c r="E78" i="63" s="1"/>
  <c r="E178" i="63" s="1"/>
  <c r="D21" i="63"/>
  <c r="D78" i="63" s="1"/>
  <c r="D178" i="63" s="1"/>
  <c r="G183" i="62"/>
  <c r="G184" i="62" s="1"/>
  <c r="G172" i="62" s="1"/>
  <c r="F183" i="62"/>
  <c r="F184" i="62" s="1"/>
  <c r="F172" i="62" s="1"/>
  <c r="E183" i="62"/>
  <c r="E184" i="62" s="1"/>
  <c r="E172" i="62" s="1"/>
  <c r="D183" i="62"/>
  <c r="D184" i="62" s="1"/>
  <c r="D172" i="62" s="1"/>
  <c r="G181" i="62"/>
  <c r="G185" i="62" s="1"/>
  <c r="F181" i="62"/>
  <c r="F185" i="62" s="1"/>
  <c r="E181" i="62"/>
  <c r="E185" i="62" s="1"/>
  <c r="D181" i="62"/>
  <c r="D182" i="62" s="1"/>
  <c r="D186" i="62" s="1"/>
  <c r="G180" i="62"/>
  <c r="F180" i="62"/>
  <c r="E180" i="62"/>
  <c r="D180" i="62"/>
  <c r="G177" i="62"/>
  <c r="F177" i="62"/>
  <c r="E177" i="62"/>
  <c r="D177" i="62"/>
  <c r="G171" i="62"/>
  <c r="F171" i="62"/>
  <c r="E171" i="62"/>
  <c r="D171" i="62"/>
  <c r="G170" i="62"/>
  <c r="F170" i="62"/>
  <c r="E170" i="62"/>
  <c r="D170" i="62"/>
  <c r="G168" i="62"/>
  <c r="G169" i="62" s="1"/>
  <c r="F168" i="62"/>
  <c r="F169" i="62" s="1"/>
  <c r="E168" i="62"/>
  <c r="E169" i="62" s="1"/>
  <c r="D168" i="62"/>
  <c r="D169" i="62" s="1"/>
  <c r="G165" i="62"/>
  <c r="F165" i="62"/>
  <c r="E165" i="62"/>
  <c r="D165" i="62"/>
  <c r="G163" i="62"/>
  <c r="F163" i="62"/>
  <c r="E163" i="62"/>
  <c r="D163" i="62"/>
  <c r="G156" i="62"/>
  <c r="G157" i="62" s="1"/>
  <c r="F156" i="62"/>
  <c r="F157" i="62" s="1"/>
  <c r="E156" i="62"/>
  <c r="E157" i="62" s="1"/>
  <c r="D156" i="62"/>
  <c r="D157" i="62" s="1"/>
  <c r="G140" i="62"/>
  <c r="F140" i="62"/>
  <c r="E140" i="62"/>
  <c r="D140" i="62"/>
  <c r="G134" i="62"/>
  <c r="F134" i="62"/>
  <c r="E134" i="62"/>
  <c r="E133" i="62" s="1"/>
  <c r="D134" i="62"/>
  <c r="G133" i="62"/>
  <c r="G158" i="62" s="1"/>
  <c r="F133" i="62"/>
  <c r="F158" i="62" s="1"/>
  <c r="D133" i="62"/>
  <c r="D147" i="62" s="1"/>
  <c r="G121" i="62"/>
  <c r="G159" i="62" s="1"/>
  <c r="G161" i="62" s="1"/>
  <c r="F121" i="62"/>
  <c r="F159" i="62" s="1"/>
  <c r="F161" i="62" s="1"/>
  <c r="E121" i="62"/>
  <c r="E159" i="62" s="1"/>
  <c r="E161" i="62" s="1"/>
  <c r="D121" i="62"/>
  <c r="D159" i="62" s="1"/>
  <c r="D161" i="62" s="1"/>
  <c r="G117" i="62"/>
  <c r="F117" i="62"/>
  <c r="E117" i="62"/>
  <c r="D117" i="62"/>
  <c r="G112" i="62"/>
  <c r="F112" i="62"/>
  <c r="E112" i="62"/>
  <c r="E111" i="62" s="1"/>
  <c r="D112" i="62"/>
  <c r="D111" i="62" s="1"/>
  <c r="G111" i="62"/>
  <c r="G167" i="62" s="1"/>
  <c r="F111" i="62"/>
  <c r="F167" i="62" s="1"/>
  <c r="G106" i="62"/>
  <c r="F106" i="62"/>
  <c r="E106" i="62"/>
  <c r="D106" i="62"/>
  <c r="G95" i="62"/>
  <c r="G107" i="62" s="1"/>
  <c r="F95" i="62"/>
  <c r="F107" i="62" s="1"/>
  <c r="E95" i="62"/>
  <c r="E107" i="62" s="1"/>
  <c r="D95" i="62"/>
  <c r="D107" i="62" s="1"/>
  <c r="G76" i="62"/>
  <c r="F76" i="62"/>
  <c r="E76" i="62"/>
  <c r="D76" i="62"/>
  <c r="G55" i="62"/>
  <c r="G166" i="62" s="1"/>
  <c r="F55" i="62"/>
  <c r="F166" i="62" s="1"/>
  <c r="E55" i="62"/>
  <c r="E166" i="62" s="1"/>
  <c r="D55" i="62"/>
  <c r="G36" i="62"/>
  <c r="G79" i="62" s="1"/>
  <c r="F36" i="62"/>
  <c r="F79" i="62" s="1"/>
  <c r="E36" i="62"/>
  <c r="E37" i="62" s="1"/>
  <c r="D36" i="62"/>
  <c r="D79" i="62" s="1"/>
  <c r="G21" i="62"/>
  <c r="G78" i="62" s="1"/>
  <c r="G178" i="62" s="1"/>
  <c r="F21" i="62"/>
  <c r="F78" i="62" s="1"/>
  <c r="F178" i="62" s="1"/>
  <c r="E21" i="62"/>
  <c r="E78" i="62" s="1"/>
  <c r="E178" i="62" s="1"/>
  <c r="D21" i="62"/>
  <c r="D78" i="62" s="1"/>
  <c r="D178" i="62" s="1"/>
  <c r="G183" i="61"/>
  <c r="G184" i="61" s="1"/>
  <c r="G172" i="61" s="1"/>
  <c r="F183" i="61"/>
  <c r="F184" i="61" s="1"/>
  <c r="F172" i="61" s="1"/>
  <c r="E183" i="61"/>
  <c r="E184" i="61" s="1"/>
  <c r="E172" i="61" s="1"/>
  <c r="D183" i="61"/>
  <c r="D184" i="61" s="1"/>
  <c r="D172" i="61" s="1"/>
  <c r="G181" i="61"/>
  <c r="G185" i="61" s="1"/>
  <c r="F181" i="61"/>
  <c r="F182" i="61" s="1"/>
  <c r="F186" i="61" s="1"/>
  <c r="E181" i="61"/>
  <c r="E185" i="61" s="1"/>
  <c r="D181" i="61"/>
  <c r="D185" i="61" s="1"/>
  <c r="G180" i="61"/>
  <c r="F180" i="61"/>
  <c r="F165" i="61" s="1"/>
  <c r="E180" i="61"/>
  <c r="D180" i="61"/>
  <c r="G177" i="61"/>
  <c r="F177" i="61"/>
  <c r="E177" i="61"/>
  <c r="D177" i="61"/>
  <c r="G171" i="61"/>
  <c r="F171" i="61"/>
  <c r="E171" i="61"/>
  <c r="D171" i="61"/>
  <c r="G170" i="61"/>
  <c r="F170" i="61"/>
  <c r="E170" i="61"/>
  <c r="D170" i="61"/>
  <c r="G168" i="61"/>
  <c r="G169" i="61" s="1"/>
  <c r="F168" i="61"/>
  <c r="F169" i="61" s="1"/>
  <c r="E168" i="61"/>
  <c r="E169" i="61" s="1"/>
  <c r="D168" i="61"/>
  <c r="D169" i="61" s="1"/>
  <c r="F167" i="61"/>
  <c r="F166" i="61"/>
  <c r="G165" i="61"/>
  <c r="E165" i="61"/>
  <c r="D165" i="61"/>
  <c r="G163" i="61"/>
  <c r="F163" i="61"/>
  <c r="E163" i="61"/>
  <c r="D163" i="61"/>
  <c r="G161" i="61"/>
  <c r="F161" i="61"/>
  <c r="E161" i="61"/>
  <c r="G160" i="61"/>
  <c r="F160" i="61"/>
  <c r="E160" i="61"/>
  <c r="F157" i="61"/>
  <c r="G156" i="61"/>
  <c r="G157" i="61" s="1"/>
  <c r="F156" i="61"/>
  <c r="E156" i="61"/>
  <c r="E157" i="61" s="1"/>
  <c r="D156" i="61"/>
  <c r="D157" i="61" s="1"/>
  <c r="G140" i="61"/>
  <c r="F140" i="61"/>
  <c r="E140" i="61"/>
  <c r="D140" i="61"/>
  <c r="G134" i="61"/>
  <c r="F134" i="61"/>
  <c r="E134" i="61"/>
  <c r="D134" i="61"/>
  <c r="G133" i="61"/>
  <c r="F133" i="61"/>
  <c r="F158" i="61" s="1"/>
  <c r="F162" i="61" s="1"/>
  <c r="E133" i="61"/>
  <c r="E158" i="61" s="1"/>
  <c r="E162" i="61" s="1"/>
  <c r="D133" i="61"/>
  <c r="D158" i="61" s="1"/>
  <c r="F131" i="61"/>
  <c r="G121" i="61"/>
  <c r="G159" i="61" s="1"/>
  <c r="F121" i="61"/>
  <c r="F159" i="61" s="1"/>
  <c r="E121" i="61"/>
  <c r="E159" i="61" s="1"/>
  <c r="D121" i="61"/>
  <c r="D159" i="61" s="1"/>
  <c r="D161" i="61" s="1"/>
  <c r="G117" i="61"/>
  <c r="F117" i="61"/>
  <c r="E117" i="61"/>
  <c r="D117" i="61"/>
  <c r="G112" i="61"/>
  <c r="F112" i="61"/>
  <c r="E112" i="61"/>
  <c r="D112" i="61"/>
  <c r="G111" i="61"/>
  <c r="F111" i="61"/>
  <c r="E111" i="61"/>
  <c r="E167" i="61" s="1"/>
  <c r="D111" i="61"/>
  <c r="D167" i="61" s="1"/>
  <c r="F107" i="61"/>
  <c r="F108" i="61" s="1"/>
  <c r="G106" i="61"/>
  <c r="F106" i="61"/>
  <c r="E106" i="61"/>
  <c r="D106" i="61"/>
  <c r="G95" i="61"/>
  <c r="G107" i="61" s="1"/>
  <c r="F95" i="61"/>
  <c r="E95" i="61"/>
  <c r="E107" i="61" s="1"/>
  <c r="D95" i="61"/>
  <c r="D107" i="61" s="1"/>
  <c r="G79" i="61"/>
  <c r="G76" i="61"/>
  <c r="F76" i="61"/>
  <c r="E76" i="61"/>
  <c r="D76" i="61"/>
  <c r="G55" i="61"/>
  <c r="G166" i="61" s="1"/>
  <c r="F55" i="61"/>
  <c r="E55" i="61"/>
  <c r="E166" i="61" s="1"/>
  <c r="D55" i="61"/>
  <c r="D166" i="61" s="1"/>
  <c r="G37" i="61"/>
  <c r="G36" i="61"/>
  <c r="F36" i="61"/>
  <c r="F79" i="61" s="1"/>
  <c r="E36" i="61"/>
  <c r="E79" i="61" s="1"/>
  <c r="D36" i="61"/>
  <c r="D79" i="61" s="1"/>
  <c r="G21" i="61"/>
  <c r="G78" i="61" s="1"/>
  <c r="G178" i="61" s="1"/>
  <c r="F21" i="61"/>
  <c r="F78" i="61" s="1"/>
  <c r="F178" i="61" s="1"/>
  <c r="E21" i="61"/>
  <c r="E78" i="61" s="1"/>
  <c r="E178" i="61" s="1"/>
  <c r="D21" i="61"/>
  <c r="D78" i="61" s="1"/>
  <c r="D178" i="61" s="1"/>
  <c r="G183" i="60"/>
  <c r="G184" i="60" s="1"/>
  <c r="G172" i="60" s="1"/>
  <c r="F183" i="60"/>
  <c r="F184" i="60" s="1"/>
  <c r="F172" i="60" s="1"/>
  <c r="E183" i="60"/>
  <c r="E184" i="60" s="1"/>
  <c r="E172" i="60" s="1"/>
  <c r="D183" i="60"/>
  <c r="D184" i="60" s="1"/>
  <c r="D172" i="60" s="1"/>
  <c r="G181" i="60"/>
  <c r="G185" i="60" s="1"/>
  <c r="F181" i="60"/>
  <c r="F185" i="60" s="1"/>
  <c r="E181" i="60"/>
  <c r="E185" i="60" s="1"/>
  <c r="D181" i="60"/>
  <c r="D185" i="60" s="1"/>
  <c r="G180" i="60"/>
  <c r="F180" i="60"/>
  <c r="E180" i="60"/>
  <c r="D180" i="60"/>
  <c r="G177" i="60"/>
  <c r="F177" i="60"/>
  <c r="E177" i="60"/>
  <c r="D177" i="60"/>
  <c r="G171" i="60"/>
  <c r="F171" i="60"/>
  <c r="E171" i="60"/>
  <c r="D171" i="60"/>
  <c r="G170" i="60"/>
  <c r="F170" i="60"/>
  <c r="E170" i="60"/>
  <c r="D170" i="60"/>
  <c r="G168" i="60"/>
  <c r="G169" i="60" s="1"/>
  <c r="F168" i="60"/>
  <c r="F169" i="60" s="1"/>
  <c r="E168" i="60"/>
  <c r="E169" i="60" s="1"/>
  <c r="D168" i="60"/>
  <c r="D169" i="60" s="1"/>
  <c r="G165" i="60"/>
  <c r="F165" i="60"/>
  <c r="E165" i="60"/>
  <c r="D165" i="60"/>
  <c r="G163" i="60"/>
  <c r="F163" i="60"/>
  <c r="E163" i="60"/>
  <c r="D163" i="60"/>
  <c r="G156" i="60"/>
  <c r="G157" i="60" s="1"/>
  <c r="F156" i="60"/>
  <c r="F157" i="60" s="1"/>
  <c r="E156" i="60"/>
  <c r="E157" i="60" s="1"/>
  <c r="D156" i="60"/>
  <c r="D157" i="60" s="1"/>
  <c r="G140" i="60"/>
  <c r="F140" i="60"/>
  <c r="E140" i="60"/>
  <c r="D140" i="60"/>
  <c r="G134" i="60"/>
  <c r="F134" i="60"/>
  <c r="E134" i="60"/>
  <c r="D134" i="60"/>
  <c r="G133" i="60"/>
  <c r="G158" i="60" s="1"/>
  <c r="F133" i="60"/>
  <c r="F158" i="60" s="1"/>
  <c r="E133" i="60"/>
  <c r="E158" i="60" s="1"/>
  <c r="D133" i="60"/>
  <c r="D158" i="60" s="1"/>
  <c r="G121" i="60"/>
  <c r="G159" i="60" s="1"/>
  <c r="G161" i="60" s="1"/>
  <c r="F121" i="60"/>
  <c r="F159" i="60" s="1"/>
  <c r="F161" i="60" s="1"/>
  <c r="E121" i="60"/>
  <c r="E159" i="60" s="1"/>
  <c r="E161" i="60" s="1"/>
  <c r="D121" i="60"/>
  <c r="D159" i="60" s="1"/>
  <c r="D161" i="60" s="1"/>
  <c r="G117" i="60"/>
  <c r="F117" i="60"/>
  <c r="E117" i="60"/>
  <c r="D117" i="60"/>
  <c r="G112" i="60"/>
  <c r="F112" i="60"/>
  <c r="E112" i="60"/>
  <c r="D112" i="60"/>
  <c r="G111" i="60"/>
  <c r="G167" i="60" s="1"/>
  <c r="F111" i="60"/>
  <c r="F167" i="60" s="1"/>
  <c r="E111" i="60"/>
  <c r="E167" i="60" s="1"/>
  <c r="D111" i="60"/>
  <c r="D167" i="60" s="1"/>
  <c r="G106" i="60"/>
  <c r="F106" i="60"/>
  <c r="E106" i="60"/>
  <c r="D106" i="60"/>
  <c r="G95" i="60"/>
  <c r="G107" i="60" s="1"/>
  <c r="F95" i="60"/>
  <c r="F107" i="60" s="1"/>
  <c r="E95" i="60"/>
  <c r="E107" i="60" s="1"/>
  <c r="D95" i="60"/>
  <c r="D107" i="60" s="1"/>
  <c r="G76" i="60"/>
  <c r="F76" i="60"/>
  <c r="E76" i="60"/>
  <c r="D76" i="60"/>
  <c r="G55" i="60"/>
  <c r="G166" i="60" s="1"/>
  <c r="F55" i="60"/>
  <c r="F166" i="60" s="1"/>
  <c r="E55" i="60"/>
  <c r="E166" i="60" s="1"/>
  <c r="D55" i="60"/>
  <c r="D166" i="60" s="1"/>
  <c r="G36" i="60"/>
  <c r="G79" i="60" s="1"/>
  <c r="F36" i="60"/>
  <c r="F79" i="60" s="1"/>
  <c r="E36" i="60"/>
  <c r="E79" i="60" s="1"/>
  <c r="D36" i="60"/>
  <c r="D79" i="60" s="1"/>
  <c r="G21" i="60"/>
  <c r="G78" i="60" s="1"/>
  <c r="G178" i="60" s="1"/>
  <c r="F21" i="60"/>
  <c r="F78" i="60" s="1"/>
  <c r="F178" i="60" s="1"/>
  <c r="E21" i="60"/>
  <c r="E78" i="60" s="1"/>
  <c r="E178" i="60" s="1"/>
  <c r="D21" i="60"/>
  <c r="D78" i="60" s="1"/>
  <c r="D178" i="60" s="1"/>
  <c r="G183" i="59"/>
  <c r="G184" i="59" s="1"/>
  <c r="G172" i="59" s="1"/>
  <c r="F183" i="59"/>
  <c r="F184" i="59" s="1"/>
  <c r="F172" i="59" s="1"/>
  <c r="E183" i="59"/>
  <c r="E184" i="59" s="1"/>
  <c r="E172" i="59" s="1"/>
  <c r="D183" i="59"/>
  <c r="D184" i="59" s="1"/>
  <c r="D172" i="59" s="1"/>
  <c r="G181" i="59"/>
  <c r="G185" i="59" s="1"/>
  <c r="F181" i="59"/>
  <c r="F185" i="59" s="1"/>
  <c r="E181" i="59"/>
  <c r="E185" i="59" s="1"/>
  <c r="D181" i="59"/>
  <c r="D185" i="59" s="1"/>
  <c r="G180" i="59"/>
  <c r="F180" i="59"/>
  <c r="E180" i="59"/>
  <c r="D180" i="59"/>
  <c r="G177" i="59"/>
  <c r="F177" i="59"/>
  <c r="E177" i="59"/>
  <c r="D177" i="59"/>
  <c r="G171" i="59"/>
  <c r="F171" i="59"/>
  <c r="E171" i="59"/>
  <c r="D171" i="59"/>
  <c r="G170" i="59"/>
  <c r="F170" i="59"/>
  <c r="E170" i="59"/>
  <c r="D170" i="59"/>
  <c r="G168" i="59"/>
  <c r="G169" i="59" s="1"/>
  <c r="F168" i="59"/>
  <c r="F169" i="59" s="1"/>
  <c r="E168" i="59"/>
  <c r="E169" i="59" s="1"/>
  <c r="D168" i="59"/>
  <c r="D169" i="59" s="1"/>
  <c r="G165" i="59"/>
  <c r="F165" i="59"/>
  <c r="E165" i="59"/>
  <c r="D165" i="59"/>
  <c r="G163" i="59"/>
  <c r="F163" i="59"/>
  <c r="E163" i="59"/>
  <c r="D163" i="59"/>
  <c r="G156" i="59"/>
  <c r="G157" i="59" s="1"/>
  <c r="F156" i="59"/>
  <c r="F157" i="59" s="1"/>
  <c r="E156" i="59"/>
  <c r="E157" i="59" s="1"/>
  <c r="D156" i="59"/>
  <c r="D157" i="59" s="1"/>
  <c r="G140" i="59"/>
  <c r="F140" i="59"/>
  <c r="E140" i="59"/>
  <c r="D140" i="59"/>
  <c r="G134" i="59"/>
  <c r="F134" i="59"/>
  <c r="E134" i="59"/>
  <c r="D134" i="59"/>
  <c r="D133" i="59" s="1"/>
  <c r="G133" i="59"/>
  <c r="G158" i="59" s="1"/>
  <c r="F133" i="59"/>
  <c r="F158" i="59" s="1"/>
  <c r="E133" i="59"/>
  <c r="E147" i="59" s="1"/>
  <c r="G121" i="59"/>
  <c r="G159" i="59" s="1"/>
  <c r="G161" i="59" s="1"/>
  <c r="F121" i="59"/>
  <c r="F159" i="59" s="1"/>
  <c r="F161" i="59" s="1"/>
  <c r="E121" i="59"/>
  <c r="E159" i="59" s="1"/>
  <c r="E161" i="59" s="1"/>
  <c r="D121" i="59"/>
  <c r="D159" i="59" s="1"/>
  <c r="D161" i="59" s="1"/>
  <c r="G117" i="59"/>
  <c r="F117" i="59"/>
  <c r="E117" i="59"/>
  <c r="D117" i="59"/>
  <c r="G112" i="59"/>
  <c r="F112" i="59"/>
  <c r="E112" i="59"/>
  <c r="E111" i="59" s="1"/>
  <c r="D112" i="59"/>
  <c r="D111" i="59" s="1"/>
  <c r="G111" i="59"/>
  <c r="G167" i="59" s="1"/>
  <c r="F111" i="59"/>
  <c r="F167" i="59" s="1"/>
  <c r="G106" i="59"/>
  <c r="F106" i="59"/>
  <c r="E106" i="59"/>
  <c r="D106" i="59"/>
  <c r="G95" i="59"/>
  <c r="G107" i="59" s="1"/>
  <c r="F95" i="59"/>
  <c r="F107" i="59" s="1"/>
  <c r="E95" i="59"/>
  <c r="E107" i="59" s="1"/>
  <c r="D95" i="59"/>
  <c r="D107" i="59" s="1"/>
  <c r="G76" i="59"/>
  <c r="F76" i="59"/>
  <c r="E76" i="59"/>
  <c r="D76" i="59"/>
  <c r="G55" i="59"/>
  <c r="G166" i="59" s="1"/>
  <c r="F55" i="59"/>
  <c r="F166" i="59" s="1"/>
  <c r="E55" i="59"/>
  <c r="E166" i="59" s="1"/>
  <c r="D55" i="59"/>
  <c r="G36" i="59"/>
  <c r="G79" i="59" s="1"/>
  <c r="F36" i="59"/>
  <c r="F79" i="59" s="1"/>
  <c r="E36" i="59"/>
  <c r="E37" i="59" s="1"/>
  <c r="D36" i="59"/>
  <c r="D79" i="59" s="1"/>
  <c r="G21" i="59"/>
  <c r="G78" i="59" s="1"/>
  <c r="G178" i="59" s="1"/>
  <c r="F21" i="59"/>
  <c r="F78" i="59" s="1"/>
  <c r="F178" i="59" s="1"/>
  <c r="E21" i="59"/>
  <c r="E78" i="59" s="1"/>
  <c r="E178" i="59" s="1"/>
  <c r="D21" i="59"/>
  <c r="D78" i="59" s="1"/>
  <c r="D178" i="59" s="1"/>
  <c r="G183" i="58"/>
  <c r="G184" i="58" s="1"/>
  <c r="G172" i="58" s="1"/>
  <c r="F183" i="58"/>
  <c r="F184" i="58" s="1"/>
  <c r="F172" i="58" s="1"/>
  <c r="E183" i="58"/>
  <c r="E184" i="58" s="1"/>
  <c r="E172" i="58" s="1"/>
  <c r="D183" i="58"/>
  <c r="D184" i="58" s="1"/>
  <c r="D172" i="58" s="1"/>
  <c r="G181" i="58"/>
  <c r="G185" i="58" s="1"/>
  <c r="F181" i="58"/>
  <c r="F185" i="58" s="1"/>
  <c r="E181" i="58"/>
  <c r="E185" i="58" s="1"/>
  <c r="D181" i="58"/>
  <c r="D185" i="58" s="1"/>
  <c r="G180" i="58"/>
  <c r="F180" i="58"/>
  <c r="E180" i="58"/>
  <c r="D180" i="58"/>
  <c r="G177" i="58"/>
  <c r="F177" i="58"/>
  <c r="E177" i="58"/>
  <c r="D177" i="58"/>
  <c r="G171" i="58"/>
  <c r="F171" i="58"/>
  <c r="E171" i="58"/>
  <c r="D171" i="58"/>
  <c r="G170" i="58"/>
  <c r="F170" i="58"/>
  <c r="E170" i="58"/>
  <c r="D170" i="58"/>
  <c r="D169" i="58"/>
  <c r="G168" i="58"/>
  <c r="G169" i="58" s="1"/>
  <c r="F168" i="58"/>
  <c r="F169" i="58" s="1"/>
  <c r="E168" i="58"/>
  <c r="E169" i="58" s="1"/>
  <c r="D168" i="58"/>
  <c r="G165" i="58"/>
  <c r="F165" i="58"/>
  <c r="E165" i="58"/>
  <c r="D165" i="58"/>
  <c r="G163" i="58"/>
  <c r="F163" i="58"/>
  <c r="E163" i="58"/>
  <c r="D163" i="58"/>
  <c r="D162" i="58"/>
  <c r="D161" i="58"/>
  <c r="D160" i="58"/>
  <c r="D157" i="58"/>
  <c r="G156" i="58"/>
  <c r="G157" i="58" s="1"/>
  <c r="F156" i="58"/>
  <c r="F157" i="58" s="1"/>
  <c r="E156" i="58"/>
  <c r="E157" i="58" s="1"/>
  <c r="D156" i="58"/>
  <c r="D151" i="58"/>
  <c r="G140" i="58"/>
  <c r="F140" i="58"/>
  <c r="E140" i="58"/>
  <c r="D140" i="58"/>
  <c r="G134" i="58"/>
  <c r="F134" i="58"/>
  <c r="E134" i="58"/>
  <c r="E133" i="58" s="1"/>
  <c r="D134" i="58"/>
  <c r="G133" i="58"/>
  <c r="G158" i="58" s="1"/>
  <c r="F133" i="58"/>
  <c r="F158" i="58" s="1"/>
  <c r="D133" i="58"/>
  <c r="D158" i="58" s="1"/>
  <c r="G121" i="58"/>
  <c r="G159" i="58" s="1"/>
  <c r="G161" i="58" s="1"/>
  <c r="F121" i="58"/>
  <c r="F159" i="58" s="1"/>
  <c r="F161" i="58" s="1"/>
  <c r="E121" i="58"/>
  <c r="E159" i="58" s="1"/>
  <c r="E161" i="58" s="1"/>
  <c r="D121" i="58"/>
  <c r="D159" i="58" s="1"/>
  <c r="G117" i="58"/>
  <c r="F117" i="58"/>
  <c r="E117" i="58"/>
  <c r="D117" i="58"/>
  <c r="G112" i="58"/>
  <c r="F112" i="58"/>
  <c r="E112" i="58"/>
  <c r="E111" i="58" s="1"/>
  <c r="D112" i="58"/>
  <c r="G111" i="58"/>
  <c r="G167" i="58" s="1"/>
  <c r="F111" i="58"/>
  <c r="F167" i="58" s="1"/>
  <c r="D111" i="58"/>
  <c r="D131" i="58" s="1"/>
  <c r="G106" i="58"/>
  <c r="F106" i="58"/>
  <c r="E106" i="58"/>
  <c r="D106" i="58"/>
  <c r="G95" i="58"/>
  <c r="G107" i="58" s="1"/>
  <c r="F95" i="58"/>
  <c r="F107" i="58" s="1"/>
  <c r="E95" i="58"/>
  <c r="E107" i="58" s="1"/>
  <c r="D95" i="58"/>
  <c r="D107" i="58" s="1"/>
  <c r="G76" i="58"/>
  <c r="F76" i="58"/>
  <c r="E76" i="58"/>
  <c r="D76" i="58"/>
  <c r="G55" i="58"/>
  <c r="G166" i="58" s="1"/>
  <c r="F55" i="58"/>
  <c r="F166" i="58" s="1"/>
  <c r="E55" i="58"/>
  <c r="E166" i="58" s="1"/>
  <c r="D55" i="58"/>
  <c r="D166" i="58" s="1"/>
  <c r="G36" i="58"/>
  <c r="G79" i="58" s="1"/>
  <c r="F36" i="58"/>
  <c r="F79" i="58" s="1"/>
  <c r="E36" i="58"/>
  <c r="E37" i="58" s="1"/>
  <c r="D36" i="58"/>
  <c r="D79" i="58" s="1"/>
  <c r="G21" i="58"/>
  <c r="G78" i="58" s="1"/>
  <c r="G178" i="58" s="1"/>
  <c r="F21" i="58"/>
  <c r="F78" i="58" s="1"/>
  <c r="F178" i="58" s="1"/>
  <c r="E21" i="58"/>
  <c r="E78" i="58" s="1"/>
  <c r="E178" i="58" s="1"/>
  <c r="D21" i="58"/>
  <c r="D78" i="58" s="1"/>
  <c r="D178" i="58" s="1"/>
  <c r="G183" i="57"/>
  <c r="G184" i="57" s="1"/>
  <c r="G172" i="57" s="1"/>
  <c r="F183" i="57"/>
  <c r="F184" i="57" s="1"/>
  <c r="F172" i="57" s="1"/>
  <c r="E183" i="57"/>
  <c r="E184" i="57" s="1"/>
  <c r="E172" i="57" s="1"/>
  <c r="D183" i="57"/>
  <c r="D184" i="57" s="1"/>
  <c r="D172" i="57" s="1"/>
  <c r="G181" i="57"/>
  <c r="G185" i="57" s="1"/>
  <c r="F181" i="57"/>
  <c r="F185" i="57" s="1"/>
  <c r="E181" i="57"/>
  <c r="E185" i="57" s="1"/>
  <c r="D181" i="57"/>
  <c r="D185" i="57" s="1"/>
  <c r="G180" i="57"/>
  <c r="F180" i="57"/>
  <c r="E180" i="57"/>
  <c r="D180" i="57"/>
  <c r="G177" i="57"/>
  <c r="F177" i="57"/>
  <c r="E177" i="57"/>
  <c r="D177" i="57"/>
  <c r="G171" i="57"/>
  <c r="F171" i="57"/>
  <c r="E171" i="57"/>
  <c r="D171" i="57"/>
  <c r="G170" i="57"/>
  <c r="F170" i="57"/>
  <c r="E170" i="57"/>
  <c r="D170" i="57"/>
  <c r="G168" i="57"/>
  <c r="G169" i="57" s="1"/>
  <c r="F168" i="57"/>
  <c r="F169" i="57" s="1"/>
  <c r="E168" i="57"/>
  <c r="E169" i="57" s="1"/>
  <c r="D168" i="57"/>
  <c r="D169" i="57" s="1"/>
  <c r="G165" i="57"/>
  <c r="F165" i="57"/>
  <c r="E165" i="57"/>
  <c r="D165" i="57"/>
  <c r="G163" i="57"/>
  <c r="F163" i="57"/>
  <c r="E163" i="57"/>
  <c r="D163" i="57"/>
  <c r="G156" i="57"/>
  <c r="G157" i="57" s="1"/>
  <c r="F156" i="57"/>
  <c r="F157" i="57" s="1"/>
  <c r="E156" i="57"/>
  <c r="E157" i="57" s="1"/>
  <c r="D156" i="57"/>
  <c r="D157" i="57" s="1"/>
  <c r="G140" i="57"/>
  <c r="F140" i="57"/>
  <c r="E140" i="57"/>
  <c r="D140" i="57"/>
  <c r="G134" i="57"/>
  <c r="F134" i="57"/>
  <c r="E134" i="57"/>
  <c r="D134" i="57"/>
  <c r="G133" i="57"/>
  <c r="G158" i="57" s="1"/>
  <c r="F133" i="57"/>
  <c r="F158" i="57" s="1"/>
  <c r="E133" i="57"/>
  <c r="E158" i="57" s="1"/>
  <c r="D133" i="57"/>
  <c r="D158" i="57" s="1"/>
  <c r="G121" i="57"/>
  <c r="G159" i="57" s="1"/>
  <c r="G161" i="57" s="1"/>
  <c r="F121" i="57"/>
  <c r="F159" i="57" s="1"/>
  <c r="F161" i="57" s="1"/>
  <c r="E121" i="57"/>
  <c r="E159" i="57" s="1"/>
  <c r="E161" i="57" s="1"/>
  <c r="D121" i="57"/>
  <c r="D159" i="57" s="1"/>
  <c r="D161" i="57" s="1"/>
  <c r="G117" i="57"/>
  <c r="F117" i="57"/>
  <c r="E117" i="57"/>
  <c r="D117" i="57"/>
  <c r="G112" i="57"/>
  <c r="F112" i="57"/>
  <c r="E112" i="57"/>
  <c r="D112" i="57"/>
  <c r="G111" i="57"/>
  <c r="G167" i="57" s="1"/>
  <c r="F111" i="57"/>
  <c r="F167" i="57" s="1"/>
  <c r="E111" i="57"/>
  <c r="E167" i="57" s="1"/>
  <c r="D111" i="57"/>
  <c r="D167" i="57" s="1"/>
  <c r="G106" i="57"/>
  <c r="F106" i="57"/>
  <c r="E106" i="57"/>
  <c r="D106" i="57"/>
  <c r="G95" i="57"/>
  <c r="G107" i="57" s="1"/>
  <c r="F95" i="57"/>
  <c r="F107" i="57" s="1"/>
  <c r="E95" i="57"/>
  <c r="E107" i="57" s="1"/>
  <c r="D95" i="57"/>
  <c r="D107" i="57" s="1"/>
  <c r="G76" i="57"/>
  <c r="F76" i="57"/>
  <c r="E76" i="57"/>
  <c r="D76" i="57"/>
  <c r="G55" i="57"/>
  <c r="G166" i="57" s="1"/>
  <c r="F55" i="57"/>
  <c r="F166" i="57" s="1"/>
  <c r="E55" i="57"/>
  <c r="E166" i="57" s="1"/>
  <c r="D55" i="57"/>
  <c r="D166" i="57" s="1"/>
  <c r="G36" i="57"/>
  <c r="G79" i="57" s="1"/>
  <c r="F36" i="57"/>
  <c r="F79" i="57" s="1"/>
  <c r="E36" i="57"/>
  <c r="E79" i="57" s="1"/>
  <c r="D36" i="57"/>
  <c r="D79" i="57" s="1"/>
  <c r="G21" i="57"/>
  <c r="G78" i="57" s="1"/>
  <c r="G178" i="57" s="1"/>
  <c r="F21" i="57"/>
  <c r="F78" i="57" s="1"/>
  <c r="F178" i="57" s="1"/>
  <c r="E21" i="57"/>
  <c r="E78" i="57" s="1"/>
  <c r="E178" i="57" s="1"/>
  <c r="D21" i="57"/>
  <c r="D78" i="57" s="1"/>
  <c r="D178" i="57" s="1"/>
  <c r="G183" i="56"/>
  <c r="G184" i="56" s="1"/>
  <c r="G172" i="56" s="1"/>
  <c r="F183" i="56"/>
  <c r="F184" i="56" s="1"/>
  <c r="F172" i="56" s="1"/>
  <c r="E183" i="56"/>
  <c r="E184" i="56" s="1"/>
  <c r="E172" i="56" s="1"/>
  <c r="D183" i="56"/>
  <c r="D184" i="56" s="1"/>
  <c r="D172" i="56" s="1"/>
  <c r="G181" i="56"/>
  <c r="G185" i="56" s="1"/>
  <c r="F181" i="56"/>
  <c r="F185" i="56" s="1"/>
  <c r="E181" i="56"/>
  <c r="E185" i="56" s="1"/>
  <c r="D181" i="56"/>
  <c r="D185" i="56" s="1"/>
  <c r="G180" i="56"/>
  <c r="F180" i="56"/>
  <c r="E180" i="56"/>
  <c r="D180" i="56"/>
  <c r="G177" i="56"/>
  <c r="F177" i="56"/>
  <c r="E177" i="56"/>
  <c r="D177" i="56"/>
  <c r="G171" i="56"/>
  <c r="F171" i="56"/>
  <c r="E171" i="56"/>
  <c r="D171" i="56"/>
  <c r="G170" i="56"/>
  <c r="F170" i="56"/>
  <c r="E170" i="56"/>
  <c r="D170" i="56"/>
  <c r="G168" i="56"/>
  <c r="G169" i="56" s="1"/>
  <c r="F168" i="56"/>
  <c r="F169" i="56" s="1"/>
  <c r="E168" i="56"/>
  <c r="E169" i="56" s="1"/>
  <c r="D168" i="56"/>
  <c r="D169" i="56" s="1"/>
  <c r="G165" i="56"/>
  <c r="F165" i="56"/>
  <c r="E165" i="56"/>
  <c r="D165" i="56"/>
  <c r="G163" i="56"/>
  <c r="F163" i="56"/>
  <c r="E163" i="56"/>
  <c r="D163" i="56"/>
  <c r="F161" i="56"/>
  <c r="F160" i="56"/>
  <c r="G156" i="56"/>
  <c r="G157" i="56" s="1"/>
  <c r="F156" i="56"/>
  <c r="F157" i="56" s="1"/>
  <c r="E156" i="56"/>
  <c r="E157" i="56" s="1"/>
  <c r="D156" i="56"/>
  <c r="D157" i="56" s="1"/>
  <c r="G140" i="56"/>
  <c r="F140" i="56"/>
  <c r="E140" i="56"/>
  <c r="D140" i="56"/>
  <c r="G134" i="56"/>
  <c r="F134" i="56"/>
  <c r="E134" i="56"/>
  <c r="D134" i="56"/>
  <c r="G133" i="56"/>
  <c r="G158" i="56" s="1"/>
  <c r="F133" i="56"/>
  <c r="F158" i="56" s="1"/>
  <c r="F162" i="56" s="1"/>
  <c r="E133" i="56"/>
  <c r="E158" i="56" s="1"/>
  <c r="D133" i="56"/>
  <c r="D158" i="56" s="1"/>
  <c r="G121" i="56"/>
  <c r="G159" i="56" s="1"/>
  <c r="G161" i="56" s="1"/>
  <c r="F121" i="56"/>
  <c r="F159" i="56" s="1"/>
  <c r="E121" i="56"/>
  <c r="E159" i="56" s="1"/>
  <c r="E161" i="56" s="1"/>
  <c r="D121" i="56"/>
  <c r="D159" i="56" s="1"/>
  <c r="D161" i="56" s="1"/>
  <c r="G117" i="56"/>
  <c r="F117" i="56"/>
  <c r="E117" i="56"/>
  <c r="D117" i="56"/>
  <c r="G112" i="56"/>
  <c r="F112" i="56"/>
  <c r="E112" i="56"/>
  <c r="D112" i="56"/>
  <c r="G111" i="56"/>
  <c r="G167" i="56" s="1"/>
  <c r="F111" i="56"/>
  <c r="F167" i="56" s="1"/>
  <c r="E111" i="56"/>
  <c r="E167" i="56" s="1"/>
  <c r="D111" i="56"/>
  <c r="D167" i="56" s="1"/>
  <c r="G106" i="56"/>
  <c r="F106" i="56"/>
  <c r="E106" i="56"/>
  <c r="D106" i="56"/>
  <c r="G95" i="56"/>
  <c r="G107" i="56" s="1"/>
  <c r="F95" i="56"/>
  <c r="F107" i="56" s="1"/>
  <c r="E95" i="56"/>
  <c r="E107" i="56" s="1"/>
  <c r="D95" i="56"/>
  <c r="D107" i="56" s="1"/>
  <c r="G76" i="56"/>
  <c r="F76" i="56"/>
  <c r="E76" i="56"/>
  <c r="D76" i="56"/>
  <c r="G55" i="56"/>
  <c r="G166" i="56" s="1"/>
  <c r="F55" i="56"/>
  <c r="F166" i="56" s="1"/>
  <c r="E55" i="56"/>
  <c r="E166" i="56" s="1"/>
  <c r="D55" i="56"/>
  <c r="D166" i="56" s="1"/>
  <c r="G36" i="56"/>
  <c r="G79" i="56" s="1"/>
  <c r="F36" i="56"/>
  <c r="F79" i="56" s="1"/>
  <c r="E36" i="56"/>
  <c r="E79" i="56" s="1"/>
  <c r="D36" i="56"/>
  <c r="D79" i="56" s="1"/>
  <c r="G21" i="56"/>
  <c r="G78" i="56" s="1"/>
  <c r="G178" i="56" s="1"/>
  <c r="F21" i="56"/>
  <c r="F78" i="56" s="1"/>
  <c r="F178" i="56" s="1"/>
  <c r="E21" i="56"/>
  <c r="E78" i="56" s="1"/>
  <c r="E178" i="56" s="1"/>
  <c r="D21" i="56"/>
  <c r="D78" i="56" s="1"/>
  <c r="D178" i="56" s="1"/>
  <c r="G183" i="55"/>
  <c r="G184" i="55" s="1"/>
  <c r="G172" i="55" s="1"/>
  <c r="F183" i="55"/>
  <c r="F184" i="55" s="1"/>
  <c r="F172" i="55" s="1"/>
  <c r="E183" i="55"/>
  <c r="E184" i="55" s="1"/>
  <c r="E172" i="55" s="1"/>
  <c r="D183" i="55"/>
  <c r="D184" i="55" s="1"/>
  <c r="D172" i="55" s="1"/>
  <c r="G181" i="55"/>
  <c r="G185" i="55" s="1"/>
  <c r="F181" i="55"/>
  <c r="F185" i="55" s="1"/>
  <c r="E181" i="55"/>
  <c r="E185" i="55" s="1"/>
  <c r="D181" i="55"/>
  <c r="D185" i="55" s="1"/>
  <c r="G180" i="55"/>
  <c r="F180" i="55"/>
  <c r="E180" i="55"/>
  <c r="D180" i="55"/>
  <c r="G177" i="55"/>
  <c r="F177" i="55"/>
  <c r="E177" i="55"/>
  <c r="D177" i="55"/>
  <c r="G171" i="55"/>
  <c r="F171" i="55"/>
  <c r="E171" i="55"/>
  <c r="D171" i="55"/>
  <c r="G170" i="55"/>
  <c r="F170" i="55"/>
  <c r="E170" i="55"/>
  <c r="D170" i="55"/>
  <c r="D169" i="55"/>
  <c r="G168" i="55"/>
  <c r="G169" i="55" s="1"/>
  <c r="F168" i="55"/>
  <c r="F169" i="55" s="1"/>
  <c r="E168" i="55"/>
  <c r="E169" i="55" s="1"/>
  <c r="D168" i="55"/>
  <c r="G165" i="55"/>
  <c r="F165" i="55"/>
  <c r="E165" i="55"/>
  <c r="D165" i="55"/>
  <c r="G163" i="55"/>
  <c r="F163" i="55"/>
  <c r="E163" i="55"/>
  <c r="D163" i="55"/>
  <c r="D162" i="55"/>
  <c r="G161" i="55"/>
  <c r="E161" i="55"/>
  <c r="D161" i="55"/>
  <c r="G160" i="55"/>
  <c r="E160" i="55"/>
  <c r="D160" i="55"/>
  <c r="D157" i="55"/>
  <c r="G156" i="55"/>
  <c r="G157" i="55" s="1"/>
  <c r="F156" i="55"/>
  <c r="F157" i="55" s="1"/>
  <c r="E156" i="55"/>
  <c r="E157" i="55" s="1"/>
  <c r="D156" i="55"/>
  <c r="D151" i="55"/>
  <c r="G140" i="55"/>
  <c r="F140" i="55"/>
  <c r="E140" i="55"/>
  <c r="D140" i="55"/>
  <c r="G134" i="55"/>
  <c r="F134" i="55"/>
  <c r="E134" i="55"/>
  <c r="E133" i="55" s="1"/>
  <c r="D134" i="55"/>
  <c r="G133" i="55"/>
  <c r="G158" i="55" s="1"/>
  <c r="G162" i="55" s="1"/>
  <c r="F133" i="55"/>
  <c r="F158" i="55" s="1"/>
  <c r="D133" i="55"/>
  <c r="G121" i="55"/>
  <c r="G159" i="55" s="1"/>
  <c r="F121" i="55"/>
  <c r="F159" i="55" s="1"/>
  <c r="F161" i="55" s="1"/>
  <c r="E121" i="55"/>
  <c r="E159" i="55" s="1"/>
  <c r="D121" i="55"/>
  <c r="D159" i="55" s="1"/>
  <c r="G117" i="55"/>
  <c r="F117" i="55"/>
  <c r="E117" i="55"/>
  <c r="D117" i="55"/>
  <c r="G112" i="55"/>
  <c r="F112" i="55"/>
  <c r="E112" i="55"/>
  <c r="E111" i="55" s="1"/>
  <c r="D112" i="55"/>
  <c r="D111" i="55" s="1"/>
  <c r="G111" i="55"/>
  <c r="G167" i="55" s="1"/>
  <c r="F111" i="55"/>
  <c r="F167" i="55" s="1"/>
  <c r="G106" i="55"/>
  <c r="F106" i="55"/>
  <c r="E106" i="55"/>
  <c r="D106" i="55"/>
  <c r="G95" i="55"/>
  <c r="G107" i="55" s="1"/>
  <c r="F95" i="55"/>
  <c r="F107" i="55" s="1"/>
  <c r="E95" i="55"/>
  <c r="E107" i="55" s="1"/>
  <c r="D95" i="55"/>
  <c r="D107" i="55" s="1"/>
  <c r="G76" i="55"/>
  <c r="F76" i="55"/>
  <c r="E76" i="55"/>
  <c r="D76" i="55"/>
  <c r="G55" i="55"/>
  <c r="G166" i="55" s="1"/>
  <c r="F55" i="55"/>
  <c r="F166" i="55" s="1"/>
  <c r="E55" i="55"/>
  <c r="E166" i="55" s="1"/>
  <c r="D55" i="55"/>
  <c r="D166" i="55" s="1"/>
  <c r="G36" i="55"/>
  <c r="G79" i="55" s="1"/>
  <c r="F36" i="55"/>
  <c r="F79" i="55" s="1"/>
  <c r="E36" i="55"/>
  <c r="E37" i="55" s="1"/>
  <c r="D36" i="55"/>
  <c r="D79" i="55" s="1"/>
  <c r="G21" i="55"/>
  <c r="G78" i="55" s="1"/>
  <c r="G178" i="55" s="1"/>
  <c r="F21" i="55"/>
  <c r="F78" i="55" s="1"/>
  <c r="F178" i="55" s="1"/>
  <c r="E21" i="55"/>
  <c r="E78" i="55" s="1"/>
  <c r="E178" i="55" s="1"/>
  <c r="D21" i="55"/>
  <c r="D78" i="55" s="1"/>
  <c r="D178" i="55" s="1"/>
  <c r="G183" i="54"/>
  <c r="G184" i="54" s="1"/>
  <c r="G172" i="54" s="1"/>
  <c r="F183" i="54"/>
  <c r="F184" i="54" s="1"/>
  <c r="F172" i="54" s="1"/>
  <c r="E183" i="54"/>
  <c r="E184" i="54" s="1"/>
  <c r="E172" i="54" s="1"/>
  <c r="D183" i="54"/>
  <c r="D184" i="54" s="1"/>
  <c r="D172" i="54" s="1"/>
  <c r="G181" i="54"/>
  <c r="G185" i="54" s="1"/>
  <c r="F181" i="54"/>
  <c r="F185" i="54" s="1"/>
  <c r="E181" i="54"/>
  <c r="E185" i="54" s="1"/>
  <c r="D181" i="54"/>
  <c r="D185" i="54" s="1"/>
  <c r="G180" i="54"/>
  <c r="F180" i="54"/>
  <c r="F165" i="54" s="1"/>
  <c r="E180" i="54"/>
  <c r="D180" i="54"/>
  <c r="G177" i="54"/>
  <c r="F177" i="54"/>
  <c r="F157" i="54" s="1"/>
  <c r="E177" i="54"/>
  <c r="D177" i="54"/>
  <c r="G171" i="54"/>
  <c r="F171" i="54"/>
  <c r="E171" i="54"/>
  <c r="D171" i="54"/>
  <c r="G170" i="54"/>
  <c r="F170" i="54"/>
  <c r="E170" i="54"/>
  <c r="D170" i="54"/>
  <c r="G168" i="54"/>
  <c r="G169" i="54" s="1"/>
  <c r="F168" i="54"/>
  <c r="F169" i="54" s="1"/>
  <c r="E168" i="54"/>
  <c r="E169" i="54" s="1"/>
  <c r="D168" i="54"/>
  <c r="D169" i="54" s="1"/>
  <c r="F167" i="54"/>
  <c r="F166" i="54"/>
  <c r="G165" i="54"/>
  <c r="E165" i="54"/>
  <c r="D165" i="54"/>
  <c r="G163" i="54"/>
  <c r="F163" i="54"/>
  <c r="E163" i="54"/>
  <c r="D163" i="54"/>
  <c r="F160" i="54"/>
  <c r="F158" i="54"/>
  <c r="F162" i="54" s="1"/>
  <c r="G156" i="54"/>
  <c r="G157" i="54" s="1"/>
  <c r="F156" i="54"/>
  <c r="E156" i="54"/>
  <c r="E157" i="54" s="1"/>
  <c r="D156" i="54"/>
  <c r="D157" i="54" s="1"/>
  <c r="G147" i="54"/>
  <c r="G140" i="54"/>
  <c r="F140" i="54"/>
  <c r="E140" i="54"/>
  <c r="D140" i="54"/>
  <c r="G134" i="54"/>
  <c r="F134" i="54"/>
  <c r="E134" i="54"/>
  <c r="D134" i="54"/>
  <c r="G133" i="54"/>
  <c r="F133" i="54"/>
  <c r="F147" i="54" s="1"/>
  <c r="E133" i="54"/>
  <c r="E158" i="54" s="1"/>
  <c r="D133" i="54"/>
  <c r="D158" i="54" s="1"/>
  <c r="F131" i="54"/>
  <c r="G121" i="54"/>
  <c r="G159" i="54" s="1"/>
  <c r="G161" i="54" s="1"/>
  <c r="F121" i="54"/>
  <c r="F159" i="54" s="1"/>
  <c r="F161" i="54" s="1"/>
  <c r="E121" i="54"/>
  <c r="E159" i="54" s="1"/>
  <c r="E161" i="54" s="1"/>
  <c r="D121" i="54"/>
  <c r="D159" i="54" s="1"/>
  <c r="D161" i="54" s="1"/>
  <c r="G117" i="54"/>
  <c r="F117" i="54"/>
  <c r="E117" i="54"/>
  <c r="D117" i="54"/>
  <c r="G112" i="54"/>
  <c r="F112" i="54"/>
  <c r="E112" i="54"/>
  <c r="D112" i="54"/>
  <c r="G111" i="54"/>
  <c r="G167" i="54" s="1"/>
  <c r="F111" i="54"/>
  <c r="E111" i="54"/>
  <c r="E167" i="54" s="1"/>
  <c r="D111" i="54"/>
  <c r="D167" i="54" s="1"/>
  <c r="F107" i="54"/>
  <c r="G106" i="54"/>
  <c r="F106" i="54"/>
  <c r="E106" i="54"/>
  <c r="D106" i="54"/>
  <c r="G95" i="54"/>
  <c r="G107" i="54" s="1"/>
  <c r="F95" i="54"/>
  <c r="E95" i="54"/>
  <c r="E107" i="54" s="1"/>
  <c r="D95" i="54"/>
  <c r="D107" i="54" s="1"/>
  <c r="G79" i="54"/>
  <c r="G76" i="54"/>
  <c r="F76" i="54"/>
  <c r="E76" i="54"/>
  <c r="D76" i="54"/>
  <c r="G55" i="54"/>
  <c r="G166" i="54" s="1"/>
  <c r="F55" i="54"/>
  <c r="E55" i="54"/>
  <c r="E166" i="54" s="1"/>
  <c r="D55" i="54"/>
  <c r="D166" i="54" s="1"/>
  <c r="G37" i="54"/>
  <c r="G36" i="54"/>
  <c r="F36" i="54"/>
  <c r="F79" i="54" s="1"/>
  <c r="E36" i="54"/>
  <c r="E79" i="54" s="1"/>
  <c r="D36" i="54"/>
  <c r="D79" i="54" s="1"/>
  <c r="G21" i="54"/>
  <c r="G78" i="54" s="1"/>
  <c r="G178" i="54" s="1"/>
  <c r="F21" i="54"/>
  <c r="F78" i="54" s="1"/>
  <c r="F178" i="54" s="1"/>
  <c r="E21" i="54"/>
  <c r="E78" i="54" s="1"/>
  <c r="E178" i="54" s="1"/>
  <c r="D21" i="54"/>
  <c r="D78" i="54" s="1"/>
  <c r="D178" i="54" s="1"/>
  <c r="G183" i="53"/>
  <c r="G184" i="53" s="1"/>
  <c r="G172" i="53" s="1"/>
  <c r="F183" i="53"/>
  <c r="F184" i="53" s="1"/>
  <c r="F172" i="53" s="1"/>
  <c r="E183" i="53"/>
  <c r="E184" i="53" s="1"/>
  <c r="E172" i="53" s="1"/>
  <c r="D183" i="53"/>
  <c r="D184" i="53" s="1"/>
  <c r="D172" i="53" s="1"/>
  <c r="G181" i="53"/>
  <c r="G185" i="53" s="1"/>
  <c r="F181" i="53"/>
  <c r="F185" i="53" s="1"/>
  <c r="E181" i="53"/>
  <c r="E182" i="53" s="1"/>
  <c r="E186" i="53" s="1"/>
  <c r="D181" i="53"/>
  <c r="D182" i="53" s="1"/>
  <c r="D186" i="53" s="1"/>
  <c r="G180" i="53"/>
  <c r="F180" i="53"/>
  <c r="E180" i="53"/>
  <c r="D180" i="53"/>
  <c r="G177" i="53"/>
  <c r="F177" i="53"/>
  <c r="E177" i="53"/>
  <c r="D177" i="53"/>
  <c r="G171" i="53"/>
  <c r="F171" i="53"/>
  <c r="E171" i="53"/>
  <c r="D171" i="53"/>
  <c r="G170" i="53"/>
  <c r="F170" i="53"/>
  <c r="E170" i="53"/>
  <c r="D170" i="53"/>
  <c r="G168" i="53"/>
  <c r="G169" i="53" s="1"/>
  <c r="F168" i="53"/>
  <c r="F169" i="53" s="1"/>
  <c r="E168" i="53"/>
  <c r="E169" i="53" s="1"/>
  <c r="D168" i="53"/>
  <c r="D169" i="53" s="1"/>
  <c r="G165" i="53"/>
  <c r="F165" i="53"/>
  <c r="E165" i="53"/>
  <c r="D165" i="53"/>
  <c r="G163" i="53"/>
  <c r="F163" i="53"/>
  <c r="E163" i="53"/>
  <c r="D163" i="53"/>
  <c r="G156" i="53"/>
  <c r="G157" i="53" s="1"/>
  <c r="F156" i="53"/>
  <c r="F157" i="53" s="1"/>
  <c r="E156" i="53"/>
  <c r="E157" i="53" s="1"/>
  <c r="D156" i="53"/>
  <c r="D157" i="53" s="1"/>
  <c r="G140" i="53"/>
  <c r="F140" i="53"/>
  <c r="E140" i="53"/>
  <c r="D140" i="53"/>
  <c r="G134" i="53"/>
  <c r="F134" i="53"/>
  <c r="E134" i="53"/>
  <c r="E133" i="53" s="1"/>
  <c r="D134" i="53"/>
  <c r="G133" i="53"/>
  <c r="G158" i="53" s="1"/>
  <c r="F133" i="53"/>
  <c r="F158" i="53" s="1"/>
  <c r="D133" i="53"/>
  <c r="G121" i="53"/>
  <c r="G159" i="53" s="1"/>
  <c r="G161" i="53" s="1"/>
  <c r="F121" i="53"/>
  <c r="F159" i="53" s="1"/>
  <c r="F161" i="53" s="1"/>
  <c r="E121" i="53"/>
  <c r="E159" i="53" s="1"/>
  <c r="E161" i="53" s="1"/>
  <c r="D121" i="53"/>
  <c r="D159" i="53" s="1"/>
  <c r="D161" i="53" s="1"/>
  <c r="G117" i="53"/>
  <c r="F117" i="53"/>
  <c r="E117" i="53"/>
  <c r="D117" i="53"/>
  <c r="G112" i="53"/>
  <c r="F112" i="53"/>
  <c r="E112" i="53"/>
  <c r="E111" i="53" s="1"/>
  <c r="D112" i="53"/>
  <c r="D111" i="53" s="1"/>
  <c r="G111" i="53"/>
  <c r="G167" i="53" s="1"/>
  <c r="F111" i="53"/>
  <c r="F167" i="53" s="1"/>
  <c r="G106" i="53"/>
  <c r="F106" i="53"/>
  <c r="E106" i="53"/>
  <c r="D106" i="53"/>
  <c r="G95" i="53"/>
  <c r="G107" i="53" s="1"/>
  <c r="F95" i="53"/>
  <c r="F107" i="53" s="1"/>
  <c r="E95" i="53"/>
  <c r="E107" i="53" s="1"/>
  <c r="D95" i="53"/>
  <c r="D107" i="53" s="1"/>
  <c r="G76" i="53"/>
  <c r="F76" i="53"/>
  <c r="E76" i="53"/>
  <c r="D76" i="53"/>
  <c r="G55" i="53"/>
  <c r="G166" i="53" s="1"/>
  <c r="F55" i="53"/>
  <c r="F166" i="53" s="1"/>
  <c r="E55" i="53"/>
  <c r="E166" i="53" s="1"/>
  <c r="D55" i="53"/>
  <c r="G36" i="53"/>
  <c r="G79" i="53" s="1"/>
  <c r="F36" i="53"/>
  <c r="F79" i="53" s="1"/>
  <c r="E36" i="53"/>
  <c r="E37" i="53" s="1"/>
  <c r="D36" i="53"/>
  <c r="D79" i="53" s="1"/>
  <c r="G21" i="53"/>
  <c r="G78" i="53" s="1"/>
  <c r="G178" i="53" s="1"/>
  <c r="F21" i="53"/>
  <c r="F78" i="53" s="1"/>
  <c r="F178" i="53" s="1"/>
  <c r="E21" i="53"/>
  <c r="E78" i="53" s="1"/>
  <c r="E178" i="53" s="1"/>
  <c r="D21" i="53"/>
  <c r="D78" i="53" s="1"/>
  <c r="D178" i="53" s="1"/>
  <c r="G183" i="52"/>
  <c r="G184" i="52" s="1"/>
  <c r="G172" i="52" s="1"/>
  <c r="F183" i="52"/>
  <c r="F184" i="52" s="1"/>
  <c r="F172" i="52" s="1"/>
  <c r="E183" i="52"/>
  <c r="E184" i="52" s="1"/>
  <c r="E172" i="52" s="1"/>
  <c r="D183" i="52"/>
  <c r="D184" i="52" s="1"/>
  <c r="D172" i="52" s="1"/>
  <c r="G181" i="52"/>
  <c r="G185" i="52" s="1"/>
  <c r="F181" i="52"/>
  <c r="F185" i="52" s="1"/>
  <c r="E181" i="52"/>
  <c r="E185" i="52" s="1"/>
  <c r="D181" i="52"/>
  <c r="D185" i="52" s="1"/>
  <c r="G180" i="52"/>
  <c r="F180" i="52"/>
  <c r="E180" i="52"/>
  <c r="D180" i="52"/>
  <c r="G177" i="52"/>
  <c r="F177" i="52"/>
  <c r="E177" i="52"/>
  <c r="D177" i="52"/>
  <c r="G171" i="52"/>
  <c r="F171" i="52"/>
  <c r="E171" i="52"/>
  <c r="D171" i="52"/>
  <c r="G170" i="52"/>
  <c r="F170" i="52"/>
  <c r="E170" i="52"/>
  <c r="D170" i="52"/>
  <c r="G168" i="52"/>
  <c r="G169" i="52" s="1"/>
  <c r="F168" i="52"/>
  <c r="F169" i="52" s="1"/>
  <c r="E168" i="52"/>
  <c r="E169" i="52" s="1"/>
  <c r="D168" i="52"/>
  <c r="D169" i="52" s="1"/>
  <c r="G165" i="52"/>
  <c r="F165" i="52"/>
  <c r="E165" i="52"/>
  <c r="D165" i="52"/>
  <c r="G163" i="52"/>
  <c r="F163" i="52"/>
  <c r="E163" i="52"/>
  <c r="D163" i="52"/>
  <c r="G156" i="52"/>
  <c r="G157" i="52" s="1"/>
  <c r="F156" i="52"/>
  <c r="F157" i="52" s="1"/>
  <c r="E156" i="52"/>
  <c r="E157" i="52" s="1"/>
  <c r="D156" i="52"/>
  <c r="D157" i="52" s="1"/>
  <c r="G140" i="52"/>
  <c r="F140" i="52"/>
  <c r="E140" i="52"/>
  <c r="D140" i="52"/>
  <c r="G134" i="52"/>
  <c r="F134" i="52"/>
  <c r="E134" i="52"/>
  <c r="D134" i="52"/>
  <c r="G133" i="52"/>
  <c r="G158" i="52" s="1"/>
  <c r="F133" i="52"/>
  <c r="F158" i="52" s="1"/>
  <c r="E133" i="52"/>
  <c r="E158" i="52" s="1"/>
  <c r="D133" i="52"/>
  <c r="D158" i="52" s="1"/>
  <c r="G121" i="52"/>
  <c r="G159" i="52" s="1"/>
  <c r="G161" i="52" s="1"/>
  <c r="F121" i="52"/>
  <c r="F159" i="52" s="1"/>
  <c r="F161" i="52" s="1"/>
  <c r="E121" i="52"/>
  <c r="E159" i="52" s="1"/>
  <c r="E161" i="52" s="1"/>
  <c r="D121" i="52"/>
  <c r="D159" i="52" s="1"/>
  <c r="D161" i="52" s="1"/>
  <c r="G117" i="52"/>
  <c r="F117" i="52"/>
  <c r="E117" i="52"/>
  <c r="D117" i="52"/>
  <c r="G112" i="52"/>
  <c r="F112" i="52"/>
  <c r="E112" i="52"/>
  <c r="D112" i="52"/>
  <c r="G111" i="52"/>
  <c r="G167" i="52" s="1"/>
  <c r="F111" i="52"/>
  <c r="F167" i="52" s="1"/>
  <c r="E111" i="52"/>
  <c r="E167" i="52" s="1"/>
  <c r="D111" i="52"/>
  <c r="D167" i="52" s="1"/>
  <c r="G106" i="52"/>
  <c r="F106" i="52"/>
  <c r="E106" i="52"/>
  <c r="D106" i="52"/>
  <c r="G95" i="52"/>
  <c r="G107" i="52" s="1"/>
  <c r="F95" i="52"/>
  <c r="F107" i="52" s="1"/>
  <c r="E95" i="52"/>
  <c r="E107" i="52" s="1"/>
  <c r="D95" i="52"/>
  <c r="D107" i="52" s="1"/>
  <c r="G76" i="52"/>
  <c r="F76" i="52"/>
  <c r="E76" i="52"/>
  <c r="D76" i="52"/>
  <c r="G55" i="52"/>
  <c r="G166" i="52" s="1"/>
  <c r="F55" i="52"/>
  <c r="F166" i="52" s="1"/>
  <c r="E55" i="52"/>
  <c r="E166" i="52" s="1"/>
  <c r="D55" i="52"/>
  <c r="D166" i="52" s="1"/>
  <c r="G36" i="52"/>
  <c r="G79" i="52" s="1"/>
  <c r="F36" i="52"/>
  <c r="F79" i="52" s="1"/>
  <c r="E36" i="52"/>
  <c r="E79" i="52" s="1"/>
  <c r="D36" i="52"/>
  <c r="D79" i="52" s="1"/>
  <c r="G21" i="52"/>
  <c r="G78" i="52" s="1"/>
  <c r="G178" i="52" s="1"/>
  <c r="F21" i="52"/>
  <c r="F78" i="52" s="1"/>
  <c r="F178" i="52" s="1"/>
  <c r="E21" i="52"/>
  <c r="E78" i="52" s="1"/>
  <c r="E178" i="52" s="1"/>
  <c r="D21" i="52"/>
  <c r="D78" i="52" s="1"/>
  <c r="D178" i="52" s="1"/>
  <c r="G183" i="51"/>
  <c r="G184" i="51" s="1"/>
  <c r="G172" i="51" s="1"/>
  <c r="F183" i="51"/>
  <c r="F184" i="51" s="1"/>
  <c r="F172" i="51" s="1"/>
  <c r="E183" i="51"/>
  <c r="E184" i="51" s="1"/>
  <c r="E172" i="51" s="1"/>
  <c r="D183" i="51"/>
  <c r="D184" i="51" s="1"/>
  <c r="D172" i="51" s="1"/>
  <c r="G181" i="51"/>
  <c r="G185" i="51" s="1"/>
  <c r="F181" i="51"/>
  <c r="F185" i="51" s="1"/>
  <c r="E181" i="51"/>
  <c r="E185" i="51" s="1"/>
  <c r="D181" i="51"/>
  <c r="D185" i="51" s="1"/>
  <c r="G180" i="51"/>
  <c r="F180" i="51"/>
  <c r="E180" i="51"/>
  <c r="D180" i="51"/>
  <c r="G177" i="51"/>
  <c r="F177" i="51"/>
  <c r="E177" i="51"/>
  <c r="D177" i="51"/>
  <c r="G171" i="51"/>
  <c r="F171" i="51"/>
  <c r="E171" i="51"/>
  <c r="D171" i="51"/>
  <c r="G170" i="51"/>
  <c r="F170" i="51"/>
  <c r="E170" i="51"/>
  <c r="D170" i="51"/>
  <c r="G168" i="51"/>
  <c r="G169" i="51" s="1"/>
  <c r="F168" i="51"/>
  <c r="F169" i="51" s="1"/>
  <c r="E168" i="51"/>
  <c r="E169" i="51" s="1"/>
  <c r="D168" i="51"/>
  <c r="D169" i="51" s="1"/>
  <c r="G165" i="51"/>
  <c r="F165" i="51"/>
  <c r="E165" i="51"/>
  <c r="D165" i="51"/>
  <c r="G163" i="51"/>
  <c r="F163" i="51"/>
  <c r="E163" i="51"/>
  <c r="D163" i="51"/>
  <c r="G156" i="51"/>
  <c r="G157" i="51" s="1"/>
  <c r="F156" i="51"/>
  <c r="F157" i="51" s="1"/>
  <c r="E156" i="51"/>
  <c r="E157" i="51" s="1"/>
  <c r="D156" i="51"/>
  <c r="D157" i="51" s="1"/>
  <c r="G140" i="51"/>
  <c r="F140" i="51"/>
  <c r="E140" i="51"/>
  <c r="D140" i="51"/>
  <c r="G134" i="51"/>
  <c r="F134" i="51"/>
  <c r="E134" i="51"/>
  <c r="D134" i="51"/>
  <c r="G133" i="51"/>
  <c r="G158" i="51" s="1"/>
  <c r="F133" i="51"/>
  <c r="F158" i="51" s="1"/>
  <c r="E133" i="51"/>
  <c r="E158" i="51" s="1"/>
  <c r="D133" i="51"/>
  <c r="D158" i="51" s="1"/>
  <c r="G121" i="51"/>
  <c r="G159" i="51" s="1"/>
  <c r="G161" i="51" s="1"/>
  <c r="F121" i="51"/>
  <c r="F159" i="51" s="1"/>
  <c r="F161" i="51" s="1"/>
  <c r="E121" i="51"/>
  <c r="E159" i="51" s="1"/>
  <c r="E161" i="51" s="1"/>
  <c r="D121" i="51"/>
  <c r="D159" i="51" s="1"/>
  <c r="D161" i="51" s="1"/>
  <c r="G117" i="51"/>
  <c r="F117" i="51"/>
  <c r="E117" i="51"/>
  <c r="D117" i="51"/>
  <c r="G112" i="51"/>
  <c r="F112" i="51"/>
  <c r="E112" i="51"/>
  <c r="D112" i="51"/>
  <c r="G111" i="51"/>
  <c r="G167" i="51" s="1"/>
  <c r="F111" i="51"/>
  <c r="F167" i="51" s="1"/>
  <c r="E111" i="51"/>
  <c r="E167" i="51" s="1"/>
  <c r="D111" i="51"/>
  <c r="D167" i="51" s="1"/>
  <c r="G106" i="51"/>
  <c r="F106" i="51"/>
  <c r="E106" i="51"/>
  <c r="D106" i="51"/>
  <c r="G95" i="51"/>
  <c r="G107" i="51" s="1"/>
  <c r="F95" i="51"/>
  <c r="F107" i="51" s="1"/>
  <c r="E95" i="51"/>
  <c r="E107" i="51" s="1"/>
  <c r="D95" i="51"/>
  <c r="D107" i="51" s="1"/>
  <c r="G76" i="51"/>
  <c r="F76" i="51"/>
  <c r="E76" i="51"/>
  <c r="D76" i="51"/>
  <c r="G55" i="51"/>
  <c r="G166" i="51" s="1"/>
  <c r="F55" i="51"/>
  <c r="F166" i="51" s="1"/>
  <c r="E55" i="51"/>
  <c r="E166" i="51" s="1"/>
  <c r="D55" i="51"/>
  <c r="D166" i="51" s="1"/>
  <c r="G36" i="51"/>
  <c r="G79" i="51" s="1"/>
  <c r="F36" i="51"/>
  <c r="F79" i="51" s="1"/>
  <c r="E36" i="51"/>
  <c r="E79" i="51" s="1"/>
  <c r="D36" i="51"/>
  <c r="D79" i="51" s="1"/>
  <c r="G21" i="51"/>
  <c r="G78" i="51" s="1"/>
  <c r="G178" i="51" s="1"/>
  <c r="F21" i="51"/>
  <c r="F78" i="51" s="1"/>
  <c r="F178" i="51" s="1"/>
  <c r="E21" i="51"/>
  <c r="E78" i="51" s="1"/>
  <c r="E178" i="51" s="1"/>
  <c r="D21" i="51"/>
  <c r="D78" i="51" s="1"/>
  <c r="D178" i="51" s="1"/>
  <c r="G183" i="50"/>
  <c r="G184" i="50" s="1"/>
  <c r="G172" i="50" s="1"/>
  <c r="F183" i="50"/>
  <c r="F184" i="50" s="1"/>
  <c r="F172" i="50" s="1"/>
  <c r="E183" i="50"/>
  <c r="E184" i="50" s="1"/>
  <c r="E172" i="50" s="1"/>
  <c r="D183" i="50"/>
  <c r="D184" i="50" s="1"/>
  <c r="D172" i="50" s="1"/>
  <c r="G181" i="50"/>
  <c r="G185" i="50" s="1"/>
  <c r="F181" i="50"/>
  <c r="F185" i="50" s="1"/>
  <c r="E181" i="50"/>
  <c r="E185" i="50" s="1"/>
  <c r="D181" i="50"/>
  <c r="D185" i="50" s="1"/>
  <c r="G180" i="50"/>
  <c r="F180" i="50"/>
  <c r="E180" i="50"/>
  <c r="D180" i="50"/>
  <c r="G177" i="50"/>
  <c r="F177" i="50"/>
  <c r="E177" i="50"/>
  <c r="D177" i="50"/>
  <c r="G171" i="50"/>
  <c r="F171" i="50"/>
  <c r="E171" i="50"/>
  <c r="D171" i="50"/>
  <c r="G170" i="50"/>
  <c r="F170" i="50"/>
  <c r="E170" i="50"/>
  <c r="D170" i="50"/>
  <c r="G168" i="50"/>
  <c r="G169" i="50" s="1"/>
  <c r="F168" i="50"/>
  <c r="F169" i="50" s="1"/>
  <c r="E168" i="50"/>
  <c r="E169" i="50" s="1"/>
  <c r="D168" i="50"/>
  <c r="D169" i="50" s="1"/>
  <c r="G165" i="50"/>
  <c r="F165" i="50"/>
  <c r="E165" i="50"/>
  <c r="D165" i="50"/>
  <c r="G163" i="50"/>
  <c r="F163" i="50"/>
  <c r="E163" i="50"/>
  <c r="D163" i="50"/>
  <c r="G156" i="50"/>
  <c r="G157" i="50" s="1"/>
  <c r="F156" i="50"/>
  <c r="F157" i="50" s="1"/>
  <c r="E156" i="50"/>
  <c r="E157" i="50" s="1"/>
  <c r="D156" i="50"/>
  <c r="D157" i="50" s="1"/>
  <c r="G140" i="50"/>
  <c r="F140" i="50"/>
  <c r="E140" i="50"/>
  <c r="D140" i="50"/>
  <c r="G134" i="50"/>
  <c r="F134" i="50"/>
  <c r="E134" i="50"/>
  <c r="D134" i="50"/>
  <c r="G133" i="50"/>
  <c r="G158" i="50" s="1"/>
  <c r="F133" i="50"/>
  <c r="F158" i="50" s="1"/>
  <c r="E133" i="50"/>
  <c r="E158" i="50" s="1"/>
  <c r="D133" i="50"/>
  <c r="D158" i="50" s="1"/>
  <c r="G121" i="50"/>
  <c r="G159" i="50" s="1"/>
  <c r="G161" i="50" s="1"/>
  <c r="F121" i="50"/>
  <c r="F159" i="50" s="1"/>
  <c r="F161" i="50" s="1"/>
  <c r="E121" i="50"/>
  <c r="E159" i="50" s="1"/>
  <c r="E161" i="50" s="1"/>
  <c r="D121" i="50"/>
  <c r="D159" i="50" s="1"/>
  <c r="D161" i="50" s="1"/>
  <c r="G117" i="50"/>
  <c r="F117" i="50"/>
  <c r="E117" i="50"/>
  <c r="D117" i="50"/>
  <c r="G112" i="50"/>
  <c r="F112" i="50"/>
  <c r="E112" i="50"/>
  <c r="D112" i="50"/>
  <c r="G111" i="50"/>
  <c r="G167" i="50" s="1"/>
  <c r="F111" i="50"/>
  <c r="F167" i="50" s="1"/>
  <c r="E111" i="50"/>
  <c r="E167" i="50" s="1"/>
  <c r="D111" i="50"/>
  <c r="D167" i="50" s="1"/>
  <c r="G106" i="50"/>
  <c r="F106" i="50"/>
  <c r="E106" i="50"/>
  <c r="D106" i="50"/>
  <c r="G95" i="50"/>
  <c r="G107" i="50" s="1"/>
  <c r="F95" i="50"/>
  <c r="F107" i="50" s="1"/>
  <c r="E95" i="50"/>
  <c r="E107" i="50" s="1"/>
  <c r="D95" i="50"/>
  <c r="D107" i="50" s="1"/>
  <c r="G76" i="50"/>
  <c r="F76" i="50"/>
  <c r="E76" i="50"/>
  <c r="D76" i="50"/>
  <c r="G55" i="50"/>
  <c r="G166" i="50" s="1"/>
  <c r="F55" i="50"/>
  <c r="F166" i="50" s="1"/>
  <c r="E55" i="50"/>
  <c r="E166" i="50" s="1"/>
  <c r="D55" i="50"/>
  <c r="D166" i="50" s="1"/>
  <c r="G36" i="50"/>
  <c r="G79" i="50" s="1"/>
  <c r="F36" i="50"/>
  <c r="F79" i="50" s="1"/>
  <c r="E36" i="50"/>
  <c r="E79" i="50" s="1"/>
  <c r="D36" i="50"/>
  <c r="D79" i="50" s="1"/>
  <c r="G21" i="50"/>
  <c r="G78" i="50" s="1"/>
  <c r="G178" i="50" s="1"/>
  <c r="F21" i="50"/>
  <c r="F78" i="50" s="1"/>
  <c r="F178" i="50" s="1"/>
  <c r="E21" i="50"/>
  <c r="E78" i="50" s="1"/>
  <c r="E178" i="50" s="1"/>
  <c r="D21" i="50"/>
  <c r="D78" i="50" s="1"/>
  <c r="D178" i="50" s="1"/>
  <c r="G183" i="49"/>
  <c r="G184" i="49" s="1"/>
  <c r="G172" i="49" s="1"/>
  <c r="F183" i="49"/>
  <c r="F184" i="49" s="1"/>
  <c r="F172" i="49" s="1"/>
  <c r="E183" i="49"/>
  <c r="E184" i="49" s="1"/>
  <c r="E172" i="49" s="1"/>
  <c r="D183" i="49"/>
  <c r="D184" i="49" s="1"/>
  <c r="D172" i="49" s="1"/>
  <c r="G181" i="49"/>
  <c r="G185" i="49" s="1"/>
  <c r="F181" i="49"/>
  <c r="F182" i="49" s="1"/>
  <c r="F186" i="49" s="1"/>
  <c r="E181" i="49"/>
  <c r="E185" i="49" s="1"/>
  <c r="D181" i="49"/>
  <c r="D185" i="49" s="1"/>
  <c r="G180" i="49"/>
  <c r="F180" i="49"/>
  <c r="E180" i="49"/>
  <c r="D180" i="49"/>
  <c r="G177" i="49"/>
  <c r="F177" i="49"/>
  <c r="F169" i="49" s="1"/>
  <c r="E177" i="49"/>
  <c r="D177" i="49"/>
  <c r="G171" i="49"/>
  <c r="F171" i="49"/>
  <c r="E171" i="49"/>
  <c r="D171" i="49"/>
  <c r="G170" i="49"/>
  <c r="F170" i="49"/>
  <c r="E170" i="49"/>
  <c r="D170" i="49"/>
  <c r="G168" i="49"/>
  <c r="G169" i="49" s="1"/>
  <c r="F168" i="49"/>
  <c r="E168" i="49"/>
  <c r="E169" i="49" s="1"/>
  <c r="D168" i="49"/>
  <c r="D169" i="49" s="1"/>
  <c r="G165" i="49"/>
  <c r="E165" i="49"/>
  <c r="D165" i="49"/>
  <c r="G163" i="49"/>
  <c r="F163" i="49"/>
  <c r="E163" i="49"/>
  <c r="D163" i="49"/>
  <c r="G161" i="49"/>
  <c r="E161" i="49"/>
  <c r="G160" i="49"/>
  <c r="E160" i="49"/>
  <c r="G156" i="49"/>
  <c r="G157" i="49" s="1"/>
  <c r="F156" i="49"/>
  <c r="F157" i="49" s="1"/>
  <c r="E156" i="49"/>
  <c r="E157" i="49" s="1"/>
  <c r="D156" i="49"/>
  <c r="D157" i="49" s="1"/>
  <c r="G140" i="49"/>
  <c r="F140" i="49"/>
  <c r="E140" i="49"/>
  <c r="D140" i="49"/>
  <c r="G134" i="49"/>
  <c r="F134" i="49"/>
  <c r="F133" i="49" s="1"/>
  <c r="E134" i="49"/>
  <c r="D134" i="49"/>
  <c r="G133" i="49"/>
  <c r="G158" i="49" s="1"/>
  <c r="G162" i="49" s="1"/>
  <c r="E133" i="49"/>
  <c r="E158" i="49" s="1"/>
  <c r="E162" i="49" s="1"/>
  <c r="D133" i="49"/>
  <c r="D158" i="49" s="1"/>
  <c r="G121" i="49"/>
  <c r="G159" i="49" s="1"/>
  <c r="F121" i="49"/>
  <c r="F159" i="49" s="1"/>
  <c r="F161" i="49" s="1"/>
  <c r="E121" i="49"/>
  <c r="E159" i="49" s="1"/>
  <c r="D121" i="49"/>
  <c r="D159" i="49" s="1"/>
  <c r="D161" i="49" s="1"/>
  <c r="G117" i="49"/>
  <c r="F117" i="49"/>
  <c r="E117" i="49"/>
  <c r="D117" i="49"/>
  <c r="G112" i="49"/>
  <c r="F112" i="49"/>
  <c r="E112" i="49"/>
  <c r="D112" i="49"/>
  <c r="G111" i="49"/>
  <c r="G167" i="49" s="1"/>
  <c r="F111" i="49"/>
  <c r="F167" i="49" s="1"/>
  <c r="E111" i="49"/>
  <c r="E167" i="49" s="1"/>
  <c r="D111" i="49"/>
  <c r="D167" i="49" s="1"/>
  <c r="G106" i="49"/>
  <c r="F106" i="49"/>
  <c r="E106" i="49"/>
  <c r="D106" i="49"/>
  <c r="G95" i="49"/>
  <c r="G107" i="49" s="1"/>
  <c r="F95" i="49"/>
  <c r="F107" i="49" s="1"/>
  <c r="E95" i="49"/>
  <c r="E107" i="49" s="1"/>
  <c r="D95" i="49"/>
  <c r="D107" i="49" s="1"/>
  <c r="G76" i="49"/>
  <c r="F76" i="49"/>
  <c r="E76" i="49"/>
  <c r="D76" i="49"/>
  <c r="G55" i="49"/>
  <c r="G166" i="49" s="1"/>
  <c r="F55" i="49"/>
  <c r="F166" i="49" s="1"/>
  <c r="E55" i="49"/>
  <c r="E166" i="49" s="1"/>
  <c r="D55" i="49"/>
  <c r="D166" i="49" s="1"/>
  <c r="G36" i="49"/>
  <c r="G79" i="49" s="1"/>
  <c r="F36" i="49"/>
  <c r="F37" i="49" s="1"/>
  <c r="E36" i="49"/>
  <c r="E79" i="49" s="1"/>
  <c r="D36" i="49"/>
  <c r="D79" i="49" s="1"/>
  <c r="G21" i="49"/>
  <c r="G78" i="49" s="1"/>
  <c r="G178" i="49" s="1"/>
  <c r="F21" i="49"/>
  <c r="F78" i="49" s="1"/>
  <c r="F178" i="49" s="1"/>
  <c r="E21" i="49"/>
  <c r="E78" i="49" s="1"/>
  <c r="E178" i="49" s="1"/>
  <c r="D21" i="49"/>
  <c r="D78" i="49" s="1"/>
  <c r="D178" i="49" s="1"/>
  <c r="G183" i="48"/>
  <c r="G184" i="48" s="1"/>
  <c r="G172" i="48" s="1"/>
  <c r="F183" i="48"/>
  <c r="F184" i="48" s="1"/>
  <c r="F172" i="48" s="1"/>
  <c r="E183" i="48"/>
  <c r="E184" i="48" s="1"/>
  <c r="E172" i="48" s="1"/>
  <c r="D183" i="48"/>
  <c r="D184" i="48" s="1"/>
  <c r="D172" i="48" s="1"/>
  <c r="G181" i="48"/>
  <c r="G185" i="48" s="1"/>
  <c r="F181" i="48"/>
  <c r="F185" i="48" s="1"/>
  <c r="E181" i="48"/>
  <c r="E185" i="48" s="1"/>
  <c r="D181" i="48"/>
  <c r="D185" i="48" s="1"/>
  <c r="G180" i="48"/>
  <c r="F180" i="48"/>
  <c r="E180" i="48"/>
  <c r="D180" i="48"/>
  <c r="G177" i="48"/>
  <c r="F177" i="48"/>
  <c r="E177" i="48"/>
  <c r="D177" i="48"/>
  <c r="G171" i="48"/>
  <c r="F171" i="48"/>
  <c r="E171" i="48"/>
  <c r="D171" i="48"/>
  <c r="G170" i="48"/>
  <c r="F170" i="48"/>
  <c r="E170" i="48"/>
  <c r="D170" i="48"/>
  <c r="G168" i="48"/>
  <c r="G169" i="48" s="1"/>
  <c r="F168" i="48"/>
  <c r="F169" i="48" s="1"/>
  <c r="E168" i="48"/>
  <c r="E169" i="48" s="1"/>
  <c r="D168" i="48"/>
  <c r="D169" i="48" s="1"/>
  <c r="G165" i="48"/>
  <c r="F165" i="48"/>
  <c r="E165" i="48"/>
  <c r="D165" i="48"/>
  <c r="G163" i="48"/>
  <c r="F163" i="48"/>
  <c r="E163" i="48"/>
  <c r="D163" i="48"/>
  <c r="G161" i="48"/>
  <c r="F161" i="48"/>
  <c r="E161" i="48"/>
  <c r="G160" i="48"/>
  <c r="F160" i="48"/>
  <c r="E160" i="48"/>
  <c r="G156" i="48"/>
  <c r="G157" i="48" s="1"/>
  <c r="F156" i="48"/>
  <c r="F157" i="48" s="1"/>
  <c r="E156" i="48"/>
  <c r="E157" i="48" s="1"/>
  <c r="D156" i="48"/>
  <c r="D157" i="48" s="1"/>
  <c r="G140" i="48"/>
  <c r="F140" i="48"/>
  <c r="E140" i="48"/>
  <c r="D140" i="48"/>
  <c r="G134" i="48"/>
  <c r="G133" i="48" s="1"/>
  <c r="F134" i="48"/>
  <c r="F133" i="48" s="1"/>
  <c r="E134" i="48"/>
  <c r="D134" i="48"/>
  <c r="E133" i="48"/>
  <c r="E158" i="48" s="1"/>
  <c r="E162" i="48" s="1"/>
  <c r="D133" i="48"/>
  <c r="D158" i="48" s="1"/>
  <c r="G121" i="48"/>
  <c r="G159" i="48" s="1"/>
  <c r="F121" i="48"/>
  <c r="F159" i="48" s="1"/>
  <c r="E121" i="48"/>
  <c r="E159" i="48" s="1"/>
  <c r="D121" i="48"/>
  <c r="D159" i="48" s="1"/>
  <c r="D161" i="48" s="1"/>
  <c r="G117" i="48"/>
  <c r="F117" i="48"/>
  <c r="E117" i="48"/>
  <c r="D117" i="48"/>
  <c r="G112" i="48"/>
  <c r="G111" i="48" s="1"/>
  <c r="F112" i="48"/>
  <c r="F111" i="48" s="1"/>
  <c r="E112" i="48"/>
  <c r="D112" i="48"/>
  <c r="E111" i="48"/>
  <c r="E167" i="48" s="1"/>
  <c r="D111" i="48"/>
  <c r="D167" i="48" s="1"/>
  <c r="G106" i="48"/>
  <c r="F106" i="48"/>
  <c r="E106" i="48"/>
  <c r="D106" i="48"/>
  <c r="G95" i="48"/>
  <c r="G107" i="48" s="1"/>
  <c r="F95" i="48"/>
  <c r="F107" i="48" s="1"/>
  <c r="E95" i="48"/>
  <c r="E107" i="48" s="1"/>
  <c r="D95" i="48"/>
  <c r="D107" i="48" s="1"/>
  <c r="G76" i="48"/>
  <c r="F76" i="48"/>
  <c r="E76" i="48"/>
  <c r="D76" i="48"/>
  <c r="G55" i="48"/>
  <c r="G166" i="48" s="1"/>
  <c r="F55" i="48"/>
  <c r="F166" i="48" s="1"/>
  <c r="E55" i="48"/>
  <c r="E166" i="48" s="1"/>
  <c r="D55" i="48"/>
  <c r="D166" i="48" s="1"/>
  <c r="G36" i="48"/>
  <c r="G79" i="48" s="1"/>
  <c r="F36" i="48"/>
  <c r="F79" i="48" s="1"/>
  <c r="E36" i="48"/>
  <c r="E79" i="48" s="1"/>
  <c r="D36" i="48"/>
  <c r="D79" i="48" s="1"/>
  <c r="G21" i="48"/>
  <c r="G78" i="48" s="1"/>
  <c r="G178" i="48" s="1"/>
  <c r="F21" i="48"/>
  <c r="F78" i="48" s="1"/>
  <c r="F178" i="48" s="1"/>
  <c r="E21" i="48"/>
  <c r="E78" i="48" s="1"/>
  <c r="E178" i="48" s="1"/>
  <c r="D21" i="48"/>
  <c r="D78" i="48" s="1"/>
  <c r="D178" i="48" s="1"/>
  <c r="D185" i="47"/>
  <c r="G183" i="47"/>
  <c r="G184" i="47" s="1"/>
  <c r="G172" i="47" s="1"/>
  <c r="F183" i="47"/>
  <c r="F184" i="47" s="1"/>
  <c r="F172" i="47" s="1"/>
  <c r="E183" i="47"/>
  <c r="E184" i="47" s="1"/>
  <c r="E172" i="47" s="1"/>
  <c r="D183" i="47"/>
  <c r="D184" i="47" s="1"/>
  <c r="D172" i="47" s="1"/>
  <c r="G181" i="47"/>
  <c r="G185" i="47" s="1"/>
  <c r="F181" i="47"/>
  <c r="F185" i="47" s="1"/>
  <c r="E181" i="47"/>
  <c r="E185" i="47" s="1"/>
  <c r="D181" i="47"/>
  <c r="D182" i="47" s="1"/>
  <c r="D186" i="47" s="1"/>
  <c r="G180" i="47"/>
  <c r="F180" i="47"/>
  <c r="E180" i="47"/>
  <c r="D180" i="47"/>
  <c r="D178" i="47"/>
  <c r="D164" i="47" s="1"/>
  <c r="G177" i="47"/>
  <c r="F177" i="47"/>
  <c r="E177" i="47"/>
  <c r="D177" i="47"/>
  <c r="G171" i="47"/>
  <c r="F171" i="47"/>
  <c r="E171" i="47"/>
  <c r="D171" i="47"/>
  <c r="G170" i="47"/>
  <c r="F170" i="47"/>
  <c r="E170" i="47"/>
  <c r="D170" i="47"/>
  <c r="G168" i="47"/>
  <c r="G169" i="47" s="1"/>
  <c r="F168" i="47"/>
  <c r="F169" i="47" s="1"/>
  <c r="E168" i="47"/>
  <c r="E169" i="47" s="1"/>
  <c r="D168" i="47"/>
  <c r="D166" i="47"/>
  <c r="G165" i="47"/>
  <c r="F165" i="47"/>
  <c r="E165" i="47"/>
  <c r="D165" i="47"/>
  <c r="G163" i="47"/>
  <c r="F163" i="47"/>
  <c r="E163" i="47"/>
  <c r="D163" i="47"/>
  <c r="G156" i="47"/>
  <c r="G157" i="47" s="1"/>
  <c r="F156" i="47"/>
  <c r="F157" i="47" s="1"/>
  <c r="E156" i="47"/>
  <c r="E157" i="47" s="1"/>
  <c r="D156" i="47"/>
  <c r="G140" i="47"/>
  <c r="F140" i="47"/>
  <c r="E140" i="47"/>
  <c r="D140" i="47"/>
  <c r="G134" i="47"/>
  <c r="F134" i="47"/>
  <c r="E134" i="47"/>
  <c r="E133" i="47" s="1"/>
  <c r="D134" i="47"/>
  <c r="G133" i="47"/>
  <c r="G158" i="47" s="1"/>
  <c r="F133" i="47"/>
  <c r="F158" i="47" s="1"/>
  <c r="D133" i="47"/>
  <c r="D147" i="47" s="1"/>
  <c r="G121" i="47"/>
  <c r="G159" i="47" s="1"/>
  <c r="G161" i="47" s="1"/>
  <c r="F121" i="47"/>
  <c r="F159" i="47" s="1"/>
  <c r="F161" i="47" s="1"/>
  <c r="E121" i="47"/>
  <c r="E159" i="47" s="1"/>
  <c r="E161" i="47" s="1"/>
  <c r="D121" i="47"/>
  <c r="D159" i="47" s="1"/>
  <c r="D161" i="47" s="1"/>
  <c r="G117" i="47"/>
  <c r="F117" i="47"/>
  <c r="E117" i="47"/>
  <c r="D117" i="47"/>
  <c r="G112" i="47"/>
  <c r="F112" i="47"/>
  <c r="E112" i="47"/>
  <c r="D112" i="47"/>
  <c r="G111" i="47"/>
  <c r="G167" i="47" s="1"/>
  <c r="F111" i="47"/>
  <c r="F167" i="47" s="1"/>
  <c r="E111" i="47"/>
  <c r="E167" i="47" s="1"/>
  <c r="D111" i="47"/>
  <c r="D131" i="47" s="1"/>
  <c r="G106" i="47"/>
  <c r="F106" i="47"/>
  <c r="E106" i="47"/>
  <c r="D106" i="47"/>
  <c r="G95" i="47"/>
  <c r="G107" i="47" s="1"/>
  <c r="F95" i="47"/>
  <c r="F107" i="47" s="1"/>
  <c r="E95" i="47"/>
  <c r="E107" i="47" s="1"/>
  <c r="D95" i="47"/>
  <c r="D107" i="47" s="1"/>
  <c r="D78" i="47"/>
  <c r="G76" i="47"/>
  <c r="F76" i="47"/>
  <c r="E76" i="47"/>
  <c r="D76" i="47"/>
  <c r="G55" i="47"/>
  <c r="G166" i="47" s="1"/>
  <c r="F55" i="47"/>
  <c r="F166" i="47" s="1"/>
  <c r="E55" i="47"/>
  <c r="E166" i="47" s="1"/>
  <c r="D55" i="47"/>
  <c r="G36" i="47"/>
  <c r="G79" i="47" s="1"/>
  <c r="F36" i="47"/>
  <c r="F79" i="47" s="1"/>
  <c r="E36" i="47"/>
  <c r="E79" i="47" s="1"/>
  <c r="D36" i="47"/>
  <c r="D79" i="47" s="1"/>
  <c r="G21" i="47"/>
  <c r="G78" i="47" s="1"/>
  <c r="G178" i="47" s="1"/>
  <c r="F21" i="47"/>
  <c r="F78" i="47" s="1"/>
  <c r="F178" i="47" s="1"/>
  <c r="E21" i="47"/>
  <c r="E78" i="47" s="1"/>
  <c r="E178" i="47" s="1"/>
  <c r="D21" i="47"/>
  <c r="G183" i="46"/>
  <c r="G184" i="46" s="1"/>
  <c r="G172" i="46" s="1"/>
  <c r="F183" i="46"/>
  <c r="F184" i="46" s="1"/>
  <c r="F172" i="46" s="1"/>
  <c r="E183" i="46"/>
  <c r="E184" i="46" s="1"/>
  <c r="E172" i="46" s="1"/>
  <c r="D183" i="46"/>
  <c r="D184" i="46" s="1"/>
  <c r="D172" i="46" s="1"/>
  <c r="G181" i="46"/>
  <c r="G185" i="46" s="1"/>
  <c r="F181" i="46"/>
  <c r="F185" i="46" s="1"/>
  <c r="E181" i="46"/>
  <c r="E185" i="46" s="1"/>
  <c r="D181" i="46"/>
  <c r="D185" i="46" s="1"/>
  <c r="G180" i="46"/>
  <c r="F180" i="46"/>
  <c r="E180" i="46"/>
  <c r="D180" i="46"/>
  <c r="G177" i="46"/>
  <c r="F177" i="46"/>
  <c r="F169" i="46" s="1"/>
  <c r="E177" i="46"/>
  <c r="D177" i="46"/>
  <c r="G171" i="46"/>
  <c r="F171" i="46"/>
  <c r="E171" i="46"/>
  <c r="D171" i="46"/>
  <c r="G170" i="46"/>
  <c r="F170" i="46"/>
  <c r="E170" i="46"/>
  <c r="D170" i="46"/>
  <c r="G168" i="46"/>
  <c r="G169" i="46" s="1"/>
  <c r="F168" i="46"/>
  <c r="E168" i="46"/>
  <c r="E169" i="46" s="1"/>
  <c r="D168" i="46"/>
  <c r="D169" i="46" s="1"/>
  <c r="G165" i="46"/>
  <c r="E165" i="46"/>
  <c r="D165" i="46"/>
  <c r="G163" i="46"/>
  <c r="F163" i="46"/>
  <c r="E163" i="46"/>
  <c r="D163" i="46"/>
  <c r="G161" i="46"/>
  <c r="E161" i="46"/>
  <c r="G160" i="46"/>
  <c r="E160" i="46"/>
  <c r="G156" i="46"/>
  <c r="G157" i="46" s="1"/>
  <c r="F156" i="46"/>
  <c r="F157" i="46" s="1"/>
  <c r="E156" i="46"/>
  <c r="E157" i="46" s="1"/>
  <c r="D156" i="46"/>
  <c r="D157" i="46" s="1"/>
  <c r="G140" i="46"/>
  <c r="F140" i="46"/>
  <c r="E140" i="46"/>
  <c r="D140" i="46"/>
  <c r="G134" i="46"/>
  <c r="F134" i="46"/>
  <c r="F133" i="46" s="1"/>
  <c r="E134" i="46"/>
  <c r="D134" i="46"/>
  <c r="G133" i="46"/>
  <c r="G158" i="46" s="1"/>
  <c r="G162" i="46" s="1"/>
  <c r="E133" i="46"/>
  <c r="E158" i="46" s="1"/>
  <c r="E162" i="46" s="1"/>
  <c r="D133" i="46"/>
  <c r="D158" i="46" s="1"/>
  <c r="G121" i="46"/>
  <c r="G159" i="46" s="1"/>
  <c r="F121" i="46"/>
  <c r="F159" i="46" s="1"/>
  <c r="F161" i="46" s="1"/>
  <c r="E121" i="46"/>
  <c r="E159" i="46" s="1"/>
  <c r="D121" i="46"/>
  <c r="D159" i="46" s="1"/>
  <c r="D161" i="46" s="1"/>
  <c r="G117" i="46"/>
  <c r="F117" i="46"/>
  <c r="E117" i="46"/>
  <c r="D117" i="46"/>
  <c r="G112" i="46"/>
  <c r="F112" i="46"/>
  <c r="E112" i="46"/>
  <c r="D112" i="46"/>
  <c r="G111" i="46"/>
  <c r="G167" i="46" s="1"/>
  <c r="F111" i="46"/>
  <c r="F131" i="46" s="1"/>
  <c r="E111" i="46"/>
  <c r="E167" i="46" s="1"/>
  <c r="D111" i="46"/>
  <c r="D167" i="46" s="1"/>
  <c r="G106" i="46"/>
  <c r="F106" i="46"/>
  <c r="E106" i="46"/>
  <c r="D106" i="46"/>
  <c r="G95" i="46"/>
  <c r="G107" i="46" s="1"/>
  <c r="F95" i="46"/>
  <c r="F107" i="46" s="1"/>
  <c r="E95" i="46"/>
  <c r="E107" i="46" s="1"/>
  <c r="D95" i="46"/>
  <c r="D107" i="46" s="1"/>
  <c r="G76" i="46"/>
  <c r="F76" i="46"/>
  <c r="E76" i="46"/>
  <c r="D76" i="46"/>
  <c r="G55" i="46"/>
  <c r="G166" i="46" s="1"/>
  <c r="F55" i="46"/>
  <c r="F166" i="46" s="1"/>
  <c r="E55" i="46"/>
  <c r="E166" i="46" s="1"/>
  <c r="D55" i="46"/>
  <c r="D166" i="46" s="1"/>
  <c r="G36" i="46"/>
  <c r="G79" i="46" s="1"/>
  <c r="F36" i="46"/>
  <c r="F79" i="46" s="1"/>
  <c r="E36" i="46"/>
  <c r="E79" i="46" s="1"/>
  <c r="D36" i="46"/>
  <c r="D79" i="46" s="1"/>
  <c r="G21" i="46"/>
  <c r="G78" i="46" s="1"/>
  <c r="G178" i="46" s="1"/>
  <c r="F21" i="46"/>
  <c r="F78" i="46" s="1"/>
  <c r="F178" i="46" s="1"/>
  <c r="E21" i="46"/>
  <c r="E78" i="46" s="1"/>
  <c r="E178" i="46" s="1"/>
  <c r="D21" i="46"/>
  <c r="D78" i="46" s="1"/>
  <c r="D178" i="46" s="1"/>
  <c r="G183" i="45"/>
  <c r="G184" i="45" s="1"/>
  <c r="G172" i="45" s="1"/>
  <c r="F183" i="45"/>
  <c r="F184" i="45" s="1"/>
  <c r="F172" i="45" s="1"/>
  <c r="E183" i="45"/>
  <c r="E184" i="45" s="1"/>
  <c r="E172" i="45" s="1"/>
  <c r="D183" i="45"/>
  <c r="D184" i="45" s="1"/>
  <c r="D172" i="45" s="1"/>
  <c r="G181" i="45"/>
  <c r="G185" i="45" s="1"/>
  <c r="F181" i="45"/>
  <c r="F185" i="45" s="1"/>
  <c r="E181" i="45"/>
  <c r="E185" i="45" s="1"/>
  <c r="D181" i="45"/>
  <c r="D185" i="45" s="1"/>
  <c r="G180" i="45"/>
  <c r="F180" i="45"/>
  <c r="E180" i="45"/>
  <c r="D180" i="45"/>
  <c r="G177" i="45"/>
  <c r="F177" i="45"/>
  <c r="E177" i="45"/>
  <c r="D177" i="45"/>
  <c r="D169" i="45" s="1"/>
  <c r="G171" i="45"/>
  <c r="F171" i="45"/>
  <c r="E171" i="45"/>
  <c r="D171" i="45"/>
  <c r="G170" i="45"/>
  <c r="F170" i="45"/>
  <c r="E170" i="45"/>
  <c r="D170" i="45"/>
  <c r="G168" i="45"/>
  <c r="G169" i="45" s="1"/>
  <c r="F168" i="45"/>
  <c r="F169" i="45" s="1"/>
  <c r="E168" i="45"/>
  <c r="E169" i="45" s="1"/>
  <c r="D168" i="45"/>
  <c r="G165" i="45"/>
  <c r="F165" i="45"/>
  <c r="E165" i="45"/>
  <c r="D165" i="45"/>
  <c r="G163" i="45"/>
  <c r="F163" i="45"/>
  <c r="E163" i="45"/>
  <c r="D163" i="45"/>
  <c r="G156" i="45"/>
  <c r="G157" i="45" s="1"/>
  <c r="F156" i="45"/>
  <c r="F157" i="45" s="1"/>
  <c r="E156" i="45"/>
  <c r="E157" i="45" s="1"/>
  <c r="D156" i="45"/>
  <c r="D157" i="45" s="1"/>
  <c r="G140" i="45"/>
  <c r="F140" i="45"/>
  <c r="E140" i="45"/>
  <c r="D140" i="45"/>
  <c r="G134" i="45"/>
  <c r="F134" i="45"/>
  <c r="E134" i="45"/>
  <c r="D134" i="45"/>
  <c r="D133" i="45" s="1"/>
  <c r="G133" i="45"/>
  <c r="G158" i="45" s="1"/>
  <c r="F133" i="45"/>
  <c r="F158" i="45" s="1"/>
  <c r="E133" i="45"/>
  <c r="E158" i="45" s="1"/>
  <c r="G121" i="45"/>
  <c r="G159" i="45" s="1"/>
  <c r="G161" i="45" s="1"/>
  <c r="F121" i="45"/>
  <c r="F159" i="45" s="1"/>
  <c r="F161" i="45" s="1"/>
  <c r="E121" i="45"/>
  <c r="E159" i="45" s="1"/>
  <c r="E161" i="45" s="1"/>
  <c r="D121" i="45"/>
  <c r="D159" i="45" s="1"/>
  <c r="D161" i="45" s="1"/>
  <c r="G117" i="45"/>
  <c r="F117" i="45"/>
  <c r="E117" i="45"/>
  <c r="D117" i="45"/>
  <c r="G112" i="45"/>
  <c r="F112" i="45"/>
  <c r="E112" i="45"/>
  <c r="D112" i="45"/>
  <c r="G111" i="45"/>
  <c r="G167" i="45" s="1"/>
  <c r="F111" i="45"/>
  <c r="F167" i="45" s="1"/>
  <c r="E111" i="45"/>
  <c r="E167" i="45" s="1"/>
  <c r="D111" i="45"/>
  <c r="D131" i="45" s="1"/>
  <c r="G106" i="45"/>
  <c r="F106" i="45"/>
  <c r="E106" i="45"/>
  <c r="D106" i="45"/>
  <c r="G95" i="45"/>
  <c r="G107" i="45" s="1"/>
  <c r="F95" i="45"/>
  <c r="F107" i="45" s="1"/>
  <c r="E95" i="45"/>
  <c r="E107" i="45" s="1"/>
  <c r="D95" i="45"/>
  <c r="D107" i="45" s="1"/>
  <c r="G76" i="45"/>
  <c r="F76" i="45"/>
  <c r="E76" i="45"/>
  <c r="D76" i="45"/>
  <c r="G55" i="45"/>
  <c r="G166" i="45" s="1"/>
  <c r="F55" i="45"/>
  <c r="F166" i="45" s="1"/>
  <c r="E55" i="45"/>
  <c r="E166" i="45" s="1"/>
  <c r="D55" i="45"/>
  <c r="D166" i="45" s="1"/>
  <c r="G36" i="45"/>
  <c r="G79" i="45" s="1"/>
  <c r="F36" i="45"/>
  <c r="F79" i="45" s="1"/>
  <c r="E36" i="45"/>
  <c r="E79" i="45" s="1"/>
  <c r="D36" i="45"/>
  <c r="D79" i="45" s="1"/>
  <c r="G21" i="45"/>
  <c r="G78" i="45" s="1"/>
  <c r="G178" i="45" s="1"/>
  <c r="F21" i="45"/>
  <c r="F78" i="45" s="1"/>
  <c r="F178" i="45" s="1"/>
  <c r="E21" i="45"/>
  <c r="E78" i="45" s="1"/>
  <c r="E178" i="45" s="1"/>
  <c r="D21" i="45"/>
  <c r="D78" i="45" s="1"/>
  <c r="D178" i="45" s="1"/>
  <c r="G183" i="44"/>
  <c r="G184" i="44" s="1"/>
  <c r="G172" i="44" s="1"/>
  <c r="F183" i="44"/>
  <c r="F184" i="44" s="1"/>
  <c r="F172" i="44" s="1"/>
  <c r="E183" i="44"/>
  <c r="E184" i="44" s="1"/>
  <c r="E172" i="44" s="1"/>
  <c r="D183" i="44"/>
  <c r="D184" i="44" s="1"/>
  <c r="D172" i="44" s="1"/>
  <c r="G181" i="44"/>
  <c r="G185" i="44" s="1"/>
  <c r="F181" i="44"/>
  <c r="F185" i="44" s="1"/>
  <c r="E181" i="44"/>
  <c r="E185" i="44" s="1"/>
  <c r="D181" i="44"/>
  <c r="D185" i="44" s="1"/>
  <c r="G180" i="44"/>
  <c r="F180" i="44"/>
  <c r="E180" i="44"/>
  <c r="D180" i="44"/>
  <c r="G177" i="44"/>
  <c r="F177" i="44"/>
  <c r="E177" i="44"/>
  <c r="D177" i="44"/>
  <c r="G171" i="44"/>
  <c r="F171" i="44"/>
  <c r="E171" i="44"/>
  <c r="D171" i="44"/>
  <c r="G170" i="44"/>
  <c r="F170" i="44"/>
  <c r="E170" i="44"/>
  <c r="D170" i="44"/>
  <c r="G168" i="44"/>
  <c r="G169" i="44" s="1"/>
  <c r="F168" i="44"/>
  <c r="F169" i="44" s="1"/>
  <c r="E168" i="44"/>
  <c r="E169" i="44" s="1"/>
  <c r="D168" i="44"/>
  <c r="D169" i="44" s="1"/>
  <c r="G165" i="44"/>
  <c r="F165" i="44"/>
  <c r="E165" i="44"/>
  <c r="D165" i="44"/>
  <c r="G163" i="44"/>
  <c r="F163" i="44"/>
  <c r="E163" i="44"/>
  <c r="D163" i="44"/>
  <c r="G156" i="44"/>
  <c r="G157" i="44" s="1"/>
  <c r="F156" i="44"/>
  <c r="F157" i="44" s="1"/>
  <c r="E156" i="44"/>
  <c r="E157" i="44" s="1"/>
  <c r="D156" i="44"/>
  <c r="D157" i="44" s="1"/>
  <c r="G140" i="44"/>
  <c r="F140" i="44"/>
  <c r="E140" i="44"/>
  <c r="D140" i="44"/>
  <c r="G134" i="44"/>
  <c r="F134" i="44"/>
  <c r="E134" i="44"/>
  <c r="D134" i="44"/>
  <c r="D133" i="44" s="1"/>
  <c r="G133" i="44"/>
  <c r="G158" i="44" s="1"/>
  <c r="F133" i="44"/>
  <c r="F158" i="44" s="1"/>
  <c r="E133" i="44"/>
  <c r="G121" i="44"/>
  <c r="G159" i="44" s="1"/>
  <c r="G161" i="44" s="1"/>
  <c r="F121" i="44"/>
  <c r="F159" i="44" s="1"/>
  <c r="F161" i="44" s="1"/>
  <c r="E121" i="44"/>
  <c r="E159" i="44" s="1"/>
  <c r="E161" i="44" s="1"/>
  <c r="D121" i="44"/>
  <c r="D159" i="44" s="1"/>
  <c r="D161" i="44" s="1"/>
  <c r="G117" i="44"/>
  <c r="F117" i="44"/>
  <c r="E117" i="44"/>
  <c r="D117" i="44"/>
  <c r="D111" i="44" s="1"/>
  <c r="G112" i="44"/>
  <c r="F112" i="44"/>
  <c r="E112" i="44"/>
  <c r="E111" i="44" s="1"/>
  <c r="D112" i="44"/>
  <c r="G111" i="44"/>
  <c r="G167" i="44" s="1"/>
  <c r="F111" i="44"/>
  <c r="F167" i="44" s="1"/>
  <c r="G106" i="44"/>
  <c r="F106" i="44"/>
  <c r="E106" i="44"/>
  <c r="D106" i="44"/>
  <c r="G95" i="44"/>
  <c r="G107" i="44" s="1"/>
  <c r="F95" i="44"/>
  <c r="F107" i="44" s="1"/>
  <c r="E95" i="44"/>
  <c r="E107" i="44" s="1"/>
  <c r="D95" i="44"/>
  <c r="D107" i="44" s="1"/>
  <c r="G76" i="44"/>
  <c r="F76" i="44"/>
  <c r="E76" i="44"/>
  <c r="D76" i="44"/>
  <c r="G55" i="44"/>
  <c r="G166" i="44" s="1"/>
  <c r="F55" i="44"/>
  <c r="F166" i="44" s="1"/>
  <c r="E55" i="44"/>
  <c r="E166" i="44" s="1"/>
  <c r="D55" i="44"/>
  <c r="D166" i="44" s="1"/>
  <c r="G36" i="44"/>
  <c r="G79" i="44" s="1"/>
  <c r="F36" i="44"/>
  <c r="F79" i="44" s="1"/>
  <c r="E36" i="44"/>
  <c r="E37" i="44" s="1"/>
  <c r="D36" i="44"/>
  <c r="D79" i="44" s="1"/>
  <c r="G21" i="44"/>
  <c r="G78" i="44" s="1"/>
  <c r="G178" i="44" s="1"/>
  <c r="F21" i="44"/>
  <c r="F78" i="44" s="1"/>
  <c r="F178" i="44" s="1"/>
  <c r="E21" i="44"/>
  <c r="E78" i="44" s="1"/>
  <c r="E178" i="44" s="1"/>
  <c r="D21" i="44"/>
  <c r="D78" i="44" s="1"/>
  <c r="D178" i="44" s="1"/>
  <c r="G183" i="43"/>
  <c r="G184" i="43" s="1"/>
  <c r="G172" i="43" s="1"/>
  <c r="F183" i="43"/>
  <c r="F184" i="43" s="1"/>
  <c r="F172" i="43" s="1"/>
  <c r="E183" i="43"/>
  <c r="E184" i="43" s="1"/>
  <c r="E172" i="43" s="1"/>
  <c r="D183" i="43"/>
  <c r="D184" i="43" s="1"/>
  <c r="D172" i="43" s="1"/>
  <c r="G181" i="43"/>
  <c r="G185" i="43" s="1"/>
  <c r="F181" i="43"/>
  <c r="F185" i="43" s="1"/>
  <c r="E181" i="43"/>
  <c r="E185" i="43" s="1"/>
  <c r="D181" i="43"/>
  <c r="D185" i="43" s="1"/>
  <c r="G180" i="43"/>
  <c r="F180" i="43"/>
  <c r="E180" i="43"/>
  <c r="D180" i="43"/>
  <c r="G177" i="43"/>
  <c r="F177" i="43"/>
  <c r="E177" i="43"/>
  <c r="D177" i="43"/>
  <c r="G171" i="43"/>
  <c r="F171" i="43"/>
  <c r="E171" i="43"/>
  <c r="D171" i="43"/>
  <c r="G170" i="43"/>
  <c r="F170" i="43"/>
  <c r="E170" i="43"/>
  <c r="D170" i="43"/>
  <c r="G168" i="43"/>
  <c r="G169" i="43" s="1"/>
  <c r="F168" i="43"/>
  <c r="F169" i="43" s="1"/>
  <c r="E168" i="43"/>
  <c r="E169" i="43" s="1"/>
  <c r="D168" i="43"/>
  <c r="D169" i="43" s="1"/>
  <c r="G165" i="43"/>
  <c r="F165" i="43"/>
  <c r="E165" i="43"/>
  <c r="D165" i="43"/>
  <c r="G163" i="43"/>
  <c r="F163" i="43"/>
  <c r="E163" i="43"/>
  <c r="D163" i="43"/>
  <c r="G161" i="43"/>
  <c r="E161" i="43"/>
  <c r="G160" i="43"/>
  <c r="E160" i="43"/>
  <c r="G156" i="43"/>
  <c r="G157" i="43" s="1"/>
  <c r="F156" i="43"/>
  <c r="F157" i="43" s="1"/>
  <c r="E156" i="43"/>
  <c r="E157" i="43" s="1"/>
  <c r="D156" i="43"/>
  <c r="D157" i="43" s="1"/>
  <c r="G140" i="43"/>
  <c r="F140" i="43"/>
  <c r="E140" i="43"/>
  <c r="D140" i="43"/>
  <c r="G134" i="43"/>
  <c r="F134" i="43"/>
  <c r="E134" i="43"/>
  <c r="D134" i="43"/>
  <c r="G133" i="43"/>
  <c r="G158" i="43" s="1"/>
  <c r="G162" i="43" s="1"/>
  <c r="F133" i="43"/>
  <c r="F158" i="43" s="1"/>
  <c r="E133" i="43"/>
  <c r="E158" i="43" s="1"/>
  <c r="E162" i="43" s="1"/>
  <c r="D133" i="43"/>
  <c r="D158" i="43" s="1"/>
  <c r="G121" i="43"/>
  <c r="G159" i="43" s="1"/>
  <c r="F121" i="43"/>
  <c r="F159" i="43" s="1"/>
  <c r="F161" i="43" s="1"/>
  <c r="E121" i="43"/>
  <c r="E159" i="43" s="1"/>
  <c r="D121" i="43"/>
  <c r="D159" i="43" s="1"/>
  <c r="D161" i="43" s="1"/>
  <c r="G117" i="43"/>
  <c r="F117" i="43"/>
  <c r="E117" i="43"/>
  <c r="D117" i="43"/>
  <c r="G112" i="43"/>
  <c r="F112" i="43"/>
  <c r="E112" i="43"/>
  <c r="D112" i="43"/>
  <c r="G111" i="43"/>
  <c r="G167" i="43" s="1"/>
  <c r="F111" i="43"/>
  <c r="F167" i="43" s="1"/>
  <c r="E111" i="43"/>
  <c r="E167" i="43" s="1"/>
  <c r="D111" i="43"/>
  <c r="D167" i="43" s="1"/>
  <c r="G106" i="43"/>
  <c r="F106" i="43"/>
  <c r="E106" i="43"/>
  <c r="D106" i="43"/>
  <c r="G95" i="43"/>
  <c r="G107" i="43" s="1"/>
  <c r="F95" i="43"/>
  <c r="F107" i="43" s="1"/>
  <c r="E95" i="43"/>
  <c r="E107" i="43" s="1"/>
  <c r="D95" i="43"/>
  <c r="D107" i="43" s="1"/>
  <c r="G76" i="43"/>
  <c r="F76" i="43"/>
  <c r="E76" i="43"/>
  <c r="D76" i="43"/>
  <c r="G55" i="43"/>
  <c r="G166" i="43" s="1"/>
  <c r="F55" i="43"/>
  <c r="F166" i="43" s="1"/>
  <c r="E55" i="43"/>
  <c r="E166" i="43" s="1"/>
  <c r="D55" i="43"/>
  <c r="D166" i="43" s="1"/>
  <c r="G36" i="43"/>
  <c r="G79" i="43" s="1"/>
  <c r="F36" i="43"/>
  <c r="F79" i="43" s="1"/>
  <c r="E36" i="43"/>
  <c r="E79" i="43" s="1"/>
  <c r="D36" i="43"/>
  <c r="D79" i="43" s="1"/>
  <c r="G21" i="43"/>
  <c r="G78" i="43" s="1"/>
  <c r="G178" i="43" s="1"/>
  <c r="F21" i="43"/>
  <c r="F78" i="43" s="1"/>
  <c r="F178" i="43" s="1"/>
  <c r="E21" i="43"/>
  <c r="E78" i="43" s="1"/>
  <c r="E178" i="43" s="1"/>
  <c r="D21" i="43"/>
  <c r="D78" i="43" s="1"/>
  <c r="D178" i="43" s="1"/>
  <c r="G183" i="42"/>
  <c r="G184" i="42" s="1"/>
  <c r="G172" i="42" s="1"/>
  <c r="F183" i="42"/>
  <c r="F184" i="42" s="1"/>
  <c r="F172" i="42" s="1"/>
  <c r="E183" i="42"/>
  <c r="E184" i="42" s="1"/>
  <c r="E172" i="42" s="1"/>
  <c r="D183" i="42"/>
  <c r="D184" i="42" s="1"/>
  <c r="D172" i="42" s="1"/>
  <c r="G181" i="42"/>
  <c r="G185" i="42" s="1"/>
  <c r="F181" i="42"/>
  <c r="F185" i="42" s="1"/>
  <c r="E181" i="42"/>
  <c r="E185" i="42" s="1"/>
  <c r="D181" i="42"/>
  <c r="D185" i="42" s="1"/>
  <c r="G180" i="42"/>
  <c r="F180" i="42"/>
  <c r="E180" i="42"/>
  <c r="D180" i="42"/>
  <c r="G177" i="42"/>
  <c r="F177" i="42"/>
  <c r="E177" i="42"/>
  <c r="D177" i="42"/>
  <c r="G171" i="42"/>
  <c r="F171" i="42"/>
  <c r="E171" i="42"/>
  <c r="D171" i="42"/>
  <c r="G170" i="42"/>
  <c r="F170" i="42"/>
  <c r="E170" i="42"/>
  <c r="D170" i="42"/>
  <c r="E169" i="42"/>
  <c r="G168" i="42"/>
  <c r="G169" i="42" s="1"/>
  <c r="F168" i="42"/>
  <c r="F169" i="42" s="1"/>
  <c r="E168" i="42"/>
  <c r="D168" i="42"/>
  <c r="D169" i="42" s="1"/>
  <c r="G165" i="42"/>
  <c r="F165" i="42"/>
  <c r="E165" i="42"/>
  <c r="D165" i="42"/>
  <c r="G163" i="42"/>
  <c r="F163" i="42"/>
  <c r="E163" i="42"/>
  <c r="D163" i="42"/>
  <c r="G156" i="42"/>
  <c r="G157" i="42" s="1"/>
  <c r="F156" i="42"/>
  <c r="F157" i="42" s="1"/>
  <c r="E156" i="42"/>
  <c r="E157" i="42" s="1"/>
  <c r="D156" i="42"/>
  <c r="D157" i="42" s="1"/>
  <c r="G140" i="42"/>
  <c r="F140" i="42"/>
  <c r="E140" i="42"/>
  <c r="D140" i="42"/>
  <c r="G134" i="42"/>
  <c r="F134" i="42"/>
  <c r="E134" i="42"/>
  <c r="D134" i="42"/>
  <c r="D133" i="42" s="1"/>
  <c r="G133" i="42"/>
  <c r="G158" i="42" s="1"/>
  <c r="F133" i="42"/>
  <c r="F158" i="42" s="1"/>
  <c r="E133" i="42"/>
  <c r="E147" i="42" s="1"/>
  <c r="G121" i="42"/>
  <c r="G159" i="42" s="1"/>
  <c r="G161" i="42" s="1"/>
  <c r="F121" i="42"/>
  <c r="F159" i="42" s="1"/>
  <c r="F161" i="42" s="1"/>
  <c r="E121" i="42"/>
  <c r="E159" i="42" s="1"/>
  <c r="E161" i="42" s="1"/>
  <c r="D121" i="42"/>
  <c r="D159" i="42" s="1"/>
  <c r="D161" i="42" s="1"/>
  <c r="G117" i="42"/>
  <c r="F117" i="42"/>
  <c r="E117" i="42"/>
  <c r="D117" i="42"/>
  <c r="G112" i="42"/>
  <c r="F112" i="42"/>
  <c r="E112" i="42"/>
  <c r="E111" i="42" s="1"/>
  <c r="D112" i="42"/>
  <c r="D111" i="42" s="1"/>
  <c r="G111" i="42"/>
  <c r="G167" i="42" s="1"/>
  <c r="F111" i="42"/>
  <c r="F167" i="42" s="1"/>
  <c r="G106" i="42"/>
  <c r="F106" i="42"/>
  <c r="E106" i="42"/>
  <c r="D106" i="42"/>
  <c r="G95" i="42"/>
  <c r="G107" i="42" s="1"/>
  <c r="F95" i="42"/>
  <c r="F107" i="42" s="1"/>
  <c r="E95" i="42"/>
  <c r="E107" i="42" s="1"/>
  <c r="D95" i="42"/>
  <c r="D107" i="42" s="1"/>
  <c r="G76" i="42"/>
  <c r="F76" i="42"/>
  <c r="E76" i="42"/>
  <c r="D76" i="42"/>
  <c r="G55" i="42"/>
  <c r="G166" i="42" s="1"/>
  <c r="F55" i="42"/>
  <c r="F166" i="42" s="1"/>
  <c r="E55" i="42"/>
  <c r="E166" i="42" s="1"/>
  <c r="D55" i="42"/>
  <c r="D166" i="42" s="1"/>
  <c r="G36" i="42"/>
  <c r="G79" i="42" s="1"/>
  <c r="F36" i="42"/>
  <c r="F79" i="42" s="1"/>
  <c r="E36" i="42"/>
  <c r="E37" i="42" s="1"/>
  <c r="D36" i="42"/>
  <c r="D79" i="42" s="1"/>
  <c r="G21" i="42"/>
  <c r="G78" i="42" s="1"/>
  <c r="G178" i="42" s="1"/>
  <c r="F21" i="42"/>
  <c r="F78" i="42" s="1"/>
  <c r="F178" i="42" s="1"/>
  <c r="E21" i="42"/>
  <c r="E78" i="42" s="1"/>
  <c r="E178" i="42" s="1"/>
  <c r="D21" i="42"/>
  <c r="D78" i="42" s="1"/>
  <c r="D178" i="42" s="1"/>
  <c r="D179" i="67" l="1"/>
  <c r="D164" i="67"/>
  <c r="D108" i="67"/>
  <c r="D153" i="67" s="1"/>
  <c r="D158" i="67"/>
  <c r="D147" i="67"/>
  <c r="E164" i="67"/>
  <c r="E179" i="67"/>
  <c r="E108" i="67"/>
  <c r="E147" i="67"/>
  <c r="E158" i="67"/>
  <c r="F179" i="67"/>
  <c r="F164" i="67"/>
  <c r="F108" i="67"/>
  <c r="F153" i="67" s="1"/>
  <c r="D167" i="67"/>
  <c r="D131" i="67"/>
  <c r="F162" i="67"/>
  <c r="F160" i="67"/>
  <c r="G179" i="67"/>
  <c r="G164" i="67"/>
  <c r="G108" i="67"/>
  <c r="E167" i="67"/>
  <c r="E131" i="67"/>
  <c r="G162" i="67"/>
  <c r="G160" i="67"/>
  <c r="D56" i="67"/>
  <c r="D77" i="67" s="1"/>
  <c r="D150" i="67" s="1"/>
  <c r="D152" i="67" s="1"/>
  <c r="D79" i="67"/>
  <c r="D182" i="67"/>
  <c r="D186" i="67" s="1"/>
  <c r="E56" i="67"/>
  <c r="E77" i="67" s="1"/>
  <c r="E150" i="67" s="1"/>
  <c r="E182" i="67"/>
  <c r="E186" i="67" s="1"/>
  <c r="F37" i="67"/>
  <c r="F56" i="67"/>
  <c r="F77" i="67" s="1"/>
  <c r="F150" i="67" s="1"/>
  <c r="F131" i="67"/>
  <c r="F147" i="67"/>
  <c r="F182" i="67"/>
  <c r="F186" i="67" s="1"/>
  <c r="E37" i="67"/>
  <c r="G37" i="67"/>
  <c r="G56" i="67" s="1"/>
  <c r="G77" i="67" s="1"/>
  <c r="G150" i="67" s="1"/>
  <c r="G131" i="67"/>
  <c r="G147" i="67"/>
  <c r="G182" i="67"/>
  <c r="G186" i="67" s="1"/>
  <c r="F179" i="66"/>
  <c r="F164" i="66"/>
  <c r="F108" i="66"/>
  <c r="F162" i="66"/>
  <c r="F160" i="66"/>
  <c r="G179" i="66"/>
  <c r="G164" i="66"/>
  <c r="G108" i="66"/>
  <c r="D179" i="66"/>
  <c r="D164" i="66"/>
  <c r="D108" i="66"/>
  <c r="D162" i="66"/>
  <c r="D160" i="66"/>
  <c r="E179" i="66"/>
  <c r="E164" i="66"/>
  <c r="E108" i="66"/>
  <c r="E162" i="66"/>
  <c r="E160" i="66"/>
  <c r="D37" i="66"/>
  <c r="D56" i="66"/>
  <c r="D77" i="66" s="1"/>
  <c r="D150" i="66" s="1"/>
  <c r="D131" i="66"/>
  <c r="D147" i="66"/>
  <c r="D182" i="66"/>
  <c r="D186" i="66" s="1"/>
  <c r="E37" i="66"/>
  <c r="E56" i="66" s="1"/>
  <c r="E77" i="66" s="1"/>
  <c r="E150" i="66" s="1"/>
  <c r="E131" i="66"/>
  <c r="E147" i="66"/>
  <c r="E182" i="66"/>
  <c r="E186" i="66" s="1"/>
  <c r="F37" i="66"/>
  <c r="F56" i="66" s="1"/>
  <c r="F77" i="66" s="1"/>
  <c r="F150" i="66" s="1"/>
  <c r="F131" i="66"/>
  <c r="F147" i="66"/>
  <c r="F182" i="66"/>
  <c r="F186" i="66" s="1"/>
  <c r="G37" i="66"/>
  <c r="G56" i="66"/>
  <c r="G77" i="66" s="1"/>
  <c r="G150" i="66" s="1"/>
  <c r="G131" i="66"/>
  <c r="G147" i="66"/>
  <c r="G182" i="66"/>
  <c r="G186" i="66" s="1"/>
  <c r="E179" i="65"/>
  <c r="E164" i="65"/>
  <c r="E108" i="65"/>
  <c r="F179" i="65"/>
  <c r="F164" i="65"/>
  <c r="F108" i="65"/>
  <c r="F158" i="65"/>
  <c r="F162" i="65" s="1"/>
  <c r="F147" i="65"/>
  <c r="G179" i="65"/>
  <c r="G164" i="65"/>
  <c r="G108" i="65"/>
  <c r="G158" i="65"/>
  <c r="G162" i="65" s="1"/>
  <c r="G147" i="65"/>
  <c r="D179" i="65"/>
  <c r="D164" i="65"/>
  <c r="D56" i="65"/>
  <c r="D77" i="65" s="1"/>
  <c r="D150" i="65" s="1"/>
  <c r="D108" i="65"/>
  <c r="D153" i="65" s="1"/>
  <c r="D152" i="65"/>
  <c r="F37" i="65"/>
  <c r="F56" i="65"/>
  <c r="F77" i="65" s="1"/>
  <c r="F150" i="65" s="1"/>
  <c r="F152" i="65" s="1"/>
  <c r="F131" i="65"/>
  <c r="D147" i="65"/>
  <c r="D166" i="65"/>
  <c r="D167" i="65"/>
  <c r="D182" i="65"/>
  <c r="D186" i="65" s="1"/>
  <c r="G37" i="65"/>
  <c r="G56" i="65" s="1"/>
  <c r="G77" i="65" s="1"/>
  <c r="G150" i="65" s="1"/>
  <c r="G131" i="65"/>
  <c r="E147" i="65"/>
  <c r="E166" i="65"/>
  <c r="E167" i="65"/>
  <c r="E182" i="65"/>
  <c r="E186" i="65" s="1"/>
  <c r="D37" i="65"/>
  <c r="F182" i="65"/>
  <c r="F186" i="65" s="1"/>
  <c r="E37" i="65"/>
  <c r="E56" i="65" s="1"/>
  <c r="E77" i="65" s="1"/>
  <c r="E150" i="65" s="1"/>
  <c r="G182" i="65"/>
  <c r="G186" i="65" s="1"/>
  <c r="E179" i="64"/>
  <c r="E164" i="64"/>
  <c r="E108" i="64"/>
  <c r="E153" i="64" s="1"/>
  <c r="F179" i="64"/>
  <c r="F164" i="64"/>
  <c r="F108" i="64"/>
  <c r="D167" i="64"/>
  <c r="D131" i="64"/>
  <c r="D158" i="64"/>
  <c r="E158" i="64"/>
  <c r="E147" i="64"/>
  <c r="G179" i="64"/>
  <c r="G164" i="64"/>
  <c r="G108" i="64"/>
  <c r="E167" i="64"/>
  <c r="E131" i="64"/>
  <c r="D179" i="64"/>
  <c r="D164" i="64"/>
  <c r="D108" i="64"/>
  <c r="D56" i="64"/>
  <c r="D77" i="64" s="1"/>
  <c r="D150" i="64" s="1"/>
  <c r="D147" i="64"/>
  <c r="D182" i="64"/>
  <c r="D186" i="64" s="1"/>
  <c r="E56" i="64"/>
  <c r="E77" i="64" s="1"/>
  <c r="E150" i="64" s="1"/>
  <c r="E79" i="64"/>
  <c r="F37" i="64"/>
  <c r="F56" i="64"/>
  <c r="F77" i="64" s="1"/>
  <c r="F150" i="64" s="1"/>
  <c r="F152" i="64" s="1"/>
  <c r="F131" i="64"/>
  <c r="F147" i="64"/>
  <c r="F182" i="64"/>
  <c r="F186" i="64" s="1"/>
  <c r="D37" i="64"/>
  <c r="E182" i="64"/>
  <c r="E186" i="64" s="1"/>
  <c r="G37" i="64"/>
  <c r="G56" i="64" s="1"/>
  <c r="G77" i="64" s="1"/>
  <c r="G150" i="64" s="1"/>
  <c r="G131" i="64"/>
  <c r="G147" i="64"/>
  <c r="G182" i="64"/>
  <c r="G186" i="64" s="1"/>
  <c r="D179" i="63"/>
  <c r="D164" i="63"/>
  <c r="D108" i="63"/>
  <c r="D162" i="63"/>
  <c r="D160" i="63"/>
  <c r="E179" i="63"/>
  <c r="E164" i="63"/>
  <c r="E108" i="63"/>
  <c r="E162" i="63"/>
  <c r="E160" i="63"/>
  <c r="F179" i="63"/>
  <c r="F164" i="63"/>
  <c r="F108" i="63"/>
  <c r="F162" i="63"/>
  <c r="F160" i="63"/>
  <c r="G179" i="63"/>
  <c r="G164" i="63"/>
  <c r="G108" i="63"/>
  <c r="G162" i="63"/>
  <c r="G160" i="63"/>
  <c r="D37" i="63"/>
  <c r="D56" i="63" s="1"/>
  <c r="D77" i="63" s="1"/>
  <c r="D150" i="63" s="1"/>
  <c r="D131" i="63"/>
  <c r="D147" i="63"/>
  <c r="D182" i="63"/>
  <c r="D186" i="63" s="1"/>
  <c r="E37" i="63"/>
  <c r="E56" i="63"/>
  <c r="E77" i="63" s="1"/>
  <c r="E150" i="63" s="1"/>
  <c r="E131" i="63"/>
  <c r="E147" i="63"/>
  <c r="E182" i="63"/>
  <c r="E186" i="63" s="1"/>
  <c r="F37" i="63"/>
  <c r="F56" i="63"/>
  <c r="F77" i="63" s="1"/>
  <c r="F150" i="63" s="1"/>
  <c r="F131" i="63"/>
  <c r="F147" i="63"/>
  <c r="F182" i="63"/>
  <c r="F186" i="63" s="1"/>
  <c r="G37" i="63"/>
  <c r="G56" i="63" s="1"/>
  <c r="G77" i="63" s="1"/>
  <c r="G150" i="63" s="1"/>
  <c r="G131" i="63"/>
  <c r="G147" i="63"/>
  <c r="G182" i="63"/>
  <c r="G186" i="63" s="1"/>
  <c r="E179" i="62"/>
  <c r="E164" i="62"/>
  <c r="E108" i="62"/>
  <c r="F179" i="62"/>
  <c r="F164" i="62"/>
  <c r="F108" i="62"/>
  <c r="D131" i="62"/>
  <c r="D167" i="62"/>
  <c r="E158" i="62"/>
  <c r="E147" i="62"/>
  <c r="G179" i="62"/>
  <c r="G164" i="62"/>
  <c r="G108" i="62"/>
  <c r="E131" i="62"/>
  <c r="E167" i="62"/>
  <c r="F162" i="62"/>
  <c r="F160" i="62"/>
  <c r="D179" i="62"/>
  <c r="D164" i="62"/>
  <c r="D108" i="62"/>
  <c r="G162" i="62"/>
  <c r="G160" i="62"/>
  <c r="D37" i="62"/>
  <c r="D56" i="62" s="1"/>
  <c r="D77" i="62" s="1"/>
  <c r="D150" i="62" s="1"/>
  <c r="D158" i="62"/>
  <c r="D166" i="62"/>
  <c r="D185" i="62"/>
  <c r="E56" i="62"/>
  <c r="E77" i="62" s="1"/>
  <c r="E150" i="62" s="1"/>
  <c r="E79" i="62"/>
  <c r="E182" i="62"/>
  <c r="E186" i="62" s="1"/>
  <c r="F37" i="62"/>
  <c r="F56" i="62"/>
  <c r="F77" i="62" s="1"/>
  <c r="F150" i="62" s="1"/>
  <c r="F131" i="62"/>
  <c r="F147" i="62"/>
  <c r="F182" i="62"/>
  <c r="F186" i="62" s="1"/>
  <c r="G37" i="62"/>
  <c r="G56" i="62" s="1"/>
  <c r="G77" i="62" s="1"/>
  <c r="G150" i="62" s="1"/>
  <c r="G131" i="62"/>
  <c r="G147" i="62"/>
  <c r="G182" i="62"/>
  <c r="G186" i="62" s="1"/>
  <c r="F164" i="61"/>
  <c r="F179" i="61"/>
  <c r="G179" i="61"/>
  <c r="G164" i="61"/>
  <c r="G152" i="61"/>
  <c r="G108" i="61"/>
  <c r="E179" i="61"/>
  <c r="E164" i="61"/>
  <c r="G167" i="61"/>
  <c r="G131" i="61"/>
  <c r="F185" i="61"/>
  <c r="D108" i="61"/>
  <c r="D153" i="61" s="1"/>
  <c r="G158" i="61"/>
  <c r="G162" i="61" s="1"/>
  <c r="G56" i="61"/>
  <c r="G77" i="61" s="1"/>
  <c r="G150" i="61" s="1"/>
  <c r="E108" i="61"/>
  <c r="D162" i="61"/>
  <c r="D160" i="61"/>
  <c r="F147" i="61"/>
  <c r="D179" i="61"/>
  <c r="D164" i="61"/>
  <c r="F37" i="61"/>
  <c r="F56" i="61" s="1"/>
  <c r="F77" i="61" s="1"/>
  <c r="F150" i="61" s="1"/>
  <c r="G147" i="61"/>
  <c r="G182" i="61"/>
  <c r="G186" i="61" s="1"/>
  <c r="D37" i="61"/>
  <c r="D56" i="61"/>
  <c r="D77" i="61" s="1"/>
  <c r="D150" i="61" s="1"/>
  <c r="D131" i="61"/>
  <c r="D147" i="61"/>
  <c r="D182" i="61"/>
  <c r="D186" i="61" s="1"/>
  <c r="E37" i="61"/>
  <c r="E56" i="61"/>
  <c r="E77" i="61" s="1"/>
  <c r="E150" i="61" s="1"/>
  <c r="E131" i="61"/>
  <c r="E147" i="61"/>
  <c r="E182" i="61"/>
  <c r="E186" i="61" s="1"/>
  <c r="D179" i="60"/>
  <c r="D164" i="60"/>
  <c r="D152" i="60"/>
  <c r="D108" i="60"/>
  <c r="D153" i="60" s="1"/>
  <c r="E179" i="60"/>
  <c r="E164" i="60"/>
  <c r="F179" i="60"/>
  <c r="F164" i="60"/>
  <c r="F108" i="60"/>
  <c r="F162" i="60"/>
  <c r="F160" i="60"/>
  <c r="D162" i="60"/>
  <c r="D160" i="60"/>
  <c r="E108" i="60"/>
  <c r="E153" i="60" s="1"/>
  <c r="E162" i="60"/>
  <c r="E160" i="60"/>
  <c r="G179" i="60"/>
  <c r="G164" i="60"/>
  <c r="G108" i="60"/>
  <c r="G162" i="60"/>
  <c r="G160" i="60"/>
  <c r="D37" i="60"/>
  <c r="D56" i="60"/>
  <c r="D77" i="60" s="1"/>
  <c r="D150" i="60" s="1"/>
  <c r="D131" i="60"/>
  <c r="D147" i="60"/>
  <c r="D182" i="60"/>
  <c r="D186" i="60" s="1"/>
  <c r="E37" i="60"/>
  <c r="E56" i="60"/>
  <c r="E77" i="60" s="1"/>
  <c r="E150" i="60" s="1"/>
  <c r="E131" i="60"/>
  <c r="E147" i="60"/>
  <c r="E182" i="60"/>
  <c r="E186" i="60" s="1"/>
  <c r="F37" i="60"/>
  <c r="F56" i="60"/>
  <c r="F77" i="60" s="1"/>
  <c r="F150" i="60" s="1"/>
  <c r="F131" i="60"/>
  <c r="F147" i="60"/>
  <c r="F182" i="60"/>
  <c r="F186" i="60" s="1"/>
  <c r="G37" i="60"/>
  <c r="G56" i="60" s="1"/>
  <c r="G77" i="60" s="1"/>
  <c r="G150" i="60" s="1"/>
  <c r="G131" i="60"/>
  <c r="G147" i="60"/>
  <c r="G182" i="60"/>
  <c r="G186" i="60" s="1"/>
  <c r="G108" i="59"/>
  <c r="E167" i="59"/>
  <c r="E131" i="59"/>
  <c r="F162" i="59"/>
  <c r="F160" i="59"/>
  <c r="E179" i="59"/>
  <c r="E164" i="59"/>
  <c r="E152" i="59"/>
  <c r="E108" i="59"/>
  <c r="E153" i="59" s="1"/>
  <c r="D158" i="59"/>
  <c r="D147" i="59"/>
  <c r="F179" i="59"/>
  <c r="F164" i="59"/>
  <c r="F108" i="59"/>
  <c r="D131" i="59"/>
  <c r="D167" i="59"/>
  <c r="G179" i="59"/>
  <c r="G164" i="59"/>
  <c r="D179" i="59"/>
  <c r="D164" i="59"/>
  <c r="D108" i="59"/>
  <c r="G162" i="59"/>
  <c r="G160" i="59"/>
  <c r="D37" i="59"/>
  <c r="D56" i="59" s="1"/>
  <c r="D77" i="59" s="1"/>
  <c r="D150" i="59" s="1"/>
  <c r="D166" i="59"/>
  <c r="D182" i="59"/>
  <c r="D186" i="59" s="1"/>
  <c r="E56" i="59"/>
  <c r="E77" i="59" s="1"/>
  <c r="E150" i="59" s="1"/>
  <c r="E79" i="59"/>
  <c r="E158" i="59"/>
  <c r="F37" i="59"/>
  <c r="F56" i="59" s="1"/>
  <c r="F77" i="59" s="1"/>
  <c r="F150" i="59" s="1"/>
  <c r="F131" i="59"/>
  <c r="F147" i="59"/>
  <c r="F182" i="59"/>
  <c r="F186" i="59" s="1"/>
  <c r="E182" i="59"/>
  <c r="E186" i="59" s="1"/>
  <c r="G37" i="59"/>
  <c r="G56" i="59" s="1"/>
  <c r="G77" i="59" s="1"/>
  <c r="G150" i="59" s="1"/>
  <c r="G131" i="59"/>
  <c r="G147" i="59"/>
  <c r="G182" i="59"/>
  <c r="G186" i="59" s="1"/>
  <c r="D164" i="58"/>
  <c r="D179" i="58"/>
  <c r="D152" i="58"/>
  <c r="D108" i="58"/>
  <c r="D153" i="58" s="1"/>
  <c r="E167" i="58"/>
  <c r="E131" i="58"/>
  <c r="F162" i="58"/>
  <c r="F160" i="58"/>
  <c r="E164" i="58"/>
  <c r="E179" i="58"/>
  <c r="E108" i="58"/>
  <c r="E153" i="58" s="1"/>
  <c r="G162" i="58"/>
  <c r="G160" i="58"/>
  <c r="F179" i="58"/>
  <c r="F164" i="58"/>
  <c r="F108" i="58"/>
  <c r="G179" i="58"/>
  <c r="G164" i="58"/>
  <c r="G108" i="58"/>
  <c r="E158" i="58"/>
  <c r="E147" i="58"/>
  <c r="D37" i="58"/>
  <c r="D167" i="58"/>
  <c r="E56" i="58"/>
  <c r="E77" i="58" s="1"/>
  <c r="E150" i="58" s="1"/>
  <c r="E79" i="58"/>
  <c r="E182" i="58"/>
  <c r="E186" i="58" s="1"/>
  <c r="F37" i="58"/>
  <c r="F56" i="58"/>
  <c r="F77" i="58" s="1"/>
  <c r="F150" i="58" s="1"/>
  <c r="F131" i="58"/>
  <c r="F147" i="58"/>
  <c r="F182" i="58"/>
  <c r="F186" i="58" s="1"/>
  <c r="D56" i="58"/>
  <c r="D77" i="58" s="1"/>
  <c r="D150" i="58" s="1"/>
  <c r="D147" i="58"/>
  <c r="D182" i="58"/>
  <c r="D186" i="58" s="1"/>
  <c r="G37" i="58"/>
  <c r="G56" i="58"/>
  <c r="G77" i="58" s="1"/>
  <c r="G150" i="58" s="1"/>
  <c r="G131" i="58"/>
  <c r="G147" i="58"/>
  <c r="G182" i="58"/>
  <c r="G186" i="58" s="1"/>
  <c r="F179" i="57"/>
  <c r="F164" i="57"/>
  <c r="F108" i="57"/>
  <c r="F162" i="57"/>
  <c r="F160" i="57"/>
  <c r="D179" i="57"/>
  <c r="D164" i="57"/>
  <c r="D108" i="57"/>
  <c r="D162" i="57"/>
  <c r="D160" i="57"/>
  <c r="E179" i="57"/>
  <c r="E164" i="57"/>
  <c r="E108" i="57"/>
  <c r="E162" i="57"/>
  <c r="E160" i="57"/>
  <c r="G179" i="57"/>
  <c r="G164" i="57"/>
  <c r="G108" i="57"/>
  <c r="G162" i="57"/>
  <c r="G160" i="57"/>
  <c r="D37" i="57"/>
  <c r="D56" i="57"/>
  <c r="D77" i="57" s="1"/>
  <c r="D150" i="57" s="1"/>
  <c r="D131" i="57"/>
  <c r="D147" i="57"/>
  <c r="D182" i="57"/>
  <c r="D186" i="57" s="1"/>
  <c r="E37" i="57"/>
  <c r="E56" i="57" s="1"/>
  <c r="E77" i="57" s="1"/>
  <c r="E150" i="57" s="1"/>
  <c r="E131" i="57"/>
  <c r="E147" i="57"/>
  <c r="E182" i="57"/>
  <c r="E186" i="57" s="1"/>
  <c r="F37" i="57"/>
  <c r="F56" i="57"/>
  <c r="F77" i="57" s="1"/>
  <c r="F150" i="57" s="1"/>
  <c r="F131" i="57"/>
  <c r="F147" i="57"/>
  <c r="F182" i="57"/>
  <c r="F186" i="57" s="1"/>
  <c r="G37" i="57"/>
  <c r="G56" i="57" s="1"/>
  <c r="G77" i="57" s="1"/>
  <c r="G150" i="57" s="1"/>
  <c r="G131" i="57"/>
  <c r="G147" i="57"/>
  <c r="G182" i="57"/>
  <c r="G186" i="57" s="1"/>
  <c r="D179" i="56"/>
  <c r="D164" i="56"/>
  <c r="D108" i="56"/>
  <c r="D162" i="56"/>
  <c r="D160" i="56"/>
  <c r="E179" i="56"/>
  <c r="E164" i="56"/>
  <c r="E108" i="56"/>
  <c r="E153" i="56" s="1"/>
  <c r="E162" i="56"/>
  <c r="E160" i="56"/>
  <c r="F179" i="56"/>
  <c r="F164" i="56"/>
  <c r="F108" i="56"/>
  <c r="G179" i="56"/>
  <c r="G164" i="56"/>
  <c r="G108" i="56"/>
  <c r="G162" i="56"/>
  <c r="G160" i="56"/>
  <c r="D37" i="56"/>
  <c r="D56" i="56"/>
  <c r="D77" i="56" s="1"/>
  <c r="D150" i="56" s="1"/>
  <c r="D131" i="56"/>
  <c r="D147" i="56"/>
  <c r="D182" i="56"/>
  <c r="D186" i="56" s="1"/>
  <c r="E37" i="56"/>
  <c r="E56" i="56"/>
  <c r="E77" i="56" s="1"/>
  <c r="E150" i="56" s="1"/>
  <c r="E131" i="56"/>
  <c r="E147" i="56"/>
  <c r="E182" i="56"/>
  <c r="E186" i="56" s="1"/>
  <c r="F37" i="56"/>
  <c r="F56" i="56"/>
  <c r="F77" i="56" s="1"/>
  <c r="F150" i="56" s="1"/>
  <c r="F131" i="56"/>
  <c r="F147" i="56"/>
  <c r="F182" i="56"/>
  <c r="F186" i="56" s="1"/>
  <c r="G37" i="56"/>
  <c r="G56" i="56" s="1"/>
  <c r="G77" i="56" s="1"/>
  <c r="G150" i="56" s="1"/>
  <c r="G131" i="56"/>
  <c r="G147" i="56"/>
  <c r="G182" i="56"/>
  <c r="G186" i="56" s="1"/>
  <c r="G179" i="55"/>
  <c r="G164" i="55"/>
  <c r="G108" i="55"/>
  <c r="E131" i="55"/>
  <c r="E167" i="55"/>
  <c r="F162" i="55"/>
  <c r="F160" i="55"/>
  <c r="D164" i="55"/>
  <c r="D179" i="55"/>
  <c r="D152" i="55"/>
  <c r="D108" i="55"/>
  <c r="D153" i="55" s="1"/>
  <c r="E179" i="55"/>
  <c r="E164" i="55"/>
  <c r="E108" i="55"/>
  <c r="E153" i="55" s="1"/>
  <c r="F179" i="55"/>
  <c r="F164" i="55"/>
  <c r="F108" i="55"/>
  <c r="D131" i="55"/>
  <c r="D167" i="55"/>
  <c r="D158" i="55"/>
  <c r="E147" i="55"/>
  <c r="E158" i="55"/>
  <c r="E162" i="55" s="1"/>
  <c r="D147" i="55"/>
  <c r="D182" i="55"/>
  <c r="D186" i="55" s="1"/>
  <c r="E56" i="55"/>
  <c r="E77" i="55" s="1"/>
  <c r="E150" i="55" s="1"/>
  <c r="E152" i="55" s="1"/>
  <c r="E79" i="55"/>
  <c r="F37" i="55"/>
  <c r="F56" i="55"/>
  <c r="F77" i="55" s="1"/>
  <c r="F150" i="55" s="1"/>
  <c r="F131" i="55"/>
  <c r="F147" i="55"/>
  <c r="F182" i="55"/>
  <c r="F186" i="55" s="1"/>
  <c r="D37" i="55"/>
  <c r="D56" i="55" s="1"/>
  <c r="D77" i="55" s="1"/>
  <c r="D150" i="55" s="1"/>
  <c r="E182" i="55"/>
  <c r="E186" i="55" s="1"/>
  <c r="G37" i="55"/>
  <c r="G56" i="55" s="1"/>
  <c r="G77" i="55" s="1"/>
  <c r="G150" i="55" s="1"/>
  <c r="G131" i="55"/>
  <c r="G147" i="55"/>
  <c r="G182" i="55"/>
  <c r="G186" i="55" s="1"/>
  <c r="G108" i="54"/>
  <c r="F179" i="54"/>
  <c r="F164" i="54"/>
  <c r="G179" i="54"/>
  <c r="G164" i="54"/>
  <c r="E179" i="54"/>
  <c r="E164" i="54"/>
  <c r="G56" i="54"/>
  <c r="G77" i="54" s="1"/>
  <c r="G150" i="54" s="1"/>
  <c r="E108" i="54"/>
  <c r="G131" i="54"/>
  <c r="G158" i="54"/>
  <c r="F182" i="54"/>
  <c r="F186" i="54" s="1"/>
  <c r="D179" i="54"/>
  <c r="D164" i="54"/>
  <c r="F37" i="54"/>
  <c r="F56" i="54" s="1"/>
  <c r="F77" i="54" s="1"/>
  <c r="F150" i="54" s="1"/>
  <c r="F108" i="54"/>
  <c r="D162" i="54"/>
  <c r="D160" i="54"/>
  <c r="E162" i="54"/>
  <c r="E160" i="54"/>
  <c r="D108" i="54"/>
  <c r="D153" i="54" s="1"/>
  <c r="G182" i="54"/>
  <c r="G186" i="54" s="1"/>
  <c r="D37" i="54"/>
  <c r="D56" i="54"/>
  <c r="D77" i="54" s="1"/>
  <c r="D150" i="54" s="1"/>
  <c r="D131" i="54"/>
  <c r="D147" i="54"/>
  <c r="D182" i="54"/>
  <c r="D186" i="54" s="1"/>
  <c r="E37" i="54"/>
  <c r="E56" i="54"/>
  <c r="E77" i="54" s="1"/>
  <c r="E150" i="54" s="1"/>
  <c r="E131" i="54"/>
  <c r="E147" i="54"/>
  <c r="E182" i="54"/>
  <c r="E186" i="54" s="1"/>
  <c r="E179" i="53"/>
  <c r="E164" i="53"/>
  <c r="E152" i="53"/>
  <c r="E108" i="53"/>
  <c r="E153" i="53" s="1"/>
  <c r="F179" i="53"/>
  <c r="F164" i="53"/>
  <c r="F108" i="53"/>
  <c r="D158" i="53"/>
  <c r="E158" i="53"/>
  <c r="E147" i="53"/>
  <c r="G179" i="53"/>
  <c r="G164" i="53"/>
  <c r="G108" i="53"/>
  <c r="G153" i="53" s="1"/>
  <c r="E131" i="53"/>
  <c r="E167" i="53"/>
  <c r="F162" i="53"/>
  <c r="F160" i="53"/>
  <c r="D131" i="53"/>
  <c r="D167" i="53"/>
  <c r="D179" i="53"/>
  <c r="D164" i="53"/>
  <c r="D56" i="53"/>
  <c r="D77" i="53" s="1"/>
  <c r="D150" i="53" s="1"/>
  <c r="D108" i="53"/>
  <c r="G162" i="53"/>
  <c r="G160" i="53"/>
  <c r="D37" i="53"/>
  <c r="D147" i="53"/>
  <c r="D166" i="53"/>
  <c r="D185" i="53"/>
  <c r="E56" i="53"/>
  <c r="E77" i="53" s="1"/>
  <c r="E150" i="53" s="1"/>
  <c r="E79" i="53"/>
  <c r="E185" i="53"/>
  <c r="F37" i="53"/>
  <c r="F56" i="53" s="1"/>
  <c r="F77" i="53" s="1"/>
  <c r="F150" i="53" s="1"/>
  <c r="F131" i="53"/>
  <c r="F147" i="53"/>
  <c r="F182" i="53"/>
  <c r="F186" i="53" s="1"/>
  <c r="G37" i="53"/>
  <c r="G56" i="53"/>
  <c r="G77" i="53" s="1"/>
  <c r="G150" i="53" s="1"/>
  <c r="G131" i="53"/>
  <c r="G147" i="53"/>
  <c r="G182" i="53"/>
  <c r="G186" i="53" s="1"/>
  <c r="F179" i="52"/>
  <c r="F164" i="52"/>
  <c r="F108" i="52"/>
  <c r="F162" i="52"/>
  <c r="F160" i="52"/>
  <c r="D179" i="52"/>
  <c r="D164" i="52"/>
  <c r="D108" i="52"/>
  <c r="D162" i="52"/>
  <c r="D160" i="52"/>
  <c r="E179" i="52"/>
  <c r="E164" i="52"/>
  <c r="E108" i="52"/>
  <c r="E162" i="52"/>
  <c r="E160" i="52"/>
  <c r="G179" i="52"/>
  <c r="G164" i="52"/>
  <c r="G108" i="52"/>
  <c r="G162" i="52"/>
  <c r="G160" i="52"/>
  <c r="D37" i="52"/>
  <c r="D56" i="52"/>
  <c r="D77" i="52" s="1"/>
  <c r="D150" i="52" s="1"/>
  <c r="D131" i="52"/>
  <c r="D147" i="52"/>
  <c r="D182" i="52"/>
  <c r="D186" i="52" s="1"/>
  <c r="E37" i="52"/>
  <c r="E56" i="52" s="1"/>
  <c r="E77" i="52" s="1"/>
  <c r="E150" i="52" s="1"/>
  <c r="E131" i="52"/>
  <c r="E147" i="52"/>
  <c r="E182" i="52"/>
  <c r="E186" i="52" s="1"/>
  <c r="F37" i="52"/>
  <c r="F56" i="52"/>
  <c r="F77" i="52" s="1"/>
  <c r="F150" i="52" s="1"/>
  <c r="F131" i="52"/>
  <c r="F147" i="52"/>
  <c r="F182" i="52"/>
  <c r="F186" i="52" s="1"/>
  <c r="G37" i="52"/>
  <c r="G56" i="52" s="1"/>
  <c r="G77" i="52" s="1"/>
  <c r="G150" i="52" s="1"/>
  <c r="G131" i="52"/>
  <c r="G147" i="52"/>
  <c r="G182" i="52"/>
  <c r="G186" i="52" s="1"/>
  <c r="D179" i="51"/>
  <c r="D164" i="51"/>
  <c r="D108" i="51"/>
  <c r="D162" i="51"/>
  <c r="D160" i="51"/>
  <c r="E179" i="51"/>
  <c r="E164" i="51"/>
  <c r="E108" i="51"/>
  <c r="E162" i="51"/>
  <c r="E160" i="51"/>
  <c r="F179" i="51"/>
  <c r="F164" i="51"/>
  <c r="F108" i="51"/>
  <c r="F162" i="51"/>
  <c r="F160" i="51"/>
  <c r="G179" i="51"/>
  <c r="G164" i="51"/>
  <c r="G108" i="51"/>
  <c r="G162" i="51"/>
  <c r="G160" i="51"/>
  <c r="D37" i="51"/>
  <c r="D56" i="51"/>
  <c r="D77" i="51" s="1"/>
  <c r="D150" i="51" s="1"/>
  <c r="D152" i="51" s="1"/>
  <c r="D131" i="51"/>
  <c r="D147" i="51"/>
  <c r="D182" i="51"/>
  <c r="D186" i="51" s="1"/>
  <c r="E37" i="51"/>
  <c r="E56" i="51" s="1"/>
  <c r="E77" i="51" s="1"/>
  <c r="E150" i="51" s="1"/>
  <c r="E131" i="51"/>
  <c r="E147" i="51"/>
  <c r="E182" i="51"/>
  <c r="E186" i="51" s="1"/>
  <c r="F37" i="51"/>
  <c r="F56" i="51"/>
  <c r="F77" i="51" s="1"/>
  <c r="F150" i="51" s="1"/>
  <c r="F131" i="51"/>
  <c r="F147" i="51"/>
  <c r="F182" i="51"/>
  <c r="F186" i="51" s="1"/>
  <c r="G37" i="51"/>
  <c r="G56" i="51" s="1"/>
  <c r="G77" i="51" s="1"/>
  <c r="G150" i="51" s="1"/>
  <c r="G131" i="51"/>
  <c r="G147" i="51"/>
  <c r="G182" i="51"/>
  <c r="G186" i="51" s="1"/>
  <c r="F108" i="50"/>
  <c r="F162" i="50"/>
  <c r="F160" i="50"/>
  <c r="D179" i="50"/>
  <c r="D164" i="50"/>
  <c r="D152" i="50"/>
  <c r="D108" i="50"/>
  <c r="D153" i="50" s="1"/>
  <c r="D162" i="50"/>
  <c r="D160" i="50"/>
  <c r="E179" i="50"/>
  <c r="E164" i="50"/>
  <c r="E108" i="50"/>
  <c r="E162" i="50"/>
  <c r="E160" i="50"/>
  <c r="F179" i="50"/>
  <c r="F164" i="50"/>
  <c r="G179" i="50"/>
  <c r="G164" i="50"/>
  <c r="G108" i="50"/>
  <c r="G162" i="50"/>
  <c r="G160" i="50"/>
  <c r="D37" i="50"/>
  <c r="D56" i="50"/>
  <c r="D77" i="50" s="1"/>
  <c r="D150" i="50" s="1"/>
  <c r="D131" i="50"/>
  <c r="D147" i="50"/>
  <c r="D182" i="50"/>
  <c r="D186" i="50" s="1"/>
  <c r="E37" i="50"/>
  <c r="E56" i="50"/>
  <c r="E77" i="50" s="1"/>
  <c r="E150" i="50" s="1"/>
  <c r="E131" i="50"/>
  <c r="E147" i="50"/>
  <c r="E182" i="50"/>
  <c r="E186" i="50" s="1"/>
  <c r="F37" i="50"/>
  <c r="F56" i="50"/>
  <c r="F77" i="50" s="1"/>
  <c r="F150" i="50" s="1"/>
  <c r="F131" i="50"/>
  <c r="F147" i="50"/>
  <c r="F182" i="50"/>
  <c r="F186" i="50" s="1"/>
  <c r="G37" i="50"/>
  <c r="G56" i="50" s="1"/>
  <c r="G77" i="50" s="1"/>
  <c r="G150" i="50" s="1"/>
  <c r="G131" i="50"/>
  <c r="G147" i="50"/>
  <c r="G182" i="50"/>
  <c r="G186" i="50" s="1"/>
  <c r="F179" i="49"/>
  <c r="F164" i="49"/>
  <c r="F152" i="49"/>
  <c r="F108" i="49"/>
  <c r="G179" i="49"/>
  <c r="G164" i="49"/>
  <c r="D179" i="49"/>
  <c r="D164" i="49"/>
  <c r="D108" i="49"/>
  <c r="D162" i="49"/>
  <c r="D160" i="49"/>
  <c r="G108" i="49"/>
  <c r="E179" i="49"/>
  <c r="E164" i="49"/>
  <c r="E108" i="49"/>
  <c r="F158" i="49"/>
  <c r="F147" i="49"/>
  <c r="F79" i="49"/>
  <c r="F185" i="49"/>
  <c r="D37" i="49"/>
  <c r="D56" i="49" s="1"/>
  <c r="D77" i="49" s="1"/>
  <c r="D150" i="49" s="1"/>
  <c r="D131" i="49"/>
  <c r="D147" i="49"/>
  <c r="D182" i="49"/>
  <c r="D186" i="49" s="1"/>
  <c r="F56" i="49"/>
  <c r="F77" i="49" s="1"/>
  <c r="F150" i="49" s="1"/>
  <c r="F131" i="49"/>
  <c r="F165" i="49"/>
  <c r="E37" i="49"/>
  <c r="E56" i="49" s="1"/>
  <c r="E77" i="49" s="1"/>
  <c r="E150" i="49" s="1"/>
  <c r="E131" i="49"/>
  <c r="E147" i="49"/>
  <c r="E182" i="49"/>
  <c r="E186" i="49" s="1"/>
  <c r="G37" i="49"/>
  <c r="G56" i="49" s="1"/>
  <c r="G77" i="49" s="1"/>
  <c r="G150" i="49" s="1"/>
  <c r="G131" i="49"/>
  <c r="G147" i="49"/>
  <c r="G182" i="49"/>
  <c r="G186" i="49" s="1"/>
  <c r="G108" i="48"/>
  <c r="G158" i="48"/>
  <c r="G162" i="48" s="1"/>
  <c r="G147" i="48"/>
  <c r="D179" i="48"/>
  <c r="D164" i="48"/>
  <c r="D108" i="48"/>
  <c r="F179" i="48"/>
  <c r="F164" i="48"/>
  <c r="F108" i="48"/>
  <c r="D162" i="48"/>
  <c r="D160" i="48"/>
  <c r="F147" i="48"/>
  <c r="F158" i="48"/>
  <c r="F162" i="48" s="1"/>
  <c r="G179" i="48"/>
  <c r="G164" i="48"/>
  <c r="F131" i="48"/>
  <c r="F167" i="48"/>
  <c r="E179" i="48"/>
  <c r="E164" i="48"/>
  <c r="E108" i="48"/>
  <c r="G131" i="48"/>
  <c r="G167" i="48"/>
  <c r="F37" i="48"/>
  <c r="F56" i="48" s="1"/>
  <c r="F77" i="48" s="1"/>
  <c r="F150" i="48" s="1"/>
  <c r="F182" i="48"/>
  <c r="F186" i="48" s="1"/>
  <c r="G182" i="48"/>
  <c r="G186" i="48" s="1"/>
  <c r="D37" i="48"/>
  <c r="D56" i="48" s="1"/>
  <c r="D77" i="48" s="1"/>
  <c r="D150" i="48" s="1"/>
  <c r="D131" i="48"/>
  <c r="D147" i="48"/>
  <c r="D182" i="48"/>
  <c r="D186" i="48" s="1"/>
  <c r="G37" i="48"/>
  <c r="G56" i="48" s="1"/>
  <c r="G77" i="48" s="1"/>
  <c r="G150" i="48" s="1"/>
  <c r="E37" i="48"/>
  <c r="E56" i="48"/>
  <c r="E77" i="48" s="1"/>
  <c r="E150" i="48" s="1"/>
  <c r="E131" i="48"/>
  <c r="E147" i="48"/>
  <c r="E182" i="48"/>
  <c r="E186" i="48" s="1"/>
  <c r="E179" i="47"/>
  <c r="E164" i="47"/>
  <c r="D108" i="47"/>
  <c r="E158" i="47"/>
  <c r="E147" i="47"/>
  <c r="E108" i="47"/>
  <c r="D56" i="47"/>
  <c r="D77" i="47" s="1"/>
  <c r="D150" i="47" s="1"/>
  <c r="G108" i="47"/>
  <c r="F179" i="47"/>
  <c r="F164" i="47"/>
  <c r="F162" i="47"/>
  <c r="F160" i="47"/>
  <c r="D157" i="47"/>
  <c r="D167" i="47"/>
  <c r="D179" i="47"/>
  <c r="G179" i="47"/>
  <c r="G164" i="47"/>
  <c r="E56" i="47"/>
  <c r="E77" i="47" s="1"/>
  <c r="E150" i="47" s="1"/>
  <c r="E131" i="47"/>
  <c r="G162" i="47"/>
  <c r="G160" i="47"/>
  <c r="D158" i="47"/>
  <c r="D169" i="47"/>
  <c r="D37" i="47"/>
  <c r="F108" i="47"/>
  <c r="E37" i="47"/>
  <c r="E182" i="47"/>
  <c r="E186" i="47" s="1"/>
  <c r="F37" i="47"/>
  <c r="F56" i="47"/>
  <c r="F77" i="47" s="1"/>
  <c r="F150" i="47" s="1"/>
  <c r="F152" i="47" s="1"/>
  <c r="F131" i="47"/>
  <c r="F147" i="47"/>
  <c r="F182" i="47"/>
  <c r="F186" i="47" s="1"/>
  <c r="G37" i="47"/>
  <c r="G56" i="47" s="1"/>
  <c r="G77" i="47" s="1"/>
  <c r="G150" i="47" s="1"/>
  <c r="G131" i="47"/>
  <c r="G147" i="47"/>
  <c r="G182" i="47"/>
  <c r="G186" i="47" s="1"/>
  <c r="D179" i="46"/>
  <c r="D164" i="46"/>
  <c r="F164" i="46"/>
  <c r="F179" i="46"/>
  <c r="F108" i="46"/>
  <c r="D162" i="46"/>
  <c r="D160" i="46"/>
  <c r="G179" i="46"/>
  <c r="G164" i="46"/>
  <c r="G108" i="46"/>
  <c r="D108" i="46"/>
  <c r="E179" i="46"/>
  <c r="E164" i="46"/>
  <c r="E108" i="46"/>
  <c r="E153" i="46" s="1"/>
  <c r="F158" i="46"/>
  <c r="F147" i="46"/>
  <c r="F37" i="46"/>
  <c r="F56" i="46"/>
  <c r="F77" i="46" s="1"/>
  <c r="F150" i="46" s="1"/>
  <c r="F165" i="46"/>
  <c r="F167" i="46"/>
  <c r="F182" i="46"/>
  <c r="F186" i="46" s="1"/>
  <c r="D37" i="46"/>
  <c r="D56" i="46" s="1"/>
  <c r="D77" i="46" s="1"/>
  <c r="D150" i="46" s="1"/>
  <c r="D131" i="46"/>
  <c r="D147" i="46"/>
  <c r="D182" i="46"/>
  <c r="D186" i="46" s="1"/>
  <c r="E37" i="46"/>
  <c r="E56" i="46"/>
  <c r="E77" i="46" s="1"/>
  <c r="E150" i="46" s="1"/>
  <c r="E131" i="46"/>
  <c r="E147" i="46"/>
  <c r="E182" i="46"/>
  <c r="E186" i="46" s="1"/>
  <c r="G37" i="46"/>
  <c r="G56" i="46" s="1"/>
  <c r="G77" i="46" s="1"/>
  <c r="G150" i="46" s="1"/>
  <c r="G131" i="46"/>
  <c r="G147" i="46"/>
  <c r="G182" i="46"/>
  <c r="G186" i="46" s="1"/>
  <c r="E162" i="45"/>
  <c r="E160" i="45"/>
  <c r="G179" i="45"/>
  <c r="G164" i="45"/>
  <c r="G108" i="45"/>
  <c r="D158" i="45"/>
  <c r="D147" i="45"/>
  <c r="D179" i="45"/>
  <c r="D164" i="45"/>
  <c r="E179" i="45"/>
  <c r="E164" i="45"/>
  <c r="E108" i="45"/>
  <c r="F162" i="45"/>
  <c r="F160" i="45"/>
  <c r="D108" i="45"/>
  <c r="F179" i="45"/>
  <c r="F164" i="45"/>
  <c r="F108" i="45"/>
  <c r="G162" i="45"/>
  <c r="G160" i="45"/>
  <c r="D37" i="45"/>
  <c r="D56" i="45"/>
  <c r="D77" i="45" s="1"/>
  <c r="D150" i="45" s="1"/>
  <c r="D167" i="45"/>
  <c r="E37" i="45"/>
  <c r="E56" i="45"/>
  <c r="E77" i="45" s="1"/>
  <c r="E150" i="45" s="1"/>
  <c r="E131" i="45"/>
  <c r="E147" i="45"/>
  <c r="E182" i="45"/>
  <c r="E186" i="45" s="1"/>
  <c r="F37" i="45"/>
  <c r="F56" i="45"/>
  <c r="F77" i="45" s="1"/>
  <c r="F150" i="45" s="1"/>
  <c r="F131" i="45"/>
  <c r="F147" i="45"/>
  <c r="F182" i="45"/>
  <c r="F186" i="45" s="1"/>
  <c r="D182" i="45"/>
  <c r="D186" i="45" s="1"/>
  <c r="G37" i="45"/>
  <c r="G56" i="45" s="1"/>
  <c r="G77" i="45" s="1"/>
  <c r="G150" i="45" s="1"/>
  <c r="G131" i="45"/>
  <c r="G147" i="45"/>
  <c r="G182" i="45"/>
  <c r="G186" i="45" s="1"/>
  <c r="G179" i="44"/>
  <c r="G164" i="44"/>
  <c r="G108" i="44"/>
  <c r="E131" i="44"/>
  <c r="E167" i="44"/>
  <c r="F162" i="44"/>
  <c r="F160" i="44"/>
  <c r="D179" i="44"/>
  <c r="D164" i="44"/>
  <c r="D108" i="44"/>
  <c r="G162" i="44"/>
  <c r="G160" i="44"/>
  <c r="E164" i="44"/>
  <c r="E179" i="44"/>
  <c r="E108" i="44"/>
  <c r="E153" i="44" s="1"/>
  <c r="D147" i="44"/>
  <c r="D158" i="44"/>
  <c r="F179" i="44"/>
  <c r="F164" i="44"/>
  <c r="F108" i="44"/>
  <c r="D167" i="44"/>
  <c r="D131" i="44"/>
  <c r="E158" i="44"/>
  <c r="D37" i="44"/>
  <c r="D56" i="44" s="1"/>
  <c r="D77" i="44" s="1"/>
  <c r="D150" i="44" s="1"/>
  <c r="E56" i="44"/>
  <c r="E77" i="44" s="1"/>
  <c r="E150" i="44" s="1"/>
  <c r="E79" i="44"/>
  <c r="E147" i="44"/>
  <c r="F37" i="44"/>
  <c r="F56" i="44" s="1"/>
  <c r="F77" i="44" s="1"/>
  <c r="F150" i="44" s="1"/>
  <c r="F131" i="44"/>
  <c r="F147" i="44"/>
  <c r="F182" i="44"/>
  <c r="F186" i="44" s="1"/>
  <c r="D182" i="44"/>
  <c r="D186" i="44" s="1"/>
  <c r="E182" i="44"/>
  <c r="E186" i="44" s="1"/>
  <c r="G37" i="44"/>
  <c r="G56" i="44" s="1"/>
  <c r="G77" i="44" s="1"/>
  <c r="G150" i="44" s="1"/>
  <c r="G131" i="44"/>
  <c r="G147" i="44"/>
  <c r="G182" i="44"/>
  <c r="G186" i="44" s="1"/>
  <c r="D179" i="43"/>
  <c r="D164" i="43"/>
  <c r="D108" i="43"/>
  <c r="D162" i="43"/>
  <c r="D160" i="43"/>
  <c r="E179" i="43"/>
  <c r="E164" i="43"/>
  <c r="E108" i="43"/>
  <c r="F179" i="43"/>
  <c r="F164" i="43"/>
  <c r="F108" i="43"/>
  <c r="F162" i="43"/>
  <c r="F160" i="43"/>
  <c r="G179" i="43"/>
  <c r="G164" i="43"/>
  <c r="G108" i="43"/>
  <c r="D37" i="43"/>
  <c r="D56" i="43"/>
  <c r="D77" i="43" s="1"/>
  <c r="D150" i="43" s="1"/>
  <c r="D152" i="43" s="1"/>
  <c r="D131" i="43"/>
  <c r="D147" i="43"/>
  <c r="D182" i="43"/>
  <c r="D186" i="43" s="1"/>
  <c r="E37" i="43"/>
  <c r="E56" i="43" s="1"/>
  <c r="E77" i="43" s="1"/>
  <c r="E150" i="43" s="1"/>
  <c r="E131" i="43"/>
  <c r="E147" i="43"/>
  <c r="E182" i="43"/>
  <c r="E186" i="43" s="1"/>
  <c r="F37" i="43"/>
  <c r="F56" i="43"/>
  <c r="F77" i="43" s="1"/>
  <c r="F150" i="43" s="1"/>
  <c r="F131" i="43"/>
  <c r="F147" i="43"/>
  <c r="F182" i="43"/>
  <c r="F186" i="43" s="1"/>
  <c r="G37" i="43"/>
  <c r="G56" i="43" s="1"/>
  <c r="G77" i="43" s="1"/>
  <c r="G150" i="43" s="1"/>
  <c r="G131" i="43"/>
  <c r="G147" i="43"/>
  <c r="G182" i="43"/>
  <c r="G186" i="43" s="1"/>
  <c r="D164" i="42"/>
  <c r="D179" i="42"/>
  <c r="D108" i="42"/>
  <c r="E179" i="42"/>
  <c r="E164" i="42"/>
  <c r="E108" i="42"/>
  <c r="D158" i="42"/>
  <c r="D147" i="42"/>
  <c r="F179" i="42"/>
  <c r="F164" i="42"/>
  <c r="F108" i="42"/>
  <c r="D131" i="42"/>
  <c r="D167" i="42"/>
  <c r="G179" i="42"/>
  <c r="G164" i="42"/>
  <c r="G108" i="42"/>
  <c r="E131" i="42"/>
  <c r="E167" i="42"/>
  <c r="F162" i="42"/>
  <c r="F160" i="42"/>
  <c r="G162" i="42"/>
  <c r="G160" i="42"/>
  <c r="D37" i="42"/>
  <c r="E56" i="42"/>
  <c r="E77" i="42" s="1"/>
  <c r="E150" i="42" s="1"/>
  <c r="E79" i="42"/>
  <c r="E158" i="42"/>
  <c r="E182" i="42"/>
  <c r="E186" i="42" s="1"/>
  <c r="F37" i="42"/>
  <c r="F56" i="42" s="1"/>
  <c r="F77" i="42" s="1"/>
  <c r="F150" i="42" s="1"/>
  <c r="F131" i="42"/>
  <c r="F147" i="42"/>
  <c r="F182" i="42"/>
  <c r="F186" i="42" s="1"/>
  <c r="D56" i="42"/>
  <c r="D77" i="42" s="1"/>
  <c r="D150" i="42" s="1"/>
  <c r="D152" i="42" s="1"/>
  <c r="D182" i="42"/>
  <c r="D186" i="42" s="1"/>
  <c r="G37" i="42"/>
  <c r="G56" i="42"/>
  <c r="G77" i="42" s="1"/>
  <c r="G150" i="42" s="1"/>
  <c r="G131" i="42"/>
  <c r="G147" i="42"/>
  <c r="G182" i="42"/>
  <c r="G186" i="42" s="1"/>
  <c r="A36" i="11"/>
  <c r="G155" i="67" l="1"/>
  <c r="G154" i="67"/>
  <c r="G151" i="67"/>
  <c r="G152" i="67"/>
  <c r="E155" i="67"/>
  <c r="E154" i="67"/>
  <c r="E151" i="67"/>
  <c r="G153" i="67"/>
  <c r="E162" i="67"/>
  <c r="E160" i="67"/>
  <c r="F155" i="67"/>
  <c r="F154" i="67"/>
  <c r="F151" i="67"/>
  <c r="F152" i="67"/>
  <c r="E153" i="67"/>
  <c r="D155" i="67"/>
  <c r="D154" i="67"/>
  <c r="D151" i="67"/>
  <c r="E152" i="67"/>
  <c r="D160" i="67"/>
  <c r="D162" i="67"/>
  <c r="F155" i="66"/>
  <c r="F154" i="66"/>
  <c r="F151" i="66"/>
  <c r="F152" i="66"/>
  <c r="E155" i="66"/>
  <c r="E154" i="66"/>
  <c r="E151" i="66"/>
  <c r="E152" i="66"/>
  <c r="D155" i="66"/>
  <c r="D154" i="66"/>
  <c r="D151" i="66"/>
  <c r="E153" i="66"/>
  <c r="G155" i="66"/>
  <c r="G154" i="66"/>
  <c r="G151" i="66"/>
  <c r="D153" i="66"/>
  <c r="G153" i="66"/>
  <c r="F153" i="66"/>
  <c r="D152" i="66"/>
  <c r="G152" i="66"/>
  <c r="E155" i="65"/>
  <c r="E154" i="65"/>
  <c r="E151" i="65"/>
  <c r="E152" i="65"/>
  <c r="G155" i="65"/>
  <c r="G154" i="65"/>
  <c r="G151" i="65"/>
  <c r="G152" i="65"/>
  <c r="E153" i="65"/>
  <c r="G153" i="65"/>
  <c r="D155" i="65"/>
  <c r="D154" i="65"/>
  <c r="F155" i="65"/>
  <c r="F154" i="65"/>
  <c r="F151" i="65"/>
  <c r="F153" i="65"/>
  <c r="G155" i="64"/>
  <c r="G154" i="64"/>
  <c r="G151" i="64"/>
  <c r="G152" i="64"/>
  <c r="D155" i="64"/>
  <c r="D154" i="64"/>
  <c r="D151" i="64"/>
  <c r="E162" i="64"/>
  <c r="E160" i="64"/>
  <c r="F153" i="64"/>
  <c r="E155" i="64"/>
  <c r="E154" i="64"/>
  <c r="E151" i="64"/>
  <c r="D152" i="64"/>
  <c r="D160" i="64"/>
  <c r="D162" i="64"/>
  <c r="E152" i="64"/>
  <c r="F155" i="64"/>
  <c r="F154" i="64"/>
  <c r="F151" i="64"/>
  <c r="D153" i="64"/>
  <c r="G153" i="64"/>
  <c r="G155" i="63"/>
  <c r="G154" i="63"/>
  <c r="G151" i="63"/>
  <c r="G152" i="63"/>
  <c r="D155" i="63"/>
  <c r="D154" i="63"/>
  <c r="D151" i="63"/>
  <c r="D152" i="63"/>
  <c r="F155" i="63"/>
  <c r="F154" i="63"/>
  <c r="F151" i="63"/>
  <c r="F153" i="63"/>
  <c r="D153" i="63"/>
  <c r="F152" i="63"/>
  <c r="G153" i="63"/>
  <c r="E153" i="63"/>
  <c r="E155" i="63"/>
  <c r="E154" i="63"/>
  <c r="E151" i="63"/>
  <c r="E152" i="63"/>
  <c r="G155" i="62"/>
  <c r="G154" i="62"/>
  <c r="G151" i="62"/>
  <c r="G152" i="62"/>
  <c r="D155" i="62"/>
  <c r="D154" i="62"/>
  <c r="D151" i="62"/>
  <c r="D152" i="62"/>
  <c r="F155" i="62"/>
  <c r="F154" i="62"/>
  <c r="F151" i="62"/>
  <c r="E151" i="62"/>
  <c r="E155" i="62"/>
  <c r="E154" i="62"/>
  <c r="G153" i="62"/>
  <c r="F153" i="62"/>
  <c r="E152" i="62"/>
  <c r="E160" i="62"/>
  <c r="E162" i="62"/>
  <c r="F152" i="62"/>
  <c r="E153" i="62"/>
  <c r="D162" i="62"/>
  <c r="D160" i="62"/>
  <c r="D153" i="62"/>
  <c r="E155" i="61"/>
  <c r="E154" i="61"/>
  <c r="E151" i="61"/>
  <c r="E152" i="61"/>
  <c r="D155" i="61"/>
  <c r="D154" i="61"/>
  <c r="D151" i="61"/>
  <c r="F154" i="61"/>
  <c r="F155" i="61"/>
  <c r="F151" i="61"/>
  <c r="G155" i="61"/>
  <c r="G154" i="61"/>
  <c r="G151" i="61"/>
  <c r="D152" i="61"/>
  <c r="F152" i="61"/>
  <c r="E153" i="61"/>
  <c r="G153" i="61"/>
  <c r="F153" i="61"/>
  <c r="G155" i="60"/>
  <c r="G154" i="60"/>
  <c r="G151" i="60"/>
  <c r="G152" i="60"/>
  <c r="F155" i="60"/>
  <c r="F154" i="60"/>
  <c r="F151" i="60"/>
  <c r="E155" i="60"/>
  <c r="E154" i="60"/>
  <c r="E151" i="60"/>
  <c r="D155" i="60"/>
  <c r="D154" i="60"/>
  <c r="D151" i="60"/>
  <c r="G153" i="60"/>
  <c r="F153" i="60"/>
  <c r="E152" i="60"/>
  <c r="F152" i="60"/>
  <c r="D155" i="59"/>
  <c r="D154" i="59"/>
  <c r="D151" i="59"/>
  <c r="D152" i="59"/>
  <c r="G155" i="59"/>
  <c r="G154" i="59"/>
  <c r="G151" i="59"/>
  <c r="G152" i="59"/>
  <c r="F155" i="59"/>
  <c r="F154" i="59"/>
  <c r="F151" i="59"/>
  <c r="F152" i="59"/>
  <c r="F153" i="59"/>
  <c r="E155" i="59"/>
  <c r="E154" i="59"/>
  <c r="E151" i="59"/>
  <c r="D162" i="59"/>
  <c r="D160" i="59"/>
  <c r="G153" i="59"/>
  <c r="E162" i="59"/>
  <c r="E160" i="59"/>
  <c r="D153" i="59"/>
  <c r="D155" i="58"/>
  <c r="D154" i="58"/>
  <c r="E154" i="58"/>
  <c r="E155" i="58"/>
  <c r="E151" i="58"/>
  <c r="E162" i="58"/>
  <c r="E160" i="58"/>
  <c r="E152" i="58"/>
  <c r="G153" i="58"/>
  <c r="F153" i="58"/>
  <c r="G155" i="58"/>
  <c r="G154" i="58"/>
  <c r="G151" i="58"/>
  <c r="F155" i="58"/>
  <c r="F154" i="58"/>
  <c r="F151" i="58"/>
  <c r="G152" i="58"/>
  <c r="F152" i="58"/>
  <c r="G155" i="57"/>
  <c r="G154" i="57"/>
  <c r="G151" i="57"/>
  <c r="G152" i="57"/>
  <c r="E155" i="57"/>
  <c r="E154" i="57"/>
  <c r="E151" i="57"/>
  <c r="E152" i="57"/>
  <c r="F155" i="57"/>
  <c r="F154" i="57"/>
  <c r="F151" i="57"/>
  <c r="E153" i="57"/>
  <c r="F153" i="57"/>
  <c r="F152" i="57"/>
  <c r="D155" i="57"/>
  <c r="D154" i="57"/>
  <c r="D151" i="57"/>
  <c r="G153" i="57"/>
  <c r="D153" i="57"/>
  <c r="D152" i="57"/>
  <c r="G155" i="56"/>
  <c r="G154" i="56"/>
  <c r="G151" i="56"/>
  <c r="G152" i="56"/>
  <c r="F155" i="56"/>
  <c r="F154" i="56"/>
  <c r="F151" i="56"/>
  <c r="E155" i="56"/>
  <c r="E154" i="56"/>
  <c r="E151" i="56"/>
  <c r="E152" i="56"/>
  <c r="D155" i="56"/>
  <c r="D154" i="56"/>
  <c r="D151" i="56"/>
  <c r="G153" i="56"/>
  <c r="F153" i="56"/>
  <c r="D153" i="56"/>
  <c r="F152" i="56"/>
  <c r="D152" i="56"/>
  <c r="D155" i="55"/>
  <c r="D154" i="55"/>
  <c r="G155" i="55"/>
  <c r="G154" i="55"/>
  <c r="G151" i="55"/>
  <c r="G152" i="55"/>
  <c r="F155" i="55"/>
  <c r="F154" i="55"/>
  <c r="F151" i="55"/>
  <c r="F153" i="55"/>
  <c r="G153" i="55"/>
  <c r="F152" i="55"/>
  <c r="E155" i="55"/>
  <c r="E154" i="55"/>
  <c r="E151" i="55"/>
  <c r="E155" i="54"/>
  <c r="E154" i="54"/>
  <c r="E151" i="54"/>
  <c r="F155" i="54"/>
  <c r="F154" i="54"/>
  <c r="G155" i="54"/>
  <c r="G154" i="54"/>
  <c r="G151" i="54"/>
  <c r="G152" i="54"/>
  <c r="D155" i="54"/>
  <c r="D154" i="54"/>
  <c r="D151" i="54"/>
  <c r="D152" i="54"/>
  <c r="F152" i="54"/>
  <c r="E153" i="54"/>
  <c r="F153" i="54"/>
  <c r="E152" i="54"/>
  <c r="G153" i="54"/>
  <c r="F151" i="54"/>
  <c r="G162" i="54"/>
  <c r="G160" i="54"/>
  <c r="F155" i="53"/>
  <c r="F154" i="53"/>
  <c r="F151" i="53"/>
  <c r="F152" i="53"/>
  <c r="D155" i="53"/>
  <c r="D154" i="53"/>
  <c r="D151" i="53"/>
  <c r="G155" i="53"/>
  <c r="G154" i="53"/>
  <c r="G151" i="53"/>
  <c r="D153" i="53"/>
  <c r="G152" i="53"/>
  <c r="E160" i="53"/>
  <c r="E162" i="53"/>
  <c r="F153" i="53"/>
  <c r="E155" i="53"/>
  <c r="E154" i="53"/>
  <c r="E151" i="53"/>
  <c r="D152" i="53"/>
  <c r="D160" i="53"/>
  <c r="D162" i="53"/>
  <c r="G155" i="52"/>
  <c r="G154" i="52"/>
  <c r="G151" i="52"/>
  <c r="G152" i="52"/>
  <c r="E155" i="52"/>
  <c r="E154" i="52"/>
  <c r="E151" i="52"/>
  <c r="E152" i="52"/>
  <c r="F155" i="52"/>
  <c r="F154" i="52"/>
  <c r="F151" i="52"/>
  <c r="E153" i="52"/>
  <c r="F153" i="52"/>
  <c r="F152" i="52"/>
  <c r="D155" i="52"/>
  <c r="D154" i="52"/>
  <c r="D151" i="52"/>
  <c r="G153" i="52"/>
  <c r="D153" i="52"/>
  <c r="D152" i="52"/>
  <c r="G155" i="51"/>
  <c r="G154" i="51"/>
  <c r="G151" i="51"/>
  <c r="G152" i="51"/>
  <c r="E155" i="51"/>
  <c r="E154" i="51"/>
  <c r="E151" i="51"/>
  <c r="E152" i="51"/>
  <c r="F155" i="51"/>
  <c r="F154" i="51"/>
  <c r="F151" i="51"/>
  <c r="F153" i="51"/>
  <c r="D153" i="51"/>
  <c r="F152" i="51"/>
  <c r="D155" i="51"/>
  <c r="D154" i="51"/>
  <c r="D151" i="51"/>
  <c r="G153" i="51"/>
  <c r="E153" i="51"/>
  <c r="G155" i="50"/>
  <c r="G154" i="50"/>
  <c r="G151" i="50"/>
  <c r="G152" i="50"/>
  <c r="F155" i="50"/>
  <c r="F154" i="50"/>
  <c r="F151" i="50"/>
  <c r="E155" i="50"/>
  <c r="E154" i="50"/>
  <c r="E151" i="50"/>
  <c r="D155" i="50"/>
  <c r="D154" i="50"/>
  <c r="D151" i="50"/>
  <c r="G153" i="50"/>
  <c r="E153" i="50"/>
  <c r="F153" i="50"/>
  <c r="E152" i="50"/>
  <c r="F152" i="50"/>
  <c r="D155" i="49"/>
  <c r="D154" i="49"/>
  <c r="D151" i="49"/>
  <c r="D152" i="49"/>
  <c r="G155" i="49"/>
  <c r="G154" i="49"/>
  <c r="G151" i="49"/>
  <c r="G152" i="49"/>
  <c r="E155" i="49"/>
  <c r="E154" i="49"/>
  <c r="E151" i="49"/>
  <c r="E152" i="49"/>
  <c r="F154" i="49"/>
  <c r="F151" i="49"/>
  <c r="F155" i="49"/>
  <c r="F153" i="49"/>
  <c r="F160" i="49"/>
  <c r="F162" i="49"/>
  <c r="G153" i="49"/>
  <c r="D153" i="49"/>
  <c r="E153" i="49"/>
  <c r="G154" i="48"/>
  <c r="G151" i="48"/>
  <c r="G155" i="48"/>
  <c r="G152" i="48"/>
  <c r="F155" i="48"/>
  <c r="F154" i="48"/>
  <c r="F151" i="48"/>
  <c r="F152" i="48"/>
  <c r="D155" i="48"/>
  <c r="D154" i="48"/>
  <c r="D151" i="48"/>
  <c r="D152" i="48"/>
  <c r="E153" i="48"/>
  <c r="F153" i="48"/>
  <c r="D153" i="48"/>
  <c r="E155" i="48"/>
  <c r="E154" i="48"/>
  <c r="E151" i="48"/>
  <c r="E152" i="48"/>
  <c r="G153" i="48"/>
  <c r="G155" i="47"/>
  <c r="G154" i="47"/>
  <c r="G151" i="47"/>
  <c r="G152" i="47"/>
  <c r="F153" i="47"/>
  <c r="E155" i="47"/>
  <c r="E154" i="47"/>
  <c r="E151" i="47"/>
  <c r="D155" i="47"/>
  <c r="D154" i="47"/>
  <c r="E153" i="47"/>
  <c r="E162" i="47"/>
  <c r="E160" i="47"/>
  <c r="G153" i="47"/>
  <c r="E152" i="47"/>
  <c r="D152" i="47"/>
  <c r="D151" i="47"/>
  <c r="D153" i="47"/>
  <c r="F155" i="47"/>
  <c r="F154" i="47"/>
  <c r="F151" i="47"/>
  <c r="D162" i="47"/>
  <c r="D160" i="47"/>
  <c r="G155" i="46"/>
  <c r="G154" i="46"/>
  <c r="G151" i="46"/>
  <c r="G152" i="46"/>
  <c r="D155" i="46"/>
  <c r="D154" i="46"/>
  <c r="D151" i="46"/>
  <c r="D152" i="46"/>
  <c r="F155" i="46"/>
  <c r="F151" i="46"/>
  <c r="F154" i="46"/>
  <c r="E155" i="46"/>
  <c r="E154" i="46"/>
  <c r="E151" i="46"/>
  <c r="G153" i="46"/>
  <c r="F160" i="46"/>
  <c r="F162" i="46"/>
  <c r="D153" i="46"/>
  <c r="F153" i="46"/>
  <c r="E152" i="46"/>
  <c r="F152" i="46"/>
  <c r="G155" i="45"/>
  <c r="G154" i="45"/>
  <c r="G151" i="45"/>
  <c r="G152" i="45"/>
  <c r="D160" i="45"/>
  <c r="D162" i="45"/>
  <c r="F155" i="45"/>
  <c r="F154" i="45"/>
  <c r="F151" i="45"/>
  <c r="D151" i="45"/>
  <c r="D155" i="45"/>
  <c r="D154" i="45"/>
  <c r="F153" i="45"/>
  <c r="D152" i="45"/>
  <c r="E153" i="45"/>
  <c r="G153" i="45"/>
  <c r="E155" i="45"/>
  <c r="E154" i="45"/>
  <c r="E151" i="45"/>
  <c r="F152" i="45"/>
  <c r="D153" i="45"/>
  <c r="E152" i="45"/>
  <c r="F155" i="44"/>
  <c r="F154" i="44"/>
  <c r="F151" i="44"/>
  <c r="F152" i="44"/>
  <c r="D155" i="44"/>
  <c r="D154" i="44"/>
  <c r="D151" i="44"/>
  <c r="D152" i="44"/>
  <c r="G155" i="44"/>
  <c r="G154" i="44"/>
  <c r="G151" i="44"/>
  <c r="G152" i="44"/>
  <c r="F153" i="44"/>
  <c r="D160" i="44"/>
  <c r="D162" i="44"/>
  <c r="D153" i="44"/>
  <c r="G153" i="44"/>
  <c r="E160" i="44"/>
  <c r="E162" i="44"/>
  <c r="E155" i="44"/>
  <c r="E154" i="44"/>
  <c r="E151" i="44"/>
  <c r="E152" i="44"/>
  <c r="G155" i="43"/>
  <c r="G154" i="43"/>
  <c r="G151" i="43"/>
  <c r="G152" i="43"/>
  <c r="E155" i="43"/>
  <c r="E154" i="43"/>
  <c r="E151" i="43"/>
  <c r="E152" i="43"/>
  <c r="F155" i="43"/>
  <c r="F154" i="43"/>
  <c r="F151" i="43"/>
  <c r="G153" i="43"/>
  <c r="D153" i="43"/>
  <c r="D155" i="43"/>
  <c r="D154" i="43"/>
  <c r="D151" i="43"/>
  <c r="F153" i="43"/>
  <c r="E153" i="43"/>
  <c r="F152" i="43"/>
  <c r="F155" i="42"/>
  <c r="F154" i="42"/>
  <c r="F151" i="42"/>
  <c r="F152" i="42"/>
  <c r="G155" i="42"/>
  <c r="G154" i="42"/>
  <c r="G151" i="42"/>
  <c r="E155" i="42"/>
  <c r="E154" i="42"/>
  <c r="E151" i="42"/>
  <c r="G153" i="42"/>
  <c r="E153" i="42"/>
  <c r="G152" i="42"/>
  <c r="E152" i="42"/>
  <c r="D153" i="42"/>
  <c r="E162" i="42"/>
  <c r="E160" i="42"/>
  <c r="F153" i="42"/>
  <c r="D155" i="42"/>
  <c r="D154" i="42"/>
  <c r="D151" i="42"/>
  <c r="D160" i="42"/>
  <c r="D162" i="42"/>
  <c r="A38" i="7"/>
  <c r="A38" i="2"/>
  <c r="A38" i="6"/>
  <c r="E4" i="9" l="1"/>
  <c r="C4" i="9"/>
  <c r="B4" i="9"/>
  <c r="D3" i="9" s="1"/>
  <c r="A32" i="9" l="1"/>
  <c r="A34" i="6"/>
  <c r="A34" i="7"/>
  <c r="A34" i="40"/>
  <c r="A34" i="2"/>
  <c r="F3" i="9"/>
</calcChain>
</file>

<file path=xl/comments1.xml><?xml version="1.0" encoding="utf-8"?>
<comments xmlns="http://schemas.openxmlformats.org/spreadsheetml/2006/main">
  <authors>
    <author>b150pcm</author>
  </authors>
  <commentList>
    <comment ref="A142" authorId="0">
      <text>
        <r>
          <rPr>
            <b/>
            <sz val="10"/>
            <color indexed="81"/>
            <rFont val="Tahoma"/>
            <family val="2"/>
          </rPr>
          <t>b150pcm:</t>
        </r>
        <r>
          <rPr>
            <sz val="10"/>
            <color indexed="81"/>
            <rFont val="Tahoma"/>
            <family val="2"/>
          </rPr>
          <t xml:space="preserve">
NW wendet Nettomethode an</t>
        </r>
      </text>
    </comment>
  </commentList>
</comments>
</file>

<file path=xl/sharedStrings.xml><?xml version="1.0" encoding="utf-8"?>
<sst xmlns="http://schemas.openxmlformats.org/spreadsheetml/2006/main" count="7228" uniqueCount="668">
  <si>
    <t xml:space="preserve"> </t>
  </si>
  <si>
    <t>Canton</t>
  </si>
  <si>
    <t>Kanton</t>
  </si>
  <si>
    <t>Nettoinvestition</t>
  </si>
  <si>
    <t>Investissement net</t>
  </si>
  <si>
    <t>Selbstfinanzierungsgrad</t>
  </si>
  <si>
    <t>Degré d'autofinancement</t>
  </si>
  <si>
    <t>Ein Selbstfinanzierungsgrad von unter null wird mit "negativ" bezeichnet</t>
  </si>
  <si>
    <t>+ Finanzierungsüberschuss / - Finanzierungsfehlbetrag</t>
  </si>
  <si>
    <t>+ Excedent de financement / - Insuffisnce de financement</t>
  </si>
  <si>
    <t>Saldo L. R.</t>
  </si>
  <si>
    <t>Finanzierung (+/-)</t>
  </si>
  <si>
    <t>Financement (+/-)</t>
  </si>
  <si>
    <t>Saldo Laufende Rechnung 
Excedent des revenues / des charges</t>
  </si>
  <si>
    <t xml:space="preserve">Finanzierung 
Financement </t>
  </si>
  <si>
    <t>Selbstfinanzierungsgrad
Degré d'autofinancement</t>
  </si>
  <si>
    <t>in 1000 Fr. / en 1000 frs.</t>
  </si>
  <si>
    <t>Un degré d'autofinancement inférieur à zéro est marqué "négatif"</t>
  </si>
  <si>
    <t>Excédent des</t>
  </si>
  <si>
    <t>revenus/charges</t>
  </si>
  <si>
    <t>Kantone die HRM2 anwenden, sind mit HRM2 markiert   /  Cantons qui utilises MCH2 sont marqué HRM2</t>
  </si>
  <si>
    <t>HRM2 / MCH2</t>
  </si>
  <si>
    <t>Budget</t>
  </si>
  <si>
    <t>Rechnung</t>
  </si>
  <si>
    <t>Differenz</t>
  </si>
  <si>
    <t>Comte</t>
  </si>
  <si>
    <t>Kanton:</t>
  </si>
  <si>
    <t>Zürich</t>
  </si>
  <si>
    <t>Diff.</t>
  </si>
  <si>
    <t>in %</t>
  </si>
  <si>
    <t>L A U F E N D E   R E C H N U N G</t>
  </si>
  <si>
    <t>HRM2=&gt;HRM1</t>
  </si>
  <si>
    <t>30</t>
  </si>
  <si>
    <t>Personalaufwand</t>
  </si>
  <si>
    <t>31</t>
  </si>
  <si>
    <t>Sachaufwand</t>
  </si>
  <si>
    <t>davon 314</t>
  </si>
  <si>
    <t>Baulicher Unterhalt</t>
  </si>
  <si>
    <t>32</t>
  </si>
  <si>
    <t>Passivzinsen</t>
  </si>
  <si>
    <t>330</t>
  </si>
  <si>
    <t>Abschreibungen Finanzvermögen</t>
  </si>
  <si>
    <t>331 - 333</t>
  </si>
  <si>
    <t>Abschreibungen Verwaltungsvermögen</t>
  </si>
  <si>
    <t>34 - 37</t>
  </si>
  <si>
    <t>Anteile, Entschädigungen, Beiträge</t>
  </si>
  <si>
    <t>davon 363</t>
  </si>
  <si>
    <t>Beiträge an eigene Anstalten</t>
  </si>
  <si>
    <t>davon 364</t>
  </si>
  <si>
    <t>Beiträge an gemischtwirtschaftliche Unternehmungen</t>
  </si>
  <si>
    <t>davon 365</t>
  </si>
  <si>
    <t>Beiträge an private Institutionen</t>
  </si>
  <si>
    <t xml:space="preserve">  -</t>
  </si>
  <si>
    <t>davon 373</t>
  </si>
  <si>
    <t>Durchl. Beiträge an eigene Anstalten</t>
  </si>
  <si>
    <t>davon 374</t>
  </si>
  <si>
    <t>Durchl. Beiträge an gemischtwirtschaftliche Unternehmungen</t>
  </si>
  <si>
    <t>davon 375</t>
  </si>
  <si>
    <t>Durchl. Beiträge an private Institutionen</t>
  </si>
  <si>
    <t>38</t>
  </si>
  <si>
    <t>Einlagen in Spezialfinanzierungen/Fonds</t>
  </si>
  <si>
    <t>Einlagen in das Eigenkapital</t>
  </si>
  <si>
    <t>39</t>
  </si>
  <si>
    <t>Interne Verrechnungen (Aufwand)</t>
  </si>
  <si>
    <t>3</t>
  </si>
  <si>
    <t>Total Aufwand Laufende Rechnung</t>
  </si>
  <si>
    <t>400 - 404</t>
  </si>
  <si>
    <t>Direkte Steuern</t>
  </si>
  <si>
    <t>405 - 407</t>
  </si>
  <si>
    <t>Uebrige Steuern</t>
  </si>
  <si>
    <t>42</t>
  </si>
  <si>
    <t>Vermögenserträge</t>
  </si>
  <si>
    <t>41 / 43</t>
  </si>
  <si>
    <t>Konzessionen/Entgelte (Gebühren)</t>
  </si>
  <si>
    <t>44 - 47</t>
  </si>
  <si>
    <t>Anteile, Rückerstattungen, Beiträge</t>
  </si>
  <si>
    <t>48</t>
  </si>
  <si>
    <t>Entnahme aus Spezialfinanzierungen</t>
  </si>
  <si>
    <t>Entnahmen aus dem Eigenkapital</t>
  </si>
  <si>
    <t>49</t>
  </si>
  <si>
    <t>Interne Verrechnungen (Ertrag)</t>
  </si>
  <si>
    <t>4</t>
  </si>
  <si>
    <t>Total Ertrag Laufende Rechnung</t>
  </si>
  <si>
    <t>.</t>
  </si>
  <si>
    <t>Saldo Laufende Rechnung</t>
  </si>
  <si>
    <t>I N V E S T I T I O N S R E C H N U N G</t>
  </si>
  <si>
    <t>50</t>
  </si>
  <si>
    <t>Sachgüter</t>
  </si>
  <si>
    <t>52</t>
  </si>
  <si>
    <t>Darlehen und Beteiligungen</t>
  </si>
  <si>
    <t>56 - 58</t>
  </si>
  <si>
    <t>Investitionsbeiträge,übrige Investitionen</t>
  </si>
  <si>
    <t>5</t>
  </si>
  <si>
    <t>Total Ausgaben Investitionsrechnung</t>
  </si>
  <si>
    <t>60 - 61</t>
  </si>
  <si>
    <t>Abgang Sachgüter, Nutzungsabgaben</t>
  </si>
  <si>
    <t>62 - 67</t>
  </si>
  <si>
    <t>Rückzahlung,Rückerstattung,Invest.-Beitr.</t>
  </si>
  <si>
    <t>6</t>
  </si>
  <si>
    <t>Total Einnahmen Investitionsrechnung</t>
  </si>
  <si>
    <t>NI</t>
  </si>
  <si>
    <t>Selbstfinanzierung</t>
  </si>
  <si>
    <t>Finanzierungsfehlbetrag(-)/-überschuss(+)</t>
  </si>
  <si>
    <t>Konsolidierte Gesamtausgaben</t>
  </si>
  <si>
    <t>Bern</t>
  </si>
  <si>
    <t>Luzern</t>
  </si>
  <si>
    <t>Uri</t>
  </si>
  <si>
    <t>Schwyz</t>
  </si>
  <si>
    <t>Obwalden</t>
  </si>
  <si>
    <t>negativ</t>
  </si>
  <si>
    <t>Nidwalden</t>
  </si>
  <si>
    <t>Glarus</t>
  </si>
  <si>
    <t>Zug</t>
  </si>
  <si>
    <t>Canton:</t>
  </si>
  <si>
    <t>Fribourg</t>
  </si>
  <si>
    <t>C O M P T E   D E   F O N C T I O N N E M E N T</t>
  </si>
  <si>
    <t>Charges de personnel</t>
  </si>
  <si>
    <t>Biens, services et marchandises</t>
  </si>
  <si>
    <t>de cela 314</t>
  </si>
  <si>
    <t>Entretien des Immeubles</t>
  </si>
  <si>
    <t>Intérêts passifs</t>
  </si>
  <si>
    <t>Amortissements sur le patrimoine financier</t>
  </si>
  <si>
    <t>Amortissements sur le patrimoine administratif</t>
  </si>
  <si>
    <t>Parts, dédommagements, subventions</t>
  </si>
  <si>
    <t>de cela 363</t>
  </si>
  <si>
    <t>Subventions accordées; Propres établissements</t>
  </si>
  <si>
    <t>de cela 364</t>
  </si>
  <si>
    <t>Subventions accordées; Sociétés d'économie mixte</t>
  </si>
  <si>
    <t>de cela 365</t>
  </si>
  <si>
    <t>Subventions accordées; Institutions privées</t>
  </si>
  <si>
    <t>de cela 373</t>
  </si>
  <si>
    <t>Subventions redistribuées; Propres établissements</t>
  </si>
  <si>
    <t>de cela 374</t>
  </si>
  <si>
    <t>Subventions redistribuées; Sociétés d'économie mixte</t>
  </si>
  <si>
    <t>de cela 375</t>
  </si>
  <si>
    <t>Subventions redistribuées; Institutions privées</t>
  </si>
  <si>
    <t>Attributions aux financements spéciaux</t>
  </si>
  <si>
    <t>Attributions au capital propre</t>
  </si>
  <si>
    <t>Imputations internes</t>
  </si>
  <si>
    <t>Total des charges</t>
  </si>
  <si>
    <t>Impôts</t>
  </si>
  <si>
    <t>Autres impôts</t>
  </si>
  <si>
    <t>Revenus des biens</t>
  </si>
  <si>
    <t>Concessions / Contributions</t>
  </si>
  <si>
    <t>Prélèvements aux financements spéciaux</t>
  </si>
  <si>
    <t>Total des revenus</t>
  </si>
  <si>
    <t>Excedent des revenus / des charges (-)</t>
  </si>
  <si>
    <t>C O M P T E  DES  I N V E S T I S S E M E N T S</t>
  </si>
  <si>
    <t>Investissements propres</t>
  </si>
  <si>
    <t>Prêts et participations permanentes</t>
  </si>
  <si>
    <t>Subventions, autres investissements</t>
  </si>
  <si>
    <t>Total des dépenses</t>
  </si>
  <si>
    <t>Transferts au patrim.financier/Contrib.de tiers</t>
  </si>
  <si>
    <t>Remboursements/Subventions</t>
  </si>
  <si>
    <t>Total des recettes</t>
  </si>
  <si>
    <t>Autofinancement</t>
  </si>
  <si>
    <t>Insuffisance (-) / Excedent de financement</t>
  </si>
  <si>
    <t>Total des dépenses effectives</t>
  </si>
  <si>
    <t>Solothurn</t>
  </si>
  <si>
    <t>Basel-Stadt</t>
  </si>
  <si>
    <t xml:space="preserve">Basel-Landschaft </t>
  </si>
  <si>
    <t>Schaffhausen</t>
  </si>
  <si>
    <t>Appenzell A.Rh.</t>
  </si>
  <si>
    <t>Appenzell I.Rh.</t>
  </si>
  <si>
    <t>St. Gallen</t>
  </si>
  <si>
    <t>Graubünden</t>
  </si>
  <si>
    <t>Aargau</t>
  </si>
  <si>
    <t>Thurgau</t>
  </si>
  <si>
    <t>Tessin</t>
  </si>
  <si>
    <t>Vaud</t>
  </si>
  <si>
    <t>Prélèvements sur le capital propre</t>
  </si>
  <si>
    <t>Valais</t>
  </si>
  <si>
    <t>Neuchâtel</t>
  </si>
  <si>
    <t>Genève</t>
  </si>
  <si>
    <t>Jura</t>
  </si>
  <si>
    <t>26 Cantons</t>
  </si>
  <si>
    <t>26 Kantone</t>
  </si>
  <si>
    <t xml:space="preserve">L A U F E N D E   R E C H N U N G        </t>
  </si>
  <si>
    <t>Résultats des Rechnungs 2017 des cantons</t>
  </si>
  <si>
    <t>Abschlusszahlen der Rechnungen 2017 der Kantone</t>
  </si>
  <si>
    <t>Résultats des Budgets 2018 des cantons</t>
  </si>
  <si>
    <t>Abschlusszahlen der Budgets 2018 der Kantone</t>
  </si>
  <si>
    <t>Résultats des Rechnungs 2018 des cantons</t>
  </si>
  <si>
    <t>Abschlusszahlen der Rechnungen 2018 der Kantone</t>
  </si>
  <si>
    <t>Résultats des Budgets 2019 des cantons</t>
  </si>
  <si>
    <t>Abschlusszahlen der Budgets 2019 der Kantone</t>
  </si>
  <si>
    <t>R 18 - B 18</t>
  </si>
  <si>
    <t>B 19 - R 18</t>
  </si>
  <si>
    <t xml:space="preserve">- </t>
  </si>
  <si>
    <t xml:space="preserve">Kanton: </t>
  </si>
  <si>
    <t>AG</t>
  </si>
  <si>
    <t>in 1000 Franken</t>
  </si>
  <si>
    <t>ERFOLGSRECHNUNG</t>
  </si>
  <si>
    <t>Sach- und übriger Betriebsaufwand</t>
  </si>
  <si>
    <t>baulicher und betrieblicher Unterhalt</t>
  </si>
  <si>
    <t>davon 3180</t>
  </si>
  <si>
    <t>Wertberichtigungen auf Forderungen</t>
  </si>
  <si>
    <t>Abschreibungen Sachanlagen VV</t>
  </si>
  <si>
    <t>Abschreibungen Immaterielle Anlagen VV</t>
  </si>
  <si>
    <t>Abtragung Bilanzfehlbetrag</t>
  </si>
  <si>
    <t>Einlagen in Fonds und Spezialfinanzierungen im FK</t>
  </si>
  <si>
    <t>Einlagen in Fonds und Spezialfinanzierungen im EK</t>
  </si>
  <si>
    <t>Transferaufwand</t>
  </si>
  <si>
    <t>davon 3634</t>
  </si>
  <si>
    <t>Beiträge an öffentliche Unternehmungen</t>
  </si>
  <si>
    <t>davon 3635</t>
  </si>
  <si>
    <t>Beiträge an private Unternehmungen</t>
  </si>
  <si>
    <t>davon 364, 365 und 366</t>
  </si>
  <si>
    <t>Wertberichtigungen Darlehen VV, Beteiligungen VV und Investitionsbeiträge</t>
  </si>
  <si>
    <t>Durchlaufende Beiträge</t>
  </si>
  <si>
    <t>davon 3704</t>
  </si>
  <si>
    <t>Durchlaufende Beiträge an öffentliche Unternehmungen</t>
  </si>
  <si>
    <t>davon 3705</t>
  </si>
  <si>
    <t>Durchlaufende Beiträge an private Unternehmungen</t>
  </si>
  <si>
    <t>Interne Verrechungen</t>
  </si>
  <si>
    <t>Total Betrieblicher Aufwand (ohne SG 39)</t>
  </si>
  <si>
    <t>400 + 401</t>
  </si>
  <si>
    <t>Direkte Steuern natürliche und juristische Personen</t>
  </si>
  <si>
    <t>402 + 403</t>
  </si>
  <si>
    <t>Übrige direkte Steuer; Besitz- und Aufwandsteuern</t>
  </si>
  <si>
    <t>Regalien und Konzessionen</t>
  </si>
  <si>
    <t>Entgelte</t>
  </si>
  <si>
    <t>Verschiedene Erträge</t>
  </si>
  <si>
    <t>Aktivierung Eigenleistung</t>
  </si>
  <si>
    <t>Bestandesveränderungen</t>
  </si>
  <si>
    <t>Übriger Ertrag</t>
  </si>
  <si>
    <t>Entnahmen aus Fonds und Spezialfinanzierungen im Fremdkapital</t>
  </si>
  <si>
    <t>Entnahmen aus Fonds und Spezialfinanzierungen im Eigenkapital</t>
  </si>
  <si>
    <t>Transferertrag</t>
  </si>
  <si>
    <t>davon 466</t>
  </si>
  <si>
    <t>Auflösung passivierter Investitionsbeiträge</t>
  </si>
  <si>
    <t>Interne Verrechnungen</t>
  </si>
  <si>
    <t>Total Betrieblicher Ertrag (ohne SG 49)</t>
  </si>
  <si>
    <t>Ergebnis aus betrieblicher Tätigkeit</t>
  </si>
  <si>
    <t>Zinsaufwand</t>
  </si>
  <si>
    <t>Realisierte Kursverluste</t>
  </si>
  <si>
    <t>Kapitalbeschaffungs- und Verwaltungskosten</t>
  </si>
  <si>
    <t>Liegenschaftenaufwand FV</t>
  </si>
  <si>
    <t>Wertberichtigungen Anlagen FV</t>
  </si>
  <si>
    <t>Verschiedener Finanzaufwand</t>
  </si>
  <si>
    <t>Zinsertrag</t>
  </si>
  <si>
    <t>Realisierte Gewinne FV</t>
  </si>
  <si>
    <t>Beteiligungsertrag FV</t>
  </si>
  <si>
    <t>Liegenschaftenertrag FV</t>
  </si>
  <si>
    <t>Finanzertrag aus Darlehen und Beteiligungen VV</t>
  </si>
  <si>
    <t>Finanzertrag von öffentlichen Unternehmungen</t>
  </si>
  <si>
    <t>Liegenschaftenertrag VV</t>
  </si>
  <si>
    <t>Erträge von gemieteten Liegenschaften</t>
  </si>
  <si>
    <t>übriger Finanzertrag</t>
  </si>
  <si>
    <t>davon 4490</t>
  </si>
  <si>
    <t>Aufwertungen Verwaltungsvermögen</t>
  </si>
  <si>
    <t>Ergebnis aus Finanzierung</t>
  </si>
  <si>
    <t>Operatives Ergebnis</t>
  </si>
  <si>
    <t>a.o. Personalaufwand</t>
  </si>
  <si>
    <t>a.o. Sach- und Betriebsaufwand</t>
  </si>
  <si>
    <t>Zusätzliche Abschreibungen Sachanlagen und immat. Anlagen VV</t>
  </si>
  <si>
    <t>a.o. Finanzaufwand (Geldwirksam)</t>
  </si>
  <si>
    <t>a.o. Finanzaufwand (Wertberichtigungen)</t>
  </si>
  <si>
    <t>a.o.Transferaufwand (Geldwirksam)</t>
  </si>
  <si>
    <t>Zusätzlich Abschreibungen Darlehen, Beteiligungen, Invest.-Beiträge VV</t>
  </si>
  <si>
    <t>4800 + 4801</t>
  </si>
  <si>
    <t>a.o. Direkte Steuern natürliche und juristische Personen</t>
  </si>
  <si>
    <t>4802 + 4803</t>
  </si>
  <si>
    <t>a.o. übrige direkte Steuern; a.o. Besitz- und Aufwandsteuern</t>
  </si>
  <si>
    <t>a.o. Regalien, Konzessionen</t>
  </si>
  <si>
    <t>a.o. Entgelte</t>
  </si>
  <si>
    <t>a.o. verschiedene Erträge</t>
  </si>
  <si>
    <t>a.o. Finanzerträge</t>
  </si>
  <si>
    <t>a.o. Entnahmen aus Fonds und Spezialfinanzierungen</t>
  </si>
  <si>
    <t>a.o. Transfererträge</t>
  </si>
  <si>
    <t>Zusätzliche Auflösung passivierter Investitionsbeiträge</t>
  </si>
  <si>
    <t>davon 4895</t>
  </si>
  <si>
    <t>Entnahmen aus Aufwertungsreserven</t>
  </si>
  <si>
    <t>Ausserordentliches Ergebnis</t>
  </si>
  <si>
    <t>Gesamtergebnis Erfolgsrechung</t>
  </si>
  <si>
    <t>Aufwand</t>
  </si>
  <si>
    <t>Ertrag</t>
  </si>
  <si>
    <t>INVESTITIONSRECHNUNG</t>
  </si>
  <si>
    <t>Sachanlagen</t>
  </si>
  <si>
    <t>Investitionen auf Rechnung Dritter</t>
  </si>
  <si>
    <t>Immaterielle Anlagen</t>
  </si>
  <si>
    <t>Darlehen</t>
  </si>
  <si>
    <t>Beteiligungen und Grundkapitalien</t>
  </si>
  <si>
    <t>Eigene Investitionsbeiträge</t>
  </si>
  <si>
    <t>Durchlaufende Investitionsbeiträge</t>
  </si>
  <si>
    <t>a.o. Investitionen für Sachanlagen</t>
  </si>
  <si>
    <t>a.o. Investitionen für immaterielle Anlagen</t>
  </si>
  <si>
    <t>a.o. Investitionen für Darlehen</t>
  </si>
  <si>
    <t>a.o. Investitionen für Beteiligungen und Grundkapitalien</t>
  </si>
  <si>
    <t>a.o. eigene Investitionsbeiträge</t>
  </si>
  <si>
    <t>Übrige a.o. Investitionen</t>
  </si>
  <si>
    <t>Investitionsausgaben gesamt</t>
  </si>
  <si>
    <t>Übertragung von Sachanlagen in das FV</t>
  </si>
  <si>
    <t>Rückerstattungen Dritter für Investitionen</t>
  </si>
  <si>
    <t>Abgang immaterielle Anlagen</t>
  </si>
  <si>
    <t>Investitionsbeiträge für eigene Rechnung</t>
  </si>
  <si>
    <t>Rückzahlung von Darlehen</t>
  </si>
  <si>
    <t>Übertragung von Beteiligungen</t>
  </si>
  <si>
    <t>Rückzahlung eigener Investitionsbeiträge</t>
  </si>
  <si>
    <t>680 + 682
+ 689</t>
  </si>
  <si>
    <t>a.o. Investitionseinnahmen für Sachanlagen, immaterielle Anlagen und übrige Anlagen</t>
  </si>
  <si>
    <t>683 bis 686</t>
  </si>
  <si>
    <t>a.o. Investitionsbeiträge für eigene Rechnung; Rückzahlungen von Darlehen; Übertragung von Beteiligungen; Rückzahlung von eigenen Beiträgen</t>
  </si>
  <si>
    <t>Investitionseinnahmen gesamt</t>
  </si>
  <si>
    <t>HRM2-Tabelle 18.19</t>
  </si>
  <si>
    <t>Nettoinv. II</t>
  </si>
  <si>
    <t>Nettoinvestition ohne Darlehen und Beteiligungen</t>
  </si>
  <si>
    <t>BILANZ</t>
  </si>
  <si>
    <t>Finanzvermögen</t>
  </si>
  <si>
    <t>10 kf. FV</t>
  </si>
  <si>
    <t>Umlaufvermögen (kurzfristiges Finanzvermögen)</t>
  </si>
  <si>
    <t>100+101</t>
  </si>
  <si>
    <t>Flüssige Mittel, Forderungen</t>
  </si>
  <si>
    <t>Kurzfr. Finanzanlagen</t>
  </si>
  <si>
    <t>Aktive Rechnungsabgrenzungen (Transit. Aktiven)</t>
  </si>
  <si>
    <t>Vorräte und angefangene Arbeiten</t>
  </si>
  <si>
    <t>10 lf. FV</t>
  </si>
  <si>
    <t>Anlagevermögen FV (langfristiges Finanzvermögen)</t>
  </si>
  <si>
    <t>Langfristige Finanzanlagen FV</t>
  </si>
  <si>
    <t>Sachanlagen FV</t>
  </si>
  <si>
    <t>Forderungen gegenüber Spezialfinanzierungen und Fonds im FK</t>
  </si>
  <si>
    <t>Verwaltungsvermögen</t>
  </si>
  <si>
    <t>140+142</t>
  </si>
  <si>
    <t>Sachanlagen, Immaterielle Anlagen</t>
  </si>
  <si>
    <t>Beteiligungen / Grundkapitalien</t>
  </si>
  <si>
    <t>Investitionsbeiträge</t>
  </si>
  <si>
    <t>1480+1482</t>
  </si>
  <si>
    <t>Kum. zusätzliche Abschreibungen Sachanlagen, Immaterielle Anlagen (negative Vorzeichen)</t>
  </si>
  <si>
    <t>Kum. zusätzliche Abschreibungen Darlehen</t>
  </si>
  <si>
    <t>Kum. zusätzliche Abschreibungen Beteiligungen</t>
  </si>
  <si>
    <t>Kum. zusätzliche Abschreibungen Investitionsbeiträge</t>
  </si>
  <si>
    <t>Nicht zugeteilte kum. zusätzliche Abschreibungen</t>
  </si>
  <si>
    <t>Aktiven</t>
  </si>
  <si>
    <t>Fremdkapital</t>
  </si>
  <si>
    <t>20 kf. FK</t>
  </si>
  <si>
    <t>Kurzfristiges Fremdkapital</t>
  </si>
  <si>
    <t>Laufende Verbindlichkeiten</t>
  </si>
  <si>
    <t>Kurzfristige Finanzverbindlichkeiten</t>
  </si>
  <si>
    <t>davon 2016</t>
  </si>
  <si>
    <t>derivative Finanzinstrumente</t>
  </si>
  <si>
    <t>Passive Rechnungsabgrenzungen (Transit. Passiven)</t>
  </si>
  <si>
    <t>Kurzfristige Rückstellungen</t>
  </si>
  <si>
    <t>20 lf. FK</t>
  </si>
  <si>
    <t>Langfristiges Fremdkapital</t>
  </si>
  <si>
    <t>Langfristige Finanzverbindlichkeiten</t>
  </si>
  <si>
    <t>davon 2068</t>
  </si>
  <si>
    <t>passivierte Investitionsbeiträge</t>
  </si>
  <si>
    <t>Langfristige Rückstellungen</t>
  </si>
  <si>
    <t>Verbindlichkeiten gegenüber Spezialfinanzierungen und Fonds im FK</t>
  </si>
  <si>
    <t>Eigenkapital</t>
  </si>
  <si>
    <t>davon 299</t>
  </si>
  <si>
    <t>Bilanzüberschuss (- Bilanzfehlbetrag)</t>
  </si>
  <si>
    <t>Passiven</t>
  </si>
  <si>
    <t>KENNZAHLEN</t>
  </si>
  <si>
    <t>1000 Fr.</t>
  </si>
  <si>
    <t>HRM2-Tabelle 18.23</t>
  </si>
  <si>
    <t>HRM2-Tabelle 18.8</t>
  </si>
  <si>
    <t>Selbstfinanzierungsanteil</t>
  </si>
  <si>
    <t>HRM2-Tabelle 18.2</t>
  </si>
  <si>
    <t>Selbstfinanzierungsgrad inkl. Darlehen und Beteiligungen der Investitionsrechnung</t>
  </si>
  <si>
    <t>Selbstfinanzierungsgrad ohne Darlehen und Beteiligungen der Investitionsrechnung</t>
  </si>
  <si>
    <t>Nettoinvestition - Selbstfinanzierung</t>
  </si>
  <si>
    <t>Finanzierungsergebnis inkl. Darlehen und Beteiligungen der Investitionsrechnung</t>
  </si>
  <si>
    <t>Nettoinvestition ohne Darl./Bet. - Selbstfin.</t>
  </si>
  <si>
    <t>Finanzierungsergebnis ohne Darlehen und Beteiligungen der Investitionsrechnung</t>
  </si>
  <si>
    <t>HRM2-Tabelle 18.10</t>
  </si>
  <si>
    <t>Bruttoschulden</t>
  </si>
  <si>
    <t>HRM2-Tabelle 18.4</t>
  </si>
  <si>
    <t>Bruttoverschuldungsanteil</t>
  </si>
  <si>
    <t>HRM2-Tabelle 18.20</t>
  </si>
  <si>
    <t>Nettoschulden I</t>
  </si>
  <si>
    <t>HRM2-Tabelle 18.21</t>
  </si>
  <si>
    <t>Nettoschulden II</t>
  </si>
  <si>
    <t>HRM2-Tabelle 18.7</t>
  </si>
  <si>
    <t>Nettoschuld I in Fr. je Einwohner</t>
  </si>
  <si>
    <t>Nettoschuld II in Fr. je Einwohner</t>
  </si>
  <si>
    <t>HRM2-Tabelle 18.1</t>
  </si>
  <si>
    <t>Nettoverschuldungsquotient</t>
  </si>
  <si>
    <t>SG 29</t>
  </si>
  <si>
    <t>SG 299  in % Laufender Aufwand</t>
  </si>
  <si>
    <t>Eigenkapitaldeckungsgrad</t>
  </si>
  <si>
    <t>HRM2-Tabelle 18.6</t>
  </si>
  <si>
    <t>Kapitaldienstanteil</t>
  </si>
  <si>
    <t>SG 44 - SG 34</t>
  </si>
  <si>
    <t>Ertrag FV in % SG 10</t>
  </si>
  <si>
    <t>Bruttorendite des Finanzvermögens</t>
  </si>
  <si>
    <t>HRM2-Tabelle 18.22</t>
  </si>
  <si>
    <t>Nettozinsaufwand</t>
  </si>
  <si>
    <t>HRM2-Tabelle 18.3</t>
  </si>
  <si>
    <t>Zinsbelastungsanteil</t>
  </si>
  <si>
    <t>HRM2-Tabelle 18.9</t>
  </si>
  <si>
    <t>Bruttoinvestitionen</t>
  </si>
  <si>
    <t>HRM2-Tabelle 18.13</t>
  </si>
  <si>
    <t>Investitionseinnahmen</t>
  </si>
  <si>
    <t>HRM2-Tabelle 18.5</t>
  </si>
  <si>
    <t>Investitionsanteil</t>
  </si>
  <si>
    <t>STATISTIK</t>
  </si>
  <si>
    <t>HRM2-Tabelle 18.24</t>
  </si>
  <si>
    <t xml:space="preserve">Ständige Wohnbevölkerung am Jahresende </t>
  </si>
  <si>
    <t>Hilfsgrössen</t>
  </si>
  <si>
    <t>HRM2-Tabelle 18.18</t>
  </si>
  <si>
    <t>Laufender Ertrag</t>
  </si>
  <si>
    <t>HRM2-Tabelle 18.16</t>
  </si>
  <si>
    <t>Laufender Aufwand</t>
  </si>
  <si>
    <t>Gesamtaufwand</t>
  </si>
  <si>
    <t>HRM2-Tabelle 18.14</t>
  </si>
  <si>
    <t>Kapitaldienst</t>
  </si>
  <si>
    <r>
      <t xml:space="preserve">Finanzrechnung
</t>
    </r>
    <r>
      <rPr>
        <sz val="10"/>
        <rFont val="Arial Narrow"/>
        <family val="2"/>
      </rPr>
      <t>HRM2-Tabelle 18.17</t>
    </r>
  </si>
  <si>
    <t>Laufende Einnahmen</t>
  </si>
  <si>
    <t>HRM2-Tabelle 18.12</t>
  </si>
  <si>
    <t>Gesamteinnahmen</t>
  </si>
  <si>
    <t>HRM2-Tabelle 18.15</t>
  </si>
  <si>
    <t>Laufende Ausgaben</t>
  </si>
  <si>
    <t>HRM2-Tabelle 18.11</t>
  </si>
  <si>
    <t>Gesamtausgaben</t>
  </si>
  <si>
    <t>Ergebnis Finanzrechnung Laufende Zahlungen</t>
  </si>
  <si>
    <t>Ergebnis Finanzrechnung Gesamt</t>
  </si>
  <si>
    <t>AR</t>
  </si>
  <si>
    <t>Appenzell Innerrhoden</t>
  </si>
  <si>
    <t>Eigenkapital (in 1000 Fr.)</t>
  </si>
  <si>
    <t>Ständige Wohnbevölkerung am Jahresende</t>
  </si>
  <si>
    <t>Appenzell Ausserrhoden</t>
  </si>
  <si>
    <t>BE</t>
  </si>
  <si>
    <t>BL</t>
  </si>
  <si>
    <t>Basel Land</t>
  </si>
  <si>
    <t>BS</t>
  </si>
  <si>
    <t>Basel Stadt</t>
  </si>
  <si>
    <t>Bemerkungen:</t>
  </si>
  <si>
    <t>Budget 2013: Gemäss Bevölkerungsprognose Basel-Stadt 2012, Mittleres Szenario, Statistisches Amt des Kantons Basel-Stadt</t>
  </si>
  <si>
    <t>FR</t>
  </si>
  <si>
    <t>Compte</t>
  </si>
  <si>
    <t>en 1000 frs.</t>
  </si>
  <si>
    <t>Compte de résultats</t>
  </si>
  <si>
    <t>Charges de biens et services et autres charges d'exploitation</t>
  </si>
  <si>
    <t>Gros entretien et entretien courant</t>
  </si>
  <si>
    <t>de cela 3180</t>
  </si>
  <si>
    <t>Réévaluations sur créances</t>
  </si>
  <si>
    <t>Immobilisations corporelles du PA</t>
  </si>
  <si>
    <t>Amortissements des immobilisations incorporelles</t>
  </si>
  <si>
    <t>Remboursement du découvert du bilan</t>
  </si>
  <si>
    <t>Attributions aux fonds et financements spéciaux enregistrées sous capitaux de tiers</t>
  </si>
  <si>
    <t>Attributions aux fonds et financements spéciaux enregistrées sous Capital propre</t>
  </si>
  <si>
    <t>Charges de transfert</t>
  </si>
  <si>
    <t>de cela 3634</t>
  </si>
  <si>
    <t>Subventions accordées aux entreprises publiques</t>
  </si>
  <si>
    <t>de cela 3635</t>
  </si>
  <si>
    <t>Subventions accordées aux entreprises privées</t>
  </si>
  <si>
    <t>de cela 364, 365 et 366</t>
  </si>
  <si>
    <t>Réévaluations emprunts PA, participations PA et subventions d'investissements</t>
  </si>
  <si>
    <t>Subventions à redistribuer</t>
  </si>
  <si>
    <t>de cela 3704</t>
  </si>
  <si>
    <t>Subventions à redistribuer aux entreprises publiques</t>
  </si>
  <si>
    <t>de ceal 3705</t>
  </si>
  <si>
    <t>Subventions à redistribuer aux entreprises privées</t>
  </si>
  <si>
    <t>charges d'exploitation (sauf GN 39)</t>
  </si>
  <si>
    <t>Impôts directs Personnes physiques et personnes morales</t>
  </si>
  <si>
    <t>Autres impôts directs; Impôt sur la propriété et sur les charges</t>
  </si>
  <si>
    <t>Patentes et concessions</t>
  </si>
  <si>
    <t>Taxes</t>
  </si>
  <si>
    <t>Revenus d'exploitation divers</t>
  </si>
  <si>
    <t>Activation des prestations propres</t>
  </si>
  <si>
    <t>Variations de stocks</t>
  </si>
  <si>
    <t>Autres revenus</t>
  </si>
  <si>
    <t>Prélèvements sur les fonds et financements spéciaux enregistrés sous Capitaux de tiers</t>
  </si>
  <si>
    <t>Prélèvements sur les fonds et financements spéciaux enregistrés sous Capital propre</t>
  </si>
  <si>
    <t>Revenus de transferts</t>
  </si>
  <si>
    <t>de cela 466</t>
  </si>
  <si>
    <t>Dissolution des subventions d'investissements portées au passif</t>
  </si>
  <si>
    <t>Revenus d'exploitation (sauf GN 49)</t>
  </si>
  <si>
    <t>Résultat provenant des aktivités d'exploitation</t>
  </si>
  <si>
    <t>Charge d'intérêt</t>
  </si>
  <si>
    <t>Pertes de change réalisées</t>
  </si>
  <si>
    <t>Frais d'approvisionnement en capitaux et frais administratifs</t>
  </si>
  <si>
    <t>Charges pour biensfonds, patrimoine financier</t>
  </si>
  <si>
    <t>Réévaluations, immobilisations PF</t>
  </si>
  <si>
    <t>Différentes charges financières</t>
  </si>
  <si>
    <t>Revenus des intérêts</t>
  </si>
  <si>
    <t>Gains réalisés</t>
  </si>
  <si>
    <t>Revenus de participations PF</t>
  </si>
  <si>
    <t>Produit des immeubles du PF</t>
  </si>
  <si>
    <t>Réévaluations, immobilistaions PF</t>
  </si>
  <si>
    <t>Revenus financiers de prêts et de participations du PA</t>
  </si>
  <si>
    <t>Revenus financiers d'entrepirse publiques</t>
  </si>
  <si>
    <t>Produit des immeubles PA</t>
  </si>
  <si>
    <t>Revenus des immeubles loués</t>
  </si>
  <si>
    <t>autres Revenus financiers</t>
  </si>
  <si>
    <t>de cela 4490</t>
  </si>
  <si>
    <t>Réévaluations PA</t>
  </si>
  <si>
    <t>Résultat provenant de financements</t>
  </si>
  <si>
    <t>Résultat opérationnel</t>
  </si>
  <si>
    <t>Charges de personnel e.o.</t>
  </si>
  <si>
    <t>Charges de biens, services et charges d'exploitation e.o.</t>
  </si>
  <si>
    <t>Amortissements supplémentaires des immobilisations corporelles et incorporelles PA</t>
  </si>
  <si>
    <t>Charges financières extraordinaires (flux de trésorérie)</t>
  </si>
  <si>
    <t>Charges financières extraordinaires, réévaluations extraordinaires (comptable)</t>
  </si>
  <si>
    <t>Charges de transfert ex-traordinaires (flux de trésorérie)</t>
  </si>
  <si>
    <t>Amortissements supplémentaires des prêts, participations et subventions d’investissements</t>
  </si>
  <si>
    <t>Impôts directs extraordinaires, personnes physiques et morales</t>
  </si>
  <si>
    <t>Autres impôts directs extraordinaires; Impôts extraordinaires sur la propriété et sur les charges</t>
  </si>
  <si>
    <t>Revenus extraordinaires de patentes, concessions</t>
  </si>
  <si>
    <t>Contributions extraordinaires</t>
  </si>
  <si>
    <t>Revenus divers extraordinaires</t>
  </si>
  <si>
    <t>Revenus financiers extraordinaires</t>
  </si>
  <si>
    <t>Prélèvements extraordinaires sur les fonds et financements spéciaux</t>
  </si>
  <si>
    <t xml:space="preserve">Parts aux revenus extraordinaires </t>
  </si>
  <si>
    <t>Dissolution supplémentaire des subventions d’investissements portées au passif</t>
  </si>
  <si>
    <t>de cela 4895</t>
  </si>
  <si>
    <t>Prélèvements sur réserve liée au retraitement</t>
  </si>
  <si>
    <t>Résultat extraordinaire</t>
  </si>
  <si>
    <t>Résultat total, compte de résultats</t>
  </si>
  <si>
    <t>Comptes des investissements</t>
  </si>
  <si>
    <t>Immobilisations corporelles</t>
  </si>
  <si>
    <t>Investissements pour le compte de tiers</t>
  </si>
  <si>
    <t>Immobilisations incorporelles</t>
  </si>
  <si>
    <t>Prêts</t>
  </si>
  <si>
    <t>Participations et capital social</t>
  </si>
  <si>
    <t>Propres subventions d'investissement</t>
  </si>
  <si>
    <t>Subventions d'investissements à redistribuer</t>
  </si>
  <si>
    <t>Investissements extraordinaires pour les immobilisations corporelles</t>
  </si>
  <si>
    <t>Investissements extraordinaires pour les immobilisations incorporelles</t>
  </si>
  <si>
    <t>Investissements extraordinaires pour les prêts</t>
  </si>
  <si>
    <t>Investissements extraordinaires pour les participations et le capital social</t>
  </si>
  <si>
    <t xml:space="preserve">Subventions d'investissements extraordinaires </t>
  </si>
  <si>
    <t>Autres investissements extraordinaires</t>
  </si>
  <si>
    <t>Dépenses d'investissements total</t>
  </si>
  <si>
    <t>Transfert d'immobilisations corporelles dans le patrimoine financier</t>
  </si>
  <si>
    <t>Remboursements pour les investissements sur le compte des tiers</t>
  </si>
  <si>
    <t>Vente d'immobilisations incorporelles</t>
  </si>
  <si>
    <t>Subventions d'investissements acquises</t>
  </si>
  <si>
    <t>Remboursement de prêts</t>
  </si>
  <si>
    <t>Transfert de participations</t>
  </si>
  <si>
    <t>Remboursement de propres subventions d'investissement</t>
  </si>
  <si>
    <t xml:space="preserve">Recettes d'investissement extraordinaires pour les immobilisations corporelles, pour les immobilisations incorporelles et autres recettes d'investissement </t>
  </si>
  <si>
    <t>683 à 686</t>
  </si>
  <si>
    <t>Subventions d'investissements extraordinaires acquises; Remboursement extraordinaire de prêts; Transfert extraordinaire de participations; Remboursement extraordinaire de propres subventions d'investissement</t>
  </si>
  <si>
    <t>Recettes d'investissements total</t>
  </si>
  <si>
    <t>Investissement net sauf prêts et participations</t>
  </si>
  <si>
    <t>BILAN</t>
  </si>
  <si>
    <t>Patrimoine Financier</t>
  </si>
  <si>
    <t>Actif circulant (Actif financier à court terme)</t>
  </si>
  <si>
    <t>Disponibilités et place-ments à court terme; Créances</t>
  </si>
  <si>
    <t>Placements financiers à court terme</t>
  </si>
  <si>
    <t xml:space="preserve">Actifs de régularisation </t>
  </si>
  <si>
    <t>Marchandises, fournitures et travaux en cours</t>
  </si>
  <si>
    <t>Actif immobilisée</t>
  </si>
  <si>
    <t>Placements financiers</t>
  </si>
  <si>
    <t>Immobilisations corporelles PF</t>
  </si>
  <si>
    <t>Créances envers les financements spéciaux et fonds des capitaux de tiers</t>
  </si>
  <si>
    <t>Patrimoine administratif</t>
  </si>
  <si>
    <t>Immobilisations corporelles et incorporelles du PA</t>
  </si>
  <si>
    <t>Participations, capital social</t>
  </si>
  <si>
    <t>Subventions d'investissements</t>
  </si>
  <si>
    <t>Amortissements supplémentaires cumulés, immobilisations corporelles et  immobilisations incorporelles (négativ)</t>
  </si>
  <si>
    <t>Amortissements supplémentaires cumulés sur prêts</t>
  </si>
  <si>
    <t>Amortissements supplémentaires cumulés sur participations</t>
  </si>
  <si>
    <t>Amortissements supplémentaires cumulés, Subventions d'investissements</t>
  </si>
  <si>
    <t xml:space="preserve">Amortissements supplémentaires cumulés non attribués </t>
  </si>
  <si>
    <t>Actif</t>
  </si>
  <si>
    <t>Capitaux de tiers</t>
  </si>
  <si>
    <t>Capitaux de tiers à court terme</t>
  </si>
  <si>
    <t>Engagements courants</t>
  </si>
  <si>
    <t>Engagements financiers à court terme</t>
  </si>
  <si>
    <t>de cela 2016</t>
  </si>
  <si>
    <t>Instruments financiers dérivés</t>
  </si>
  <si>
    <t>Passifs de régularisation</t>
  </si>
  <si>
    <t>Provisions à court terme</t>
  </si>
  <si>
    <t>Capitaux de tiers à long terme</t>
  </si>
  <si>
    <t>Engagements financiers à long terme</t>
  </si>
  <si>
    <t>de cela 2068</t>
  </si>
  <si>
    <t>Subventions d'investissements inscrites au passif</t>
  </si>
  <si>
    <t>Provisions à long terme</t>
  </si>
  <si>
    <t>Engagements envers les financements spéciaux et des fonds des Capitaux de tiers</t>
  </si>
  <si>
    <t>Capital propre</t>
  </si>
  <si>
    <t>de cela   299</t>
  </si>
  <si>
    <t>Excédent du bilan (- Découvert du bilan)</t>
  </si>
  <si>
    <t>Passif</t>
  </si>
  <si>
    <t>INDICATEURS FINANCIERS                                                                              1000 frs.</t>
  </si>
  <si>
    <t>MCH2-Tableau 18.23</t>
  </si>
  <si>
    <t>MCH2-Tableau 18.8</t>
  </si>
  <si>
    <t>Taux d'autofinancement</t>
  </si>
  <si>
    <t>MCH2-Tableau 18.2</t>
  </si>
  <si>
    <t>Degré d'autofinancement incl. emprunts et participations de la compte des investissements</t>
  </si>
  <si>
    <t>Degré d'autofinancement sauf emprunts et participations de la compte des investissements</t>
  </si>
  <si>
    <t>Invest. net - Autofinancement</t>
  </si>
  <si>
    <t>Financement incl. emprunts et participations de la compte des investissements</t>
  </si>
  <si>
    <t>Invest. net sauf empr. &amp;particip.- Autofinanc.</t>
  </si>
  <si>
    <t>Financement sauf emprunts et participations de la compte des investissements</t>
  </si>
  <si>
    <t>MCH2-Tableau 18.10</t>
  </si>
  <si>
    <t>Dettes brutes</t>
  </si>
  <si>
    <t>MCH2-Tableau 18.4</t>
  </si>
  <si>
    <t>Dettes brutes par rapport aux revenus</t>
  </si>
  <si>
    <t>MCH2-Tableau 18.20</t>
  </si>
  <si>
    <t>Dette nette I</t>
  </si>
  <si>
    <t>MCH2-Tableau 18.21</t>
  </si>
  <si>
    <t>Dette nette II</t>
  </si>
  <si>
    <t>MCH2-Tableau 18.7</t>
  </si>
  <si>
    <t>Dette nette 1 en francs et par habitant</t>
  </si>
  <si>
    <t>Dette nette 2 en francs et par habitant</t>
  </si>
  <si>
    <t>MCH2-Tableau 18.1</t>
  </si>
  <si>
    <t>Taux d'endettement net</t>
  </si>
  <si>
    <t>GN 29</t>
  </si>
  <si>
    <t>capital propre</t>
  </si>
  <si>
    <t>GN 299  en % de charge courant</t>
  </si>
  <si>
    <t>Degré de couverture du capital propre</t>
  </si>
  <si>
    <t>MCH2-Tableau 18.6</t>
  </si>
  <si>
    <t>Part du service de la dette</t>
  </si>
  <si>
    <t>GN 44 - GN 34</t>
  </si>
  <si>
    <t>Resultat provenant de financement</t>
  </si>
  <si>
    <t>Revenus PF ein % du GN 10</t>
  </si>
  <si>
    <t>Rendements bruts du patrimoine financier</t>
  </si>
  <si>
    <t>MCH2-Tableau 18.22</t>
  </si>
  <si>
    <t>Charges d'intérêts nets</t>
  </si>
  <si>
    <t>MCH2-Tableau 18.3</t>
  </si>
  <si>
    <t>Part des charges d'intérêts</t>
  </si>
  <si>
    <t>MCH2-Tableau 18.9</t>
  </si>
  <si>
    <t>Investissements bruts</t>
  </si>
  <si>
    <t>MCH2-Tableau 18.13</t>
  </si>
  <si>
    <t>Resettes d'investissement</t>
  </si>
  <si>
    <t>MCH2-Tableau 18.5</t>
  </si>
  <si>
    <t>Proportion des investissements</t>
  </si>
  <si>
    <t>STATISTIC</t>
  </si>
  <si>
    <t>MCH2-Tableau 18.24</t>
  </si>
  <si>
    <t>Population résident permanente à la fin de l'année</t>
  </si>
  <si>
    <t>Chiffres-clés</t>
  </si>
  <si>
    <t>MCH2-Tableau 18.18</t>
  </si>
  <si>
    <t>Revenus courants</t>
  </si>
  <si>
    <t>MCH2-Tableau 18.16</t>
  </si>
  <si>
    <t>Charges courantes</t>
  </si>
  <si>
    <t>Charges totales</t>
  </si>
  <si>
    <t>MCH2-Tableau 18.14</t>
  </si>
  <si>
    <t>Service de la dette</t>
  </si>
  <si>
    <r>
      <t>Compte financière</t>
    </r>
    <r>
      <rPr>
        <sz val="10"/>
        <rFont val="Arial Narrow"/>
        <family val="2"/>
      </rPr>
      <t xml:space="preserve">
MCH2-Tableau 18.17</t>
    </r>
  </si>
  <si>
    <t>Recettes courantes</t>
  </si>
  <si>
    <t>MCH2-Tableau 18.12</t>
  </si>
  <si>
    <t>Recettes totales</t>
  </si>
  <si>
    <t>MCH2-Tableau 18.15</t>
  </si>
  <si>
    <t>Dépenses courantes</t>
  </si>
  <si>
    <t>MCH2-Tableau 18.11</t>
  </si>
  <si>
    <t>Dépenses totales</t>
  </si>
  <si>
    <t>Résultat compte financière courante</t>
  </si>
  <si>
    <t>Résultat compte financière totales</t>
  </si>
  <si>
    <t>GE</t>
  </si>
  <si>
    <t>Geneva</t>
  </si>
  <si>
    <t>GL</t>
  </si>
  <si>
    <t>decela 2016</t>
  </si>
  <si>
    <t>GR</t>
  </si>
  <si>
    <t>JU</t>
  </si>
  <si>
    <t>en 1000 frcs.</t>
  </si>
  <si>
    <t>Revenus d'exploitation di-vers</t>
  </si>
  <si>
    <t>Charges de transfert extraordinaires (flux de trésorérie)</t>
  </si>
  <si>
    <t>INDICATEURS FINANCIERS                                                              1000 frs.</t>
  </si>
  <si>
    <t>LU</t>
  </si>
  <si>
    <t>OW</t>
  </si>
  <si>
    <t>NE</t>
  </si>
  <si>
    <t>NW</t>
  </si>
  <si>
    <t>SG</t>
  </si>
  <si>
    <t>SH</t>
  </si>
  <si>
    <t>SO</t>
  </si>
  <si>
    <t>SZ</t>
  </si>
  <si>
    <t>TG</t>
  </si>
  <si>
    <t>TI</t>
  </si>
  <si>
    <t>Ticino</t>
  </si>
  <si>
    <t>UR</t>
  </si>
  <si>
    <t>dvon 2016</t>
  </si>
  <si>
    <t>VD</t>
  </si>
  <si>
    <t>VS</t>
  </si>
  <si>
    <t>ZG</t>
  </si>
  <si>
    <t>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</si>
</sst>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64" formatCode="General_)"/>
    <numFmt numFmtId="165" formatCode="0.0%"/>
    <numFmt numFmtId="166" formatCode="#,##0;\-\ #,##0"/>
    <numFmt numFmtId="167" formatCode="0.0%;[Red]\-0.0%"/>
    <numFmt numFmtId="168" formatCode="#"/>
    <numFmt numFmtId="170" formatCode="#,##0_ ;[Red]\-#,##0\ "/>
    <numFmt numFmtId="171" formatCode="_(* #,##0.00_);_(* \(#,##0.00\);_(* &quot;-&quot;??_);_(@_)"/>
    <numFmt numFmtId="172" formatCode="_ * #,##0_ ;_ * \-#,##0_ ;_ * &quot;-&quot;??_ ;_ @_ "/>
    <numFmt numFmtId="173" formatCode="_ * #,##0_ ;[Red]_ * \-#,##0_ ;_ * &quot;-&quot;??_ ;_ @_ "/>
    <numFmt numFmtId="174" formatCode="0.0%;\ \-0.0%;\ * &quot;-&quot;??_;"/>
    <numFmt numFmtId="175" formatCode="#\ ###\ ##0"/>
  </numFmts>
  <fonts count="68">
    <font>
      <sz val="10"/>
      <name val="Arial"/>
    </font>
    <font>
      <sz val="10"/>
      <color theme="1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sz val="10"/>
      <name val="Arial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name val="Arial Narrow"/>
      <family val="2"/>
    </font>
    <font>
      <b/>
      <i/>
      <sz val="10"/>
      <name val="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Calibri"/>
      <family val="2"/>
    </font>
    <font>
      <b/>
      <sz val="10"/>
      <color indexed="52"/>
      <name val="Arial"/>
      <family val="2"/>
    </font>
    <font>
      <b/>
      <sz val="11"/>
      <color indexed="17"/>
      <name val="Calibri"/>
      <family val="2"/>
    </font>
    <font>
      <sz val="10"/>
      <color indexed="62"/>
      <name val="Arial"/>
      <family val="2"/>
    </font>
    <font>
      <sz val="11"/>
      <color indexed="4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11"/>
      <color indexed="17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0"/>
      <color indexed="20"/>
      <name val="Arial"/>
      <family val="2"/>
    </font>
    <font>
      <sz val="11"/>
      <color indexed="37"/>
      <name val="Calibri"/>
      <family val="2"/>
    </font>
    <font>
      <b/>
      <sz val="18"/>
      <color indexed="62"/>
      <name val="Cambria"/>
      <family val="2"/>
    </font>
    <font>
      <sz val="11"/>
      <color indexed="8"/>
      <name val="Arial"/>
      <family val="2"/>
    </font>
    <font>
      <sz val="10"/>
      <name val="Helv"/>
      <family val="2"/>
    </font>
    <font>
      <b/>
      <sz val="15"/>
      <color indexed="56"/>
      <name val="Arial"/>
      <family val="2"/>
    </font>
    <font>
      <b/>
      <sz val="15"/>
      <color indexed="62"/>
      <name val="Calibri"/>
      <family val="2"/>
    </font>
    <font>
      <b/>
      <sz val="13"/>
      <color indexed="56"/>
      <name val="Arial"/>
      <family val="2"/>
    </font>
    <font>
      <b/>
      <sz val="13"/>
      <color indexed="62"/>
      <name val="Calibri"/>
      <family val="2"/>
    </font>
    <font>
      <b/>
      <sz val="11"/>
      <color indexed="56"/>
      <name val="Arial"/>
      <family val="2"/>
    </font>
    <font>
      <b/>
      <sz val="11"/>
      <color indexed="62"/>
      <name val="Calibri"/>
      <family val="2"/>
    </font>
    <font>
      <b/>
      <sz val="18"/>
      <color indexed="56"/>
      <name val="Cambria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  <font>
      <sz val="11"/>
      <color indexed="14"/>
      <name val="Calibri"/>
      <family val="2"/>
    </font>
    <font>
      <b/>
      <sz val="10"/>
      <color indexed="9"/>
      <name val="Arial"/>
      <family val="2"/>
    </font>
    <font>
      <b/>
      <sz val="11"/>
      <color indexed="9"/>
      <name val="Calibri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color indexed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72">
    <fill>
      <patternFill patternType="none"/>
    </fill>
    <fill>
      <patternFill patternType="gray125"/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62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53"/>
        <bgColor indexed="53"/>
      </patternFill>
    </fill>
    <fill>
      <patternFill patternType="solid">
        <fgColor indexed="22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0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 style="double">
        <color indexed="64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225">
    <xf numFmtId="164" fontId="0" fillId="0" borderId="0"/>
    <xf numFmtId="40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17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5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5" fillId="34" borderId="0" applyNumberFormat="0" applyBorder="0" applyAlignment="0" applyProtection="0"/>
    <xf numFmtId="0" fontId="24" fillId="29" borderId="0" applyNumberFormat="0" applyBorder="0" applyAlignment="0" applyProtection="0"/>
    <xf numFmtId="0" fontId="24" fillId="35" borderId="0" applyNumberFormat="0" applyBorder="0" applyAlignment="0" applyProtection="0"/>
    <xf numFmtId="0" fontId="25" fillId="30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5" fillId="2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5" fillId="40" borderId="0" applyNumberFormat="0" applyBorder="0" applyAlignment="0" applyProtection="0"/>
    <xf numFmtId="0" fontId="26" fillId="41" borderId="0" applyNumberFormat="0" applyBorder="0" applyAlignment="0" applyProtection="0"/>
    <xf numFmtId="0" fontId="25" fillId="42" borderId="0" applyNumberFormat="0" applyBorder="0" applyAlignment="0" applyProtection="0"/>
    <xf numFmtId="0" fontId="26" fillId="41" borderId="0" applyNumberFormat="0" applyBorder="0" applyAlignment="0" applyProtection="0"/>
    <xf numFmtId="0" fontId="26" fillId="43" borderId="0" applyNumberFormat="0" applyBorder="0" applyAlignment="0" applyProtection="0"/>
    <xf numFmtId="0" fontId="25" fillId="44" borderId="0" applyNumberFormat="0" applyBorder="0" applyAlignment="0" applyProtection="0"/>
    <xf numFmtId="0" fontId="26" fillId="43" borderId="0" applyNumberFormat="0" applyBorder="0" applyAlignment="0" applyProtection="0"/>
    <xf numFmtId="0" fontId="26" fillId="45" borderId="0" applyNumberFormat="0" applyBorder="0" applyAlignment="0" applyProtection="0"/>
    <xf numFmtId="0" fontId="25" fillId="46" borderId="0" applyNumberFormat="0" applyBorder="0" applyAlignment="0" applyProtection="0"/>
    <xf numFmtId="0" fontId="26" fillId="45" borderId="0" applyNumberFormat="0" applyBorder="0" applyAlignment="0" applyProtection="0"/>
    <xf numFmtId="0" fontId="26" fillId="23" borderId="0" applyNumberFormat="0" applyBorder="0" applyAlignment="0" applyProtection="0"/>
    <xf numFmtId="0" fontId="25" fillId="47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5" fillId="28" borderId="0" applyNumberFormat="0" applyBorder="0" applyAlignment="0" applyProtection="0"/>
    <xf numFmtId="0" fontId="26" fillId="24" borderId="0" applyNumberFormat="0" applyBorder="0" applyAlignment="0" applyProtection="0"/>
    <xf numFmtId="0" fontId="26" fillId="48" borderId="0" applyNumberFormat="0" applyBorder="0" applyAlignment="0" applyProtection="0"/>
    <xf numFmtId="0" fontId="25" fillId="49" borderId="0" applyNumberFormat="0" applyBorder="0" applyAlignment="0" applyProtection="0"/>
    <xf numFmtId="0" fontId="26" fillId="48" borderId="0" applyNumberFormat="0" applyBorder="0" applyAlignment="0" applyProtection="0"/>
    <xf numFmtId="0" fontId="27" fillId="50" borderId="72" applyNumberFormat="0" applyAlignment="0" applyProtection="0"/>
    <xf numFmtId="0" fontId="28" fillId="51" borderId="72" applyNumberFormat="0" applyAlignment="0" applyProtection="0"/>
    <xf numFmtId="0" fontId="27" fillId="50" borderId="72" applyNumberFormat="0" applyAlignment="0" applyProtection="0"/>
    <xf numFmtId="0" fontId="29" fillId="50" borderId="73" applyNumberFormat="0" applyAlignment="0" applyProtection="0"/>
    <xf numFmtId="0" fontId="30" fillId="51" borderId="74" applyNumberFormat="0" applyAlignment="0" applyProtection="0"/>
    <xf numFmtId="0" fontId="29" fillId="50" borderId="73" applyNumberFormat="0" applyAlignment="0" applyProtection="0"/>
    <xf numFmtId="171" fontId="3" fillId="0" borderId="0" applyFont="0" applyFill="0" applyBorder="0" applyAlignment="0" applyProtection="0"/>
    <xf numFmtId="0" fontId="31" fillId="17" borderId="73" applyNumberFormat="0" applyAlignment="0" applyProtection="0"/>
    <xf numFmtId="0" fontId="32" fillId="39" borderId="74" applyNumberFormat="0" applyAlignment="0" applyProtection="0"/>
    <xf numFmtId="0" fontId="31" fillId="17" borderId="73" applyNumberFormat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4" borderId="0" applyNumberFormat="0" applyBorder="0" applyAlignment="0" applyProtection="0"/>
    <xf numFmtId="0" fontId="34" fillId="0" borderId="75" applyNumberFormat="0" applyFill="0" applyAlignment="0" applyProtection="0"/>
    <xf numFmtId="0" fontId="33" fillId="0" borderId="76" applyNumberFormat="0" applyFill="0" applyAlignment="0" applyProtection="0"/>
    <xf numFmtId="0" fontId="34" fillId="0" borderId="75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14" borderId="0" applyNumberFormat="0" applyBorder="0" applyAlignment="0" applyProtection="0"/>
    <xf numFmtId="0" fontId="24" fillId="33" borderId="0" applyNumberFormat="0" applyBorder="0" applyAlignment="0" applyProtection="0"/>
    <xf numFmtId="0" fontId="36" fillId="14" borderId="0" applyNumberFormat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" fontId="37" fillId="0" borderId="0" applyFont="0" applyFill="0" applyBorder="0" applyAlignment="0" applyProtection="0"/>
    <xf numFmtId="4" fontId="37" fillId="0" borderId="0" applyFont="0" applyFill="0" applyBorder="0" applyAlignment="0" applyProtection="0"/>
    <xf numFmtId="4" fontId="37" fillId="0" borderId="0" applyFont="0" applyFill="0" applyBorder="0" applyAlignment="0" applyProtection="0"/>
    <xf numFmtId="4" fontId="37" fillId="0" borderId="0" applyFont="0" applyFill="0" applyBorder="0" applyAlignment="0" applyProtection="0"/>
    <xf numFmtId="4" fontId="37" fillId="0" borderId="0" applyFont="0" applyFill="0" applyBorder="0" applyAlignment="0" applyProtection="0"/>
    <xf numFmtId="171" fontId="1" fillId="0" borderId="0" applyFont="0" applyFill="0" applyBorder="0" applyAlignment="0" applyProtection="0"/>
    <xf numFmtId="4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38" fillId="55" borderId="0" applyNumberFormat="0" applyBorder="0" applyAlignment="0" applyProtection="0"/>
    <xf numFmtId="0" fontId="39" fillId="39" borderId="0" applyNumberFormat="0" applyBorder="0" applyAlignment="0" applyProtection="0"/>
    <xf numFmtId="0" fontId="38" fillId="55" borderId="0" applyNumberFormat="0" applyBorder="0" applyAlignment="0" applyProtection="0"/>
    <xf numFmtId="0" fontId="17" fillId="0" borderId="0"/>
    <xf numFmtId="0" fontId="3" fillId="56" borderId="77" applyNumberFormat="0" applyFont="0" applyAlignment="0" applyProtection="0"/>
    <xf numFmtId="0" fontId="8" fillId="38" borderId="74" applyNumberFormat="0" applyFont="0" applyAlignment="0" applyProtection="0"/>
    <xf numFmtId="0" fontId="3" fillId="56" borderId="77" applyNumberFormat="0" applyFont="0" applyAlignment="0" applyProtection="0"/>
    <xf numFmtId="4" fontId="8" fillId="55" borderId="74" applyNumberFormat="0" applyProtection="0">
      <alignment vertical="center"/>
    </xf>
    <xf numFmtId="4" fontId="40" fillId="10" borderId="74" applyNumberFormat="0" applyProtection="0">
      <alignment vertical="center"/>
    </xf>
    <xf numFmtId="4" fontId="8" fillId="10" borderId="74" applyNumberFormat="0" applyProtection="0">
      <alignment horizontal="left" vertical="center" indent="1"/>
    </xf>
    <xf numFmtId="0" fontId="41" fillId="55" borderId="78" applyNumberFormat="0" applyProtection="0">
      <alignment horizontal="left" vertical="top" indent="1"/>
    </xf>
    <xf numFmtId="4" fontId="8" fillId="24" borderId="74" applyNumberFormat="0" applyProtection="0">
      <alignment horizontal="left" vertical="center" indent="1"/>
    </xf>
    <xf numFmtId="4" fontId="8" fillId="13" borderId="74" applyNumberFormat="0" applyProtection="0">
      <alignment horizontal="right" vertical="center"/>
    </xf>
    <xf numFmtId="4" fontId="8" fillId="57" borderId="74" applyNumberFormat="0" applyProtection="0">
      <alignment horizontal="right" vertical="center"/>
    </xf>
    <xf numFmtId="4" fontId="8" fillId="43" borderId="79" applyNumberFormat="0" applyProtection="0">
      <alignment horizontal="right" vertical="center"/>
    </xf>
    <xf numFmtId="4" fontId="8" fillId="21" borderId="74" applyNumberFormat="0" applyProtection="0">
      <alignment horizontal="right" vertical="center"/>
    </xf>
    <xf numFmtId="4" fontId="8" fillId="25" borderId="74" applyNumberFormat="0" applyProtection="0">
      <alignment horizontal="right" vertical="center"/>
    </xf>
    <xf numFmtId="4" fontId="8" fillId="48" borderId="74" applyNumberFormat="0" applyProtection="0">
      <alignment horizontal="right" vertical="center"/>
    </xf>
    <xf numFmtId="4" fontId="8" fillId="45" borderId="74" applyNumberFormat="0" applyProtection="0">
      <alignment horizontal="right" vertical="center"/>
    </xf>
    <xf numFmtId="4" fontId="8" fillId="58" borderId="74" applyNumberFormat="0" applyProtection="0">
      <alignment horizontal="right" vertical="center"/>
    </xf>
    <xf numFmtId="4" fontId="8" fillId="20" borderId="74" applyNumberFormat="0" applyProtection="0">
      <alignment horizontal="right" vertical="center"/>
    </xf>
    <xf numFmtId="4" fontId="8" fillId="59" borderId="79" applyNumberFormat="0" applyProtection="0">
      <alignment horizontal="left" vertical="center" indent="1"/>
    </xf>
    <xf numFmtId="4" fontId="3" fillId="60" borderId="79" applyNumberFormat="0" applyProtection="0">
      <alignment horizontal="left" vertical="center" indent="1"/>
    </xf>
    <xf numFmtId="4" fontId="3" fillId="60" borderId="79" applyNumberFormat="0" applyProtection="0">
      <alignment horizontal="left" vertical="center" indent="1"/>
    </xf>
    <xf numFmtId="4" fontId="8" fillId="61" borderId="74" applyNumberFormat="0" applyProtection="0">
      <alignment horizontal="right" vertical="center"/>
    </xf>
    <xf numFmtId="4" fontId="8" fillId="62" borderId="79" applyNumberFormat="0" applyProtection="0">
      <alignment horizontal="left" vertical="center" indent="1"/>
    </xf>
    <xf numFmtId="4" fontId="8" fillId="61" borderId="79" applyNumberFormat="0" applyProtection="0">
      <alignment horizontal="left" vertical="center" indent="1"/>
    </xf>
    <xf numFmtId="0" fontId="8" fillId="50" borderId="74" applyNumberFormat="0" applyProtection="0">
      <alignment horizontal="left" vertical="center" indent="1"/>
    </xf>
    <xf numFmtId="0" fontId="8" fillId="60" borderId="78" applyNumberFormat="0" applyProtection="0">
      <alignment horizontal="left" vertical="top" indent="1"/>
    </xf>
    <xf numFmtId="0" fontId="8" fillId="63" borderId="74" applyNumberFormat="0" applyProtection="0">
      <alignment horizontal="left" vertical="center" indent="1"/>
    </xf>
    <xf numFmtId="0" fontId="8" fillId="61" borderId="78" applyNumberFormat="0" applyProtection="0">
      <alignment horizontal="left" vertical="top" indent="1"/>
    </xf>
    <xf numFmtId="0" fontId="8" fillId="18" borderId="74" applyNumberFormat="0" applyProtection="0">
      <alignment horizontal="left" vertical="center" indent="1"/>
    </xf>
    <xf numFmtId="0" fontId="8" fillId="18" borderId="78" applyNumberFormat="0" applyProtection="0">
      <alignment horizontal="left" vertical="top" indent="1"/>
    </xf>
    <xf numFmtId="0" fontId="8" fillId="62" borderId="74" applyNumberFormat="0" applyProtection="0">
      <alignment horizontal="left" vertical="center" indent="1"/>
    </xf>
    <xf numFmtId="0" fontId="8" fillId="62" borderId="78" applyNumberFormat="0" applyProtection="0">
      <alignment horizontal="left" vertical="top" indent="1"/>
    </xf>
    <xf numFmtId="0" fontId="8" fillId="64" borderId="80" applyNumberFormat="0">
      <protection locked="0"/>
    </xf>
    <xf numFmtId="0" fontId="42" fillId="60" borderId="81" applyBorder="0"/>
    <xf numFmtId="4" fontId="43" fillId="56" borderId="78" applyNumberFormat="0" applyProtection="0">
      <alignment vertical="center"/>
    </xf>
    <xf numFmtId="4" fontId="40" fillId="65" borderId="82" applyNumberFormat="0" applyProtection="0">
      <alignment vertical="center"/>
    </xf>
    <xf numFmtId="4" fontId="43" fillId="50" borderId="78" applyNumberFormat="0" applyProtection="0">
      <alignment horizontal="left" vertical="center" indent="1"/>
    </xf>
    <xf numFmtId="0" fontId="43" fillId="56" borderId="78" applyNumberFormat="0" applyProtection="0">
      <alignment horizontal="left" vertical="top" indent="1"/>
    </xf>
    <xf numFmtId="4" fontId="8" fillId="0" borderId="74" applyNumberFormat="0" applyProtection="0">
      <alignment horizontal="right" vertical="center"/>
    </xf>
    <xf numFmtId="4" fontId="40" fillId="66" borderId="74" applyNumberFormat="0" applyProtection="0">
      <alignment horizontal="right" vertical="center"/>
    </xf>
    <xf numFmtId="4" fontId="8" fillId="24" borderId="74" applyNumberFormat="0" applyProtection="0">
      <alignment horizontal="left" vertical="center" indent="1"/>
    </xf>
    <xf numFmtId="0" fontId="43" fillId="61" borderId="78" applyNumberFormat="0" applyProtection="0">
      <alignment horizontal="left" vertical="top" indent="1"/>
    </xf>
    <xf numFmtId="4" fontId="44" fillId="67" borderId="79" applyNumberFormat="0" applyProtection="0">
      <alignment horizontal="left" vertical="center" indent="1"/>
    </xf>
    <xf numFmtId="0" fontId="8" fillId="68" borderId="82"/>
    <xf numFmtId="4" fontId="45" fillId="64" borderId="74" applyNumberFormat="0" applyProtection="0">
      <alignment horizontal="right" vertical="center"/>
    </xf>
    <xf numFmtId="0" fontId="46" fillId="13" borderId="0" applyNumberFormat="0" applyBorder="0" applyAlignment="0" applyProtection="0"/>
    <xf numFmtId="0" fontId="47" fillId="38" borderId="0" applyNumberFormat="0" applyBorder="0" applyAlignment="0" applyProtection="0"/>
    <xf numFmtId="0" fontId="46" fillId="13" borderId="0" applyNumberFormat="0" applyBorder="0" applyAlignment="0" applyProtection="0"/>
    <xf numFmtId="0" fontId="48" fillId="0" borderId="0" applyNumberFormat="0" applyFill="0" applyBorder="0" applyAlignment="0" applyProtection="0"/>
    <xf numFmtId="17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50" fillId="0" borderId="0"/>
    <xf numFmtId="0" fontId="8" fillId="69" borderId="0"/>
    <xf numFmtId="164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175" fontId="20" fillId="0" borderId="83" applyBorder="0" applyAlignment="0">
      <alignment horizontal="center"/>
    </xf>
    <xf numFmtId="0" fontId="51" fillId="0" borderId="84" applyNumberFormat="0" applyFill="0" applyAlignment="0" applyProtection="0"/>
    <xf numFmtId="0" fontId="52" fillId="0" borderId="85" applyNumberFormat="0" applyFill="0" applyAlignment="0" applyProtection="0"/>
    <xf numFmtId="0" fontId="51" fillId="0" borderId="84" applyNumberFormat="0" applyFill="0" applyAlignment="0" applyProtection="0"/>
    <xf numFmtId="0" fontId="53" fillId="0" borderId="86" applyNumberFormat="0" applyFill="0" applyAlignment="0" applyProtection="0"/>
    <xf numFmtId="0" fontId="54" fillId="0" borderId="87" applyNumberFormat="0" applyFill="0" applyAlignment="0" applyProtection="0"/>
    <xf numFmtId="0" fontId="53" fillId="0" borderId="86" applyNumberFormat="0" applyFill="0" applyAlignment="0" applyProtection="0"/>
    <xf numFmtId="0" fontId="55" fillId="0" borderId="88" applyNumberFormat="0" applyFill="0" applyAlignment="0" applyProtection="0"/>
    <xf numFmtId="0" fontId="56" fillId="0" borderId="89" applyNumberFormat="0" applyFill="0" applyAlignment="0" applyProtection="0"/>
    <xf numFmtId="0" fontId="55" fillId="0" borderId="88" applyNumberFormat="0" applyFill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90" applyNumberFormat="0" applyFill="0" applyAlignment="0" applyProtection="0"/>
    <xf numFmtId="0" fontId="39" fillId="0" borderId="91" applyNumberFormat="0" applyFill="0" applyAlignment="0" applyProtection="0"/>
    <xf numFmtId="0" fontId="58" fillId="0" borderId="90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1" fillId="70" borderId="92" applyNumberFormat="0" applyAlignment="0" applyProtection="0"/>
    <xf numFmtId="0" fontId="62" fillId="47" borderId="92" applyNumberFormat="0" applyAlignment="0" applyProtection="0"/>
    <xf numFmtId="0" fontId="61" fillId="70" borderId="92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4102">
    <xf numFmtId="164" fontId="0" fillId="0" borderId="0" xfId="0"/>
    <xf numFmtId="164" fontId="0" fillId="0" borderId="0" xfId="0" applyAlignment="1">
      <alignment vertical="center"/>
    </xf>
    <xf numFmtId="164" fontId="3" fillId="0" borderId="0" xfId="0" applyFont="1" applyAlignment="1" applyProtection="1">
      <alignment horizontal="left" vertical="center"/>
    </xf>
    <xf numFmtId="164" fontId="3" fillId="0" borderId="0" xfId="0" applyFont="1" applyAlignment="1" applyProtection="1">
      <alignment horizontal="right" vertical="center"/>
    </xf>
    <xf numFmtId="164" fontId="3" fillId="0" borderId="0" xfId="0" applyFont="1" applyAlignment="1">
      <alignment vertical="center"/>
    </xf>
    <xf numFmtId="164" fontId="3" fillId="0" borderId="1" xfId="0" applyFont="1" applyBorder="1" applyAlignment="1" applyProtection="1">
      <alignment horizontal="left" vertical="center"/>
    </xf>
    <xf numFmtId="164" fontId="4" fillId="0" borderId="2" xfId="0" applyFont="1" applyBorder="1" applyAlignment="1" applyProtection="1">
      <alignment horizontal="left" vertical="center"/>
    </xf>
    <xf numFmtId="164" fontId="3" fillId="0" borderId="2" xfId="0" applyFont="1" applyBorder="1" applyAlignment="1" applyProtection="1">
      <alignment horizontal="right" vertical="center"/>
    </xf>
    <xf numFmtId="164" fontId="3" fillId="0" borderId="3" xfId="0" applyFont="1" applyBorder="1" applyAlignment="1">
      <alignment vertical="center"/>
    </xf>
    <xf numFmtId="164" fontId="3" fillId="0" borderId="2" xfId="0" applyFont="1" applyBorder="1" applyAlignment="1" applyProtection="1">
      <alignment horizontal="left" vertical="center"/>
    </xf>
    <xf numFmtId="166" fontId="3" fillId="0" borderId="2" xfId="0" applyNumberFormat="1" applyFont="1" applyBorder="1" applyAlignment="1" applyProtection="1">
      <alignment vertical="center"/>
    </xf>
    <xf numFmtId="165" fontId="3" fillId="0" borderId="2" xfId="0" applyNumberFormat="1" applyFont="1" applyBorder="1" applyAlignment="1" applyProtection="1">
      <alignment vertical="center"/>
    </xf>
    <xf numFmtId="166" fontId="3" fillId="0" borderId="4" xfId="0" applyNumberFormat="1" applyFont="1" applyBorder="1" applyAlignment="1" applyProtection="1">
      <alignment vertical="center"/>
    </xf>
    <xf numFmtId="164" fontId="3" fillId="0" borderId="3" xfId="0" applyFont="1" applyBorder="1" applyAlignment="1" applyProtection="1">
      <alignment horizontal="left" vertical="center"/>
    </xf>
    <xf numFmtId="164" fontId="3" fillId="0" borderId="0" xfId="0" applyFont="1" applyBorder="1" applyAlignment="1" applyProtection="1">
      <alignment horizontal="left" vertical="center"/>
    </xf>
    <xf numFmtId="166" fontId="3" fillId="0" borderId="0" xfId="0" applyNumberFormat="1" applyFont="1" applyBorder="1" applyAlignment="1" applyProtection="1">
      <alignment vertical="center"/>
    </xf>
    <xf numFmtId="165" fontId="3" fillId="0" borderId="0" xfId="0" applyNumberFormat="1" applyFont="1" applyBorder="1" applyAlignment="1" applyProtection="1">
      <alignment vertical="center"/>
    </xf>
    <xf numFmtId="166" fontId="3" fillId="0" borderId="5" xfId="0" applyNumberFormat="1" applyFont="1" applyBorder="1" applyAlignment="1" applyProtection="1">
      <alignment vertical="center"/>
    </xf>
    <xf numFmtId="164" fontId="3" fillId="0" borderId="6" xfId="0" applyFont="1" applyBorder="1" applyAlignment="1" applyProtection="1">
      <alignment horizontal="left" vertical="center"/>
    </xf>
    <xf numFmtId="164" fontId="3" fillId="0" borderId="7" xfId="0" applyFont="1" applyBorder="1" applyAlignment="1" applyProtection="1">
      <alignment horizontal="left" vertical="center"/>
    </xf>
    <xf numFmtId="166" fontId="3" fillId="0" borderId="7" xfId="0" applyNumberFormat="1" applyFont="1" applyBorder="1" applyAlignment="1" applyProtection="1">
      <alignment vertical="center"/>
    </xf>
    <xf numFmtId="166" fontId="3" fillId="0" borderId="8" xfId="0" applyNumberFormat="1" applyFont="1" applyBorder="1" applyAlignment="1" applyProtection="1">
      <alignment vertical="center"/>
    </xf>
    <xf numFmtId="164" fontId="4" fillId="0" borderId="9" xfId="0" applyFont="1" applyBorder="1" applyAlignment="1" applyProtection="1">
      <alignment horizontal="left" vertical="center"/>
    </xf>
    <xf numFmtId="164" fontId="4" fillId="0" borderId="10" xfId="0" applyFont="1" applyBorder="1" applyAlignment="1" applyProtection="1">
      <alignment horizontal="left" vertical="center"/>
    </xf>
    <xf numFmtId="166" fontId="4" fillId="0" borderId="10" xfId="0" applyNumberFormat="1" applyFont="1" applyBorder="1" applyAlignment="1" applyProtection="1">
      <alignment vertical="center"/>
    </xf>
    <xf numFmtId="165" fontId="3" fillId="0" borderId="10" xfId="0" applyNumberFormat="1" applyFont="1" applyBorder="1" applyAlignment="1" applyProtection="1">
      <alignment vertical="center"/>
    </xf>
    <xf numFmtId="166" fontId="4" fillId="0" borderId="11" xfId="0" applyNumberFormat="1" applyFont="1" applyBorder="1" applyAlignment="1" applyProtection="1">
      <alignment vertical="center"/>
    </xf>
    <xf numFmtId="164" fontId="3" fillId="0" borderId="1" xfId="0" applyFont="1" applyBorder="1" applyAlignment="1">
      <alignment vertical="center"/>
    </xf>
    <xf numFmtId="164" fontId="3" fillId="0" borderId="2" xfId="0" applyFont="1" applyBorder="1" applyAlignment="1">
      <alignment vertical="center"/>
    </xf>
    <xf numFmtId="164" fontId="3" fillId="0" borderId="0" xfId="0" applyFont="1" applyBorder="1" applyAlignment="1">
      <alignment vertical="center"/>
    </xf>
    <xf numFmtId="164" fontId="3" fillId="0" borderId="6" xfId="0" applyFont="1" applyBorder="1" applyAlignment="1">
      <alignment vertical="center"/>
    </xf>
    <xf numFmtId="164" fontId="3" fillId="0" borderId="7" xfId="0" applyFont="1" applyBorder="1" applyAlignment="1">
      <alignment vertical="center"/>
    </xf>
    <xf numFmtId="164" fontId="4" fillId="2" borderId="0" xfId="0" applyFont="1" applyFill="1" applyAlignment="1">
      <alignment vertical="center"/>
    </xf>
    <xf numFmtId="166" fontId="4" fillId="2" borderId="0" xfId="0" applyNumberFormat="1" applyFont="1" applyFill="1" applyAlignment="1" applyProtection="1">
      <alignment vertical="center"/>
    </xf>
    <xf numFmtId="166" fontId="4" fillId="2" borderId="0" xfId="0" applyNumberFormat="1" applyFont="1" applyFill="1" applyBorder="1" applyAlignment="1" applyProtection="1">
      <alignment vertical="center"/>
    </xf>
    <xf numFmtId="166" fontId="4" fillId="2" borderId="5" xfId="0" applyNumberFormat="1" applyFont="1" applyFill="1" applyBorder="1" applyAlignment="1" applyProtection="1">
      <alignment vertical="center"/>
    </xf>
    <xf numFmtId="164" fontId="4" fillId="2" borderId="6" xfId="0" applyFont="1" applyFill="1" applyBorder="1" applyAlignment="1">
      <alignment vertical="center"/>
    </xf>
    <xf numFmtId="164" fontId="4" fillId="2" borderId="7" xfId="0" applyFont="1" applyFill="1" applyBorder="1" applyAlignment="1">
      <alignment vertical="center"/>
    </xf>
    <xf numFmtId="166" fontId="4" fillId="2" borderId="7" xfId="0" applyNumberFormat="1" applyFont="1" applyFill="1" applyBorder="1" applyAlignment="1" applyProtection="1">
      <alignment vertical="center"/>
    </xf>
    <xf numFmtId="165" fontId="4" fillId="2" borderId="7" xfId="0" applyNumberFormat="1" applyFont="1" applyFill="1" applyBorder="1" applyAlignment="1" applyProtection="1">
      <alignment vertical="center"/>
    </xf>
    <xf numFmtId="166" fontId="4" fillId="2" borderId="8" xfId="0" applyNumberFormat="1" applyFont="1" applyFill="1" applyBorder="1" applyAlignment="1" applyProtection="1">
      <alignment vertical="center"/>
    </xf>
    <xf numFmtId="165" fontId="3" fillId="0" borderId="0" xfId="0" applyNumberFormat="1" applyFont="1" applyBorder="1" applyAlignment="1" applyProtection="1">
      <alignment horizontal="right" vertical="center"/>
    </xf>
    <xf numFmtId="164" fontId="5" fillId="0" borderId="0" xfId="0" applyFont="1" applyBorder="1" applyAlignment="1">
      <alignment horizontal="right" vertical="center"/>
    </xf>
    <xf numFmtId="164" fontId="5" fillId="0" borderId="7" xfId="0" applyFont="1" applyBorder="1" applyAlignment="1">
      <alignment horizontal="right" vertical="center"/>
    </xf>
    <xf numFmtId="164" fontId="6" fillId="0" borderId="0" xfId="0" applyFont="1" applyAlignment="1">
      <alignment vertical="center"/>
    </xf>
    <xf numFmtId="164" fontId="7" fillId="0" borderId="0" xfId="0" applyFont="1" applyAlignment="1">
      <alignment vertical="center"/>
    </xf>
    <xf numFmtId="164" fontId="3" fillId="0" borderId="0" xfId="0" applyFont="1" applyBorder="1" applyAlignment="1">
      <alignment horizontal="right" vertical="center"/>
    </xf>
    <xf numFmtId="164" fontId="4" fillId="2" borderId="3" xfId="0" quotePrefix="1" applyFont="1" applyFill="1" applyBorder="1" applyAlignment="1">
      <alignment vertical="center"/>
    </xf>
    <xf numFmtId="164" fontId="4" fillId="0" borderId="9" xfId="0" applyFont="1" applyBorder="1" applyAlignment="1">
      <alignment vertical="center"/>
    </xf>
    <xf numFmtId="164" fontId="4" fillId="0" borderId="10" xfId="0" applyFont="1" applyBorder="1" applyAlignment="1">
      <alignment vertical="center"/>
    </xf>
    <xf numFmtId="165" fontId="4" fillId="0" borderId="2" xfId="0" applyNumberFormat="1" applyFont="1" applyBorder="1" applyAlignment="1" applyProtection="1">
      <alignment vertical="center"/>
    </xf>
    <xf numFmtId="165" fontId="4" fillId="0" borderId="10" xfId="0" applyNumberFormat="1" applyFont="1" applyBorder="1" applyAlignment="1" applyProtection="1">
      <alignment vertical="center"/>
    </xf>
    <xf numFmtId="164" fontId="0" fillId="0" borderId="0" xfId="0" applyBorder="1"/>
    <xf numFmtId="164" fontId="0" fillId="0" borderId="0" xfId="0" applyAlignment="1">
      <alignment horizontal="right" vertical="center"/>
    </xf>
    <xf numFmtId="164" fontId="4" fillId="0" borderId="2" xfId="0" applyFont="1" applyBorder="1" applyAlignment="1" applyProtection="1">
      <alignment horizontal="right" vertical="center"/>
    </xf>
    <xf numFmtId="164" fontId="4" fillId="0" borderId="4" xfId="0" applyFont="1" applyBorder="1" applyAlignment="1" applyProtection="1">
      <alignment horizontal="right" vertical="center"/>
    </xf>
    <xf numFmtId="164" fontId="3" fillId="0" borderId="3" xfId="0" quotePrefix="1" applyFont="1" applyBorder="1" applyAlignment="1">
      <alignment vertical="center"/>
    </xf>
    <xf numFmtId="164" fontId="6" fillId="0" borderId="2" xfId="0" applyFont="1" applyBorder="1" applyAlignment="1">
      <alignment horizontal="centerContinuous" vertical="center"/>
    </xf>
    <xf numFmtId="165" fontId="6" fillId="0" borderId="0" xfId="0" quotePrefix="1" applyNumberFormat="1" applyFont="1" applyBorder="1" applyAlignment="1">
      <alignment horizontal="right" vertical="center"/>
    </xf>
    <xf numFmtId="38" fontId="3" fillId="0" borderId="0" xfId="1" applyNumberFormat="1" applyFont="1" applyAlignment="1">
      <alignment horizontal="right" vertical="center"/>
    </xf>
    <xf numFmtId="165" fontId="3" fillId="0" borderId="7" xfId="0" applyNumberFormat="1" applyFont="1" applyBorder="1" applyAlignment="1">
      <alignment horizontal="right" vertical="center"/>
    </xf>
    <xf numFmtId="165" fontId="6" fillId="0" borderId="0" xfId="0" applyNumberFormat="1" applyFont="1" applyBorder="1" applyAlignment="1">
      <alignment horizontal="right" vertical="center"/>
    </xf>
    <xf numFmtId="164" fontId="13" fillId="0" borderId="0" xfId="0" applyFont="1" applyAlignment="1" applyProtection="1">
      <alignment horizontal="right" vertical="center"/>
    </xf>
    <xf numFmtId="164" fontId="13" fillId="0" borderId="0" xfId="0" applyFont="1" applyBorder="1" applyAlignment="1" applyProtection="1">
      <alignment horizontal="right" vertical="center"/>
    </xf>
    <xf numFmtId="164" fontId="13" fillId="0" borderId="5" xfId="0" applyFont="1" applyBorder="1" applyAlignment="1" applyProtection="1">
      <alignment horizontal="right" vertical="center"/>
    </xf>
    <xf numFmtId="164" fontId="0" fillId="0" borderId="0" xfId="0" applyAlignment="1">
      <alignment horizontal="right"/>
    </xf>
    <xf numFmtId="164" fontId="12" fillId="0" borderId="0" xfId="0" applyFont="1" applyAlignment="1">
      <alignment horizontal="right"/>
    </xf>
    <xf numFmtId="164" fontId="12" fillId="0" borderId="0" xfId="0" applyFont="1" applyBorder="1" applyAlignment="1">
      <alignment horizontal="right"/>
    </xf>
    <xf numFmtId="164" fontId="12" fillId="0" borderId="0" xfId="0" applyFont="1" applyBorder="1"/>
    <xf numFmtId="164" fontId="12" fillId="0" borderId="0" xfId="0" applyFont="1"/>
    <xf numFmtId="38" fontId="13" fillId="0" borderId="12" xfId="0" applyNumberFormat="1" applyFont="1" applyBorder="1" applyAlignment="1">
      <alignment horizontal="right" vertical="center"/>
    </xf>
    <xf numFmtId="164" fontId="0" fillId="0" borderId="0" xfId="0" applyBorder="1" applyAlignment="1">
      <alignment horizontal="right"/>
    </xf>
    <xf numFmtId="164" fontId="15" fillId="0" borderId="13" xfId="0" applyFont="1" applyBorder="1" applyAlignment="1">
      <alignment horizontal="left" vertical="center"/>
    </xf>
    <xf numFmtId="164" fontId="6" fillId="0" borderId="0" xfId="0" applyFont="1" applyBorder="1" applyAlignment="1">
      <alignment horizontal="right" vertical="center"/>
    </xf>
    <xf numFmtId="164" fontId="8" fillId="0" borderId="0" xfId="0" applyFont="1" applyBorder="1" applyAlignment="1">
      <alignment horizontal="right" vertical="center"/>
    </xf>
    <xf numFmtId="164" fontId="0" fillId="0" borderId="0" xfId="0" applyBorder="1" applyAlignment="1">
      <alignment horizontal="right" vertical="center"/>
    </xf>
    <xf numFmtId="164" fontId="0" fillId="0" borderId="0" xfId="0" applyBorder="1" applyAlignment="1">
      <alignment horizontal="center" vertical="center"/>
    </xf>
    <xf numFmtId="164" fontId="0" fillId="0" borderId="0" xfId="0" applyAlignment="1">
      <alignment horizontal="center" vertical="center"/>
    </xf>
    <xf numFmtId="38" fontId="6" fillId="0" borderId="0" xfId="0" applyNumberFormat="1" applyFont="1" applyBorder="1" applyAlignment="1">
      <alignment horizontal="right" vertical="center"/>
    </xf>
    <xf numFmtId="37" fontId="6" fillId="0" borderId="0" xfId="0" applyNumberFormat="1" applyFont="1" applyBorder="1" applyAlignment="1">
      <alignment horizontal="right" vertical="center"/>
    </xf>
    <xf numFmtId="164" fontId="0" fillId="0" borderId="0" xfId="0" applyAlignment="1">
      <alignment horizontal="left"/>
    </xf>
    <xf numFmtId="38" fontId="6" fillId="0" borderId="0" xfId="0" applyNumberFormat="1" applyFont="1" applyAlignment="1">
      <alignment horizontal="right" vertical="center"/>
    </xf>
    <xf numFmtId="38" fontId="3" fillId="0" borderId="0" xfId="0" applyNumberFormat="1" applyFont="1" applyAlignment="1">
      <alignment horizontal="right" vertical="center"/>
    </xf>
    <xf numFmtId="164" fontId="3" fillId="0" borderId="0" xfId="0" applyFont="1" applyAlignment="1">
      <alignment horizontal="left" vertical="center"/>
    </xf>
    <xf numFmtId="38" fontId="0" fillId="0" borderId="0" xfId="0" applyNumberFormat="1" applyAlignment="1">
      <alignment horizontal="right"/>
    </xf>
    <xf numFmtId="38" fontId="6" fillId="0" borderId="0" xfId="1" applyNumberFormat="1" applyFont="1" applyAlignment="1">
      <alignment horizontal="right" vertical="center"/>
    </xf>
    <xf numFmtId="38" fontId="3" fillId="0" borderId="0" xfId="1" applyNumberFormat="1" applyFont="1" applyAlignment="1">
      <alignment horizontal="right"/>
    </xf>
    <xf numFmtId="38" fontId="12" fillId="0" borderId="0" xfId="0" applyNumberFormat="1" applyFont="1" applyAlignment="1">
      <alignment horizontal="right" vertical="center"/>
    </xf>
    <xf numFmtId="38" fontId="12" fillId="0" borderId="0" xfId="0" applyNumberFormat="1" applyFont="1" applyAlignment="1">
      <alignment horizontal="right"/>
    </xf>
    <xf numFmtId="164" fontId="6" fillId="0" borderId="15" xfId="0" applyFont="1" applyBorder="1" applyAlignment="1">
      <alignment horizontal="left" vertical="center"/>
    </xf>
    <xf numFmtId="38" fontId="6" fillId="0" borderId="16" xfId="0" applyNumberFormat="1" applyFont="1" applyBorder="1" applyAlignment="1">
      <alignment horizontal="right" vertical="center"/>
    </xf>
    <xf numFmtId="38" fontId="6" fillId="0" borderId="18" xfId="0" applyNumberFormat="1" applyFont="1" applyBorder="1" applyAlignment="1">
      <alignment horizontal="right" vertical="center"/>
    </xf>
    <xf numFmtId="164" fontId="6" fillId="0" borderId="19" xfId="0" applyFont="1" applyBorder="1" applyAlignment="1">
      <alignment horizontal="left" vertical="center"/>
    </xf>
    <xf numFmtId="38" fontId="6" fillId="0" borderId="20" xfId="0" applyNumberFormat="1" applyFont="1" applyBorder="1" applyAlignment="1">
      <alignment horizontal="right" vertical="center"/>
    </xf>
    <xf numFmtId="38" fontId="6" fillId="0" borderId="20" xfId="1" applyNumberFormat="1" applyFont="1" applyBorder="1" applyAlignment="1">
      <alignment horizontal="right" vertical="center"/>
    </xf>
    <xf numFmtId="38" fontId="6" fillId="0" borderId="18" xfId="1" applyNumberFormat="1" applyFont="1" applyBorder="1" applyAlignment="1">
      <alignment horizontal="right" vertical="center"/>
    </xf>
    <xf numFmtId="38" fontId="9" fillId="0" borderId="18" xfId="0" quotePrefix="1" applyNumberFormat="1" applyFont="1" applyBorder="1" applyAlignment="1">
      <alignment horizontal="left" vertical="center"/>
    </xf>
    <xf numFmtId="164" fontId="9" fillId="0" borderId="17" xfId="0" quotePrefix="1" applyFont="1" applyBorder="1" applyAlignment="1">
      <alignment horizontal="left" vertical="center"/>
    </xf>
    <xf numFmtId="164" fontId="11" fillId="0" borderId="5" xfId="0" applyFont="1" applyBorder="1" applyAlignment="1">
      <alignment horizontal="right" vertical="center"/>
    </xf>
    <xf numFmtId="38" fontId="6" fillId="0" borderId="21" xfId="0" quotePrefix="1" applyNumberFormat="1" applyFont="1" applyBorder="1" applyAlignment="1">
      <alignment horizontal="right" vertical="center"/>
    </xf>
    <xf numFmtId="38" fontId="6" fillId="0" borderId="21" xfId="0" applyNumberFormat="1" applyFont="1" applyBorder="1" applyAlignment="1">
      <alignment horizontal="right" vertical="center"/>
    </xf>
    <xf numFmtId="167" fontId="6" fillId="0" borderId="22" xfId="0" applyNumberFormat="1" applyFont="1" applyBorder="1" applyAlignment="1">
      <alignment horizontal="right" vertical="center"/>
    </xf>
    <xf numFmtId="167" fontId="6" fillId="0" borderId="16" xfId="0" applyNumberFormat="1" applyFont="1" applyBorder="1" applyAlignment="1">
      <alignment horizontal="right" vertical="center"/>
    </xf>
    <xf numFmtId="167" fontId="6" fillId="0" borderId="16" xfId="0" quotePrefix="1" applyNumberFormat="1" applyFont="1" applyBorder="1" applyAlignment="1">
      <alignment horizontal="right" vertical="center"/>
    </xf>
    <xf numFmtId="165" fontId="3" fillId="0" borderId="7" xfId="0" applyNumberFormat="1" applyFont="1" applyBorder="1" applyAlignment="1" applyProtection="1">
      <alignment vertical="center"/>
    </xf>
    <xf numFmtId="168" fontId="3" fillId="0" borderId="3" xfId="0" applyNumberFormat="1" applyFont="1" applyBorder="1" applyAlignment="1">
      <alignment vertical="center"/>
    </xf>
    <xf numFmtId="168" fontId="3" fillId="0" borderId="0" xfId="0" applyNumberFormat="1" applyFont="1" applyAlignment="1">
      <alignment horizontal="right" vertical="center"/>
    </xf>
    <xf numFmtId="168" fontId="11" fillId="0" borderId="0" xfId="0" applyNumberFormat="1" applyFont="1" applyAlignment="1">
      <alignment horizontal="right" vertical="center"/>
    </xf>
    <xf numFmtId="168" fontId="3" fillId="0" borderId="0" xfId="0" applyNumberFormat="1" applyFont="1" applyAlignment="1">
      <alignment vertical="center"/>
    </xf>
    <xf numFmtId="168" fontId="11" fillId="0" borderId="0" xfId="0" applyNumberFormat="1" applyFont="1" applyBorder="1" applyAlignment="1">
      <alignment horizontal="right" vertical="center"/>
    </xf>
    <xf numFmtId="168" fontId="4" fillId="2" borderId="10" xfId="0" applyNumberFormat="1" applyFont="1" applyFill="1" applyBorder="1" applyAlignment="1" applyProtection="1">
      <alignment horizontal="right" vertical="center"/>
    </xf>
    <xf numFmtId="168" fontId="4" fillId="2" borderId="0" xfId="0" applyNumberFormat="1" applyFont="1" applyFill="1" applyBorder="1" applyAlignment="1" applyProtection="1">
      <alignment vertical="center"/>
    </xf>
    <xf numFmtId="168" fontId="3" fillId="0" borderId="2" xfId="0" applyNumberFormat="1" applyFont="1" applyBorder="1" applyAlignment="1" applyProtection="1">
      <alignment vertical="center"/>
    </xf>
    <xf numFmtId="168" fontId="3" fillId="0" borderId="4" xfId="0" applyNumberFormat="1" applyFont="1" applyBorder="1" applyAlignment="1" applyProtection="1">
      <alignment vertical="center"/>
    </xf>
    <xf numFmtId="168" fontId="3" fillId="0" borderId="1" xfId="0" applyNumberFormat="1" applyFont="1" applyBorder="1" applyAlignment="1">
      <alignment vertical="center"/>
    </xf>
    <xf numFmtId="168" fontId="3" fillId="0" borderId="6" xfId="0" applyNumberFormat="1" applyFont="1" applyBorder="1" applyAlignment="1">
      <alignment vertical="center"/>
    </xf>
    <xf numFmtId="168" fontId="3" fillId="0" borderId="7" xfId="0" applyNumberFormat="1" applyFont="1" applyBorder="1" applyAlignment="1">
      <alignment vertical="center"/>
    </xf>
    <xf numFmtId="168" fontId="3" fillId="0" borderId="0" xfId="0" applyNumberFormat="1" applyFont="1" applyBorder="1" applyAlignment="1" applyProtection="1">
      <alignment vertical="center"/>
    </xf>
    <xf numFmtId="168" fontId="0" fillId="0" borderId="0" xfId="0" applyNumberFormat="1"/>
    <xf numFmtId="164" fontId="6" fillId="0" borderId="2" xfId="0" applyFont="1" applyBorder="1" applyAlignment="1">
      <alignment vertical="center"/>
    </xf>
    <xf numFmtId="164" fontId="0" fillId="0" borderId="0" xfId="0" quotePrefix="1" applyAlignment="1">
      <alignment horizontal="left" vertical="center"/>
    </xf>
    <xf numFmtId="164" fontId="0" fillId="0" borderId="0" xfId="0" applyAlignment="1">
      <alignment horizontal="left" vertical="center"/>
    </xf>
    <xf numFmtId="164" fontId="0" fillId="0" borderId="0" xfId="0" quotePrefix="1" applyAlignment="1">
      <alignment horizontal="left" vertical="center" wrapText="1"/>
    </xf>
    <xf numFmtId="164" fontId="15" fillId="0" borderId="25" xfId="0" applyFont="1" applyBorder="1" applyAlignment="1">
      <alignment horizontal="left" vertical="center"/>
    </xf>
    <xf numFmtId="164" fontId="10" fillId="0" borderId="26" xfId="0" applyFont="1" applyBorder="1" applyAlignment="1">
      <alignment horizontal="left" vertical="center"/>
    </xf>
    <xf numFmtId="38" fontId="8" fillId="0" borderId="0" xfId="0" applyNumberFormat="1" applyFont="1" applyBorder="1" applyAlignment="1">
      <alignment horizontal="right" vertical="center"/>
    </xf>
    <xf numFmtId="164" fontId="10" fillId="0" borderId="27" xfId="0" applyFont="1" applyBorder="1" applyAlignment="1">
      <alignment vertical="center"/>
    </xf>
    <xf numFmtId="168" fontId="5" fillId="0" borderId="28" xfId="0" applyNumberFormat="1" applyFont="1" applyBorder="1" applyAlignment="1">
      <alignment horizontal="left" vertical="center"/>
    </xf>
    <xf numFmtId="168" fontId="13" fillId="0" borderId="7" xfId="0" applyNumberFormat="1" applyFont="1" applyBorder="1" applyAlignment="1">
      <alignment horizontal="right" vertical="center"/>
    </xf>
    <xf numFmtId="168" fontId="9" fillId="0" borderId="10" xfId="0" applyNumberFormat="1" applyFont="1" applyBorder="1" applyAlignment="1">
      <alignment horizontal="center" vertical="center" wrapText="1"/>
    </xf>
    <xf numFmtId="164" fontId="5" fillId="0" borderId="12" xfId="0" applyFont="1" applyBorder="1" applyAlignment="1">
      <alignment horizontal="right" vertical="center"/>
    </xf>
    <xf numFmtId="164" fontId="5" fillId="0" borderId="25" xfId="0" applyFont="1" applyBorder="1" applyAlignment="1">
      <alignment vertical="center"/>
    </xf>
    <xf numFmtId="164" fontId="5" fillId="0" borderId="13" xfId="0" applyFont="1" applyBorder="1" applyAlignment="1">
      <alignment vertical="center"/>
    </xf>
    <xf numFmtId="164" fontId="5" fillId="0" borderId="28" xfId="0" applyFont="1" applyBorder="1" applyAlignment="1">
      <alignment vertical="center"/>
    </xf>
    <xf numFmtId="164" fontId="6" fillId="0" borderId="26" xfId="0" applyFont="1" applyBorder="1" applyAlignment="1">
      <alignment vertical="center"/>
    </xf>
    <xf numFmtId="168" fontId="10" fillId="0" borderId="31" xfId="0" applyNumberFormat="1" applyFont="1" applyBorder="1" applyAlignment="1">
      <alignment vertical="center"/>
    </xf>
    <xf numFmtId="164" fontId="6" fillId="0" borderId="32" xfId="0" applyFont="1" applyBorder="1" applyAlignment="1">
      <alignment vertical="center"/>
    </xf>
    <xf numFmtId="168" fontId="12" fillId="0" borderId="31" xfId="0" applyNumberFormat="1" applyFont="1" applyBorder="1" applyAlignment="1">
      <alignment vertical="center"/>
    </xf>
    <xf numFmtId="164" fontId="0" fillId="0" borderId="24" xfId="0" applyBorder="1"/>
    <xf numFmtId="164" fontId="5" fillId="0" borderId="14" xfId="0" applyFont="1" applyBorder="1" applyAlignment="1">
      <alignment vertical="center"/>
    </xf>
    <xf numFmtId="164" fontId="8" fillId="0" borderId="30" xfId="0" applyFont="1" applyBorder="1" applyAlignment="1">
      <alignment horizontal="left" vertical="center"/>
    </xf>
    <xf numFmtId="164" fontId="8" fillId="0" borderId="14" xfId="0" applyFont="1" applyBorder="1" applyAlignment="1">
      <alignment horizontal="left" vertical="center"/>
    </xf>
    <xf numFmtId="164" fontId="0" fillId="0" borderId="14" xfId="0" applyBorder="1"/>
    <xf numFmtId="164" fontId="8" fillId="0" borderId="33" xfId="0" applyFont="1" applyBorder="1" applyAlignment="1">
      <alignment horizontal="left" vertical="center"/>
    </xf>
    <xf numFmtId="164" fontId="3" fillId="0" borderId="3" xfId="0" quotePrefix="1" applyFont="1" applyBorder="1" applyAlignment="1">
      <alignment horizontal="left" vertical="center"/>
    </xf>
    <xf numFmtId="38" fontId="14" fillId="0" borderId="20" xfId="0" applyNumberFormat="1" applyFont="1" applyBorder="1" applyAlignment="1">
      <alignment horizontal="right" vertical="center"/>
    </xf>
    <xf numFmtId="38" fontId="12" fillId="0" borderId="20" xfId="0" applyNumberFormat="1" applyFont="1" applyBorder="1" applyAlignment="1">
      <alignment horizontal="right" vertical="center"/>
    </xf>
    <xf numFmtId="38" fontId="14" fillId="0" borderId="21" xfId="0" applyNumberFormat="1" applyFont="1" applyBorder="1" applyAlignment="1">
      <alignment horizontal="right" vertical="center"/>
    </xf>
    <xf numFmtId="38" fontId="14" fillId="0" borderId="16" xfId="0" applyNumberFormat="1" applyFont="1" applyBorder="1" applyAlignment="1">
      <alignment horizontal="right" vertical="center"/>
    </xf>
    <xf numFmtId="38" fontId="14" fillId="0" borderId="21" xfId="0" quotePrefix="1" applyNumberFormat="1" applyFont="1" applyBorder="1" applyAlignment="1">
      <alignment horizontal="right" vertical="center"/>
    </xf>
    <xf numFmtId="164" fontId="13" fillId="0" borderId="0" xfId="0" applyFont="1" applyBorder="1" applyAlignment="1">
      <alignment horizontal="left" vertical="center"/>
    </xf>
    <xf numFmtId="164" fontId="13" fillId="0" borderId="0" xfId="0" applyFont="1" applyAlignment="1">
      <alignment horizontal="left"/>
    </xf>
    <xf numFmtId="167" fontId="14" fillId="0" borderId="22" xfId="0" applyNumberFormat="1" applyFont="1" applyBorder="1" applyAlignment="1">
      <alignment horizontal="right" vertical="center"/>
    </xf>
    <xf numFmtId="167" fontId="14" fillId="0" borderId="16" xfId="0" applyNumberFormat="1" applyFont="1" applyBorder="1" applyAlignment="1">
      <alignment horizontal="right" vertical="center"/>
    </xf>
    <xf numFmtId="167" fontId="14" fillId="0" borderId="16" xfId="0" quotePrefix="1" applyNumberFormat="1" applyFont="1" applyBorder="1" applyAlignment="1">
      <alignment horizontal="right" vertical="center"/>
    </xf>
    <xf numFmtId="167" fontId="6" fillId="0" borderId="36" xfId="0" applyNumberFormat="1" applyFont="1" applyBorder="1" applyAlignment="1">
      <alignment horizontal="right" vertical="center"/>
    </xf>
    <xf numFmtId="167" fontId="14" fillId="0" borderId="36" xfId="0" applyNumberFormat="1" applyFont="1" applyBorder="1" applyAlignment="1">
      <alignment horizontal="right" vertical="center"/>
    </xf>
    <xf numFmtId="164" fontId="6" fillId="0" borderId="37" xfId="0" applyFont="1" applyBorder="1" applyAlignment="1">
      <alignment horizontal="left" vertical="center"/>
    </xf>
    <xf numFmtId="164" fontId="13" fillId="0" borderId="0" xfId="0" applyFont="1" applyAlignment="1">
      <alignment horizontal="left" vertical="center"/>
    </xf>
    <xf numFmtId="168" fontId="3" fillId="0" borderId="7" xfId="0" applyNumberFormat="1" applyFont="1" applyBorder="1" applyAlignment="1">
      <alignment horizontal="right" vertical="center"/>
    </xf>
    <xf numFmtId="165" fontId="3" fillId="0" borderId="8" xfId="0" applyNumberFormat="1" applyFont="1" applyBorder="1" applyAlignment="1">
      <alignment horizontal="right" vertical="center"/>
    </xf>
    <xf numFmtId="164" fontId="6" fillId="0" borderId="23" xfId="0" applyFont="1" applyBorder="1" applyAlignment="1">
      <alignment vertical="center"/>
    </xf>
    <xf numFmtId="170" fontId="6" fillId="0" borderId="22" xfId="0" applyNumberFormat="1" applyFont="1" applyBorder="1" applyAlignment="1">
      <alignment vertical="center"/>
    </xf>
    <xf numFmtId="165" fontId="6" fillId="0" borderId="39" xfId="0" applyNumberFormat="1" applyFont="1" applyBorder="1" applyAlignment="1">
      <alignment horizontal="right" vertical="center"/>
    </xf>
    <xf numFmtId="164" fontId="6" fillId="0" borderId="15" xfId="0" applyFont="1" applyBorder="1" applyAlignment="1">
      <alignment vertical="center"/>
    </xf>
    <xf numFmtId="170" fontId="6" fillId="0" borderId="16" xfId="0" applyNumberFormat="1" applyFont="1" applyBorder="1" applyAlignment="1">
      <alignment vertical="center"/>
    </xf>
    <xf numFmtId="165" fontId="6" fillId="0" borderId="21" xfId="0" quotePrefix="1" applyNumberFormat="1" applyFont="1" applyBorder="1" applyAlignment="1">
      <alignment horizontal="right" vertical="center"/>
    </xf>
    <xf numFmtId="165" fontId="6" fillId="0" borderId="21" xfId="0" applyNumberFormat="1" applyFont="1" applyBorder="1" applyAlignment="1">
      <alignment horizontal="right" vertical="center"/>
    </xf>
    <xf numFmtId="164" fontId="6" fillId="0" borderId="40" xfId="0" applyFont="1" applyBorder="1" applyAlignment="1">
      <alignment vertical="center"/>
    </xf>
    <xf numFmtId="170" fontId="6" fillId="0" borderId="36" xfId="0" applyNumberFormat="1" applyFont="1" applyBorder="1" applyAlignment="1">
      <alignment vertical="center"/>
    </xf>
    <xf numFmtId="164" fontId="6" fillId="0" borderId="44" xfId="0" applyFont="1" applyBorder="1" applyAlignment="1">
      <alignment vertical="center"/>
    </xf>
    <xf numFmtId="170" fontId="6" fillId="0" borderId="45" xfId="0" applyNumberFormat="1" applyFont="1" applyBorder="1" applyAlignment="1">
      <alignment vertical="center"/>
    </xf>
    <xf numFmtId="37" fontId="6" fillId="0" borderId="45" xfId="0" applyNumberFormat="1" applyFont="1" applyBorder="1" applyAlignment="1">
      <alignment vertical="center"/>
    </xf>
    <xf numFmtId="165" fontId="6" fillId="0" borderId="46" xfId="0" applyNumberFormat="1" applyFont="1" applyBorder="1" applyAlignment="1">
      <alignment vertical="center"/>
    </xf>
    <xf numFmtId="165" fontId="6" fillId="0" borderId="41" xfId="0" applyNumberFormat="1" applyFont="1" applyBorder="1" applyAlignment="1">
      <alignment horizontal="right" vertical="center"/>
    </xf>
    <xf numFmtId="164" fontId="10" fillId="0" borderId="47" xfId="0" applyFont="1" applyBorder="1" applyAlignment="1">
      <alignment horizontal="left" vertical="center"/>
    </xf>
    <xf numFmtId="38" fontId="6" fillId="0" borderId="48" xfId="0" applyNumberFormat="1" applyFont="1" applyBorder="1" applyAlignment="1">
      <alignment horizontal="right" vertical="center"/>
    </xf>
    <xf numFmtId="38" fontId="6" fillId="0" borderId="12" xfId="0" applyNumberFormat="1" applyFont="1" applyBorder="1" applyAlignment="1">
      <alignment horizontal="right" vertical="center"/>
    </xf>
    <xf numFmtId="164" fontId="5" fillId="0" borderId="49" xfId="0" applyFont="1" applyBorder="1" applyAlignment="1">
      <alignment horizontal="right" vertical="center"/>
    </xf>
    <xf numFmtId="164" fontId="5" fillId="0" borderId="45" xfId="0" applyFont="1" applyBorder="1" applyAlignment="1">
      <alignment horizontal="right" vertical="center"/>
    </xf>
    <xf numFmtId="164" fontId="5" fillId="0" borderId="50" xfId="0" applyFont="1" applyBorder="1" applyAlignment="1">
      <alignment horizontal="right" vertical="center"/>
    </xf>
    <xf numFmtId="164" fontId="5" fillId="0" borderId="50" xfId="0" quotePrefix="1" applyFont="1" applyBorder="1" applyAlignment="1">
      <alignment horizontal="right" vertical="center"/>
    </xf>
    <xf numFmtId="164" fontId="5" fillId="0" borderId="43" xfId="0" applyFont="1" applyBorder="1" applyAlignment="1">
      <alignment horizontal="centerContinuous" vertical="center"/>
    </xf>
    <xf numFmtId="164" fontId="6" fillId="0" borderId="51" xfId="0" applyFont="1" applyBorder="1" applyAlignment="1">
      <alignment horizontal="centerContinuous" vertical="center"/>
    </xf>
    <xf numFmtId="164" fontId="5" fillId="0" borderId="42" xfId="0" applyFont="1" applyBorder="1" applyAlignment="1">
      <alignment horizontal="centerContinuous" vertical="center"/>
    </xf>
    <xf numFmtId="164" fontId="6" fillId="0" borderId="42" xfId="0" applyFont="1" applyBorder="1" applyAlignment="1">
      <alignment horizontal="centerContinuous" vertical="center"/>
    </xf>
    <xf numFmtId="164" fontId="6" fillId="0" borderId="52" xfId="0" applyFont="1" applyBorder="1" applyAlignment="1">
      <alignment vertical="center"/>
    </xf>
    <xf numFmtId="164" fontId="6" fillId="0" borderId="54" xfId="0" applyFont="1" applyBorder="1" applyAlignment="1">
      <alignment horizontal="left" vertical="center"/>
    </xf>
    <xf numFmtId="38" fontId="13" fillId="0" borderId="49" xfId="0" applyNumberFormat="1" applyFont="1" applyBorder="1" applyAlignment="1">
      <alignment horizontal="right" vertical="center"/>
    </xf>
    <xf numFmtId="0" fontId="13" fillId="0" borderId="45" xfId="0" applyNumberFormat="1" applyFont="1" applyBorder="1" applyAlignment="1">
      <alignment horizontal="right" vertical="center"/>
    </xf>
    <xf numFmtId="38" fontId="16" fillId="0" borderId="45" xfId="0" applyNumberFormat="1" applyFont="1" applyBorder="1" applyAlignment="1">
      <alignment horizontal="right" vertical="center"/>
    </xf>
    <xf numFmtId="0" fontId="13" fillId="0" borderId="50" xfId="0" applyNumberFormat="1" applyFont="1" applyBorder="1" applyAlignment="1">
      <alignment horizontal="right" vertical="center"/>
    </xf>
    <xf numFmtId="168" fontId="13" fillId="0" borderId="50" xfId="0" applyNumberFormat="1" applyFont="1" applyBorder="1" applyAlignment="1">
      <alignment horizontal="right" vertical="center"/>
    </xf>
    <xf numFmtId="168" fontId="15" fillId="0" borderId="35" xfId="0" applyNumberFormat="1" applyFont="1" applyBorder="1" applyAlignment="1">
      <alignment horizontal="center" vertical="center"/>
    </xf>
    <xf numFmtId="38" fontId="9" fillId="0" borderId="35" xfId="0" applyNumberFormat="1" applyFont="1" applyBorder="1" applyAlignment="1">
      <alignment horizontal="center" vertical="center" wrapText="1"/>
    </xf>
    <xf numFmtId="38" fontId="14" fillId="0" borderId="20" xfId="1" applyNumberFormat="1" applyFont="1" applyBorder="1" applyAlignment="1">
      <alignment horizontal="right" vertical="center"/>
    </xf>
    <xf numFmtId="164" fontId="6" fillId="0" borderId="56" xfId="0" applyFont="1" applyBorder="1" applyAlignment="1">
      <alignment horizontal="left" vertical="center"/>
    </xf>
    <xf numFmtId="168" fontId="17" fillId="0" borderId="35" xfId="0" applyNumberFormat="1" applyFont="1" applyBorder="1" applyAlignment="1">
      <alignment horizontal="center" vertical="center" wrapText="1"/>
    </xf>
    <xf numFmtId="168" fontId="9" fillId="0" borderId="35" xfId="0" applyNumberFormat="1" applyFont="1" applyBorder="1" applyAlignment="1">
      <alignment horizontal="center" vertical="center" wrapText="1"/>
    </xf>
    <xf numFmtId="164" fontId="0" fillId="0" borderId="45" xfId="0" applyBorder="1" applyAlignment="1">
      <alignment horizontal="center" vertical="center"/>
    </xf>
    <xf numFmtId="38" fontId="6" fillId="0" borderId="16" xfId="0" quotePrefix="1" applyNumberFormat="1" applyFont="1" applyBorder="1" applyAlignment="1">
      <alignment horizontal="right" vertical="center"/>
    </xf>
    <xf numFmtId="164" fontId="6" fillId="0" borderId="52" xfId="0" applyFont="1" applyBorder="1" applyAlignment="1">
      <alignment horizontal="left" vertical="center"/>
    </xf>
    <xf numFmtId="164" fontId="10" fillId="0" borderId="27" xfId="0" applyFont="1" applyBorder="1" applyAlignment="1">
      <alignment horizontal="left" vertical="center"/>
    </xf>
    <xf numFmtId="164" fontId="6" fillId="0" borderId="58" xfId="0" applyFont="1" applyBorder="1" applyAlignment="1">
      <alignment horizontal="left" vertical="center"/>
    </xf>
    <xf numFmtId="165" fontId="6" fillId="0" borderId="59" xfId="0" applyNumberFormat="1" applyFont="1" applyBorder="1" applyAlignment="1">
      <alignment horizontal="right" vertical="center"/>
    </xf>
    <xf numFmtId="167" fontId="6" fillId="0" borderId="59" xfId="0" applyNumberFormat="1" applyFont="1" applyBorder="1" applyAlignment="1">
      <alignment horizontal="right" vertical="center"/>
    </xf>
    <xf numFmtId="164" fontId="8" fillId="0" borderId="53" xfId="0" applyFont="1" applyBorder="1" applyAlignment="1">
      <alignment horizontal="left" vertical="center"/>
    </xf>
    <xf numFmtId="164" fontId="8" fillId="0" borderId="57" xfId="0" applyFont="1" applyBorder="1" applyAlignment="1">
      <alignment horizontal="left" vertical="center"/>
    </xf>
    <xf numFmtId="164" fontId="0" fillId="0" borderId="57" xfId="0" applyBorder="1"/>
    <xf numFmtId="164" fontId="6" fillId="0" borderId="37" xfId="0" applyFont="1" applyBorder="1" applyAlignment="1">
      <alignment vertical="center"/>
    </xf>
    <xf numFmtId="164" fontId="8" fillId="0" borderId="60" xfId="0" applyFont="1" applyBorder="1" applyAlignment="1">
      <alignment horizontal="left" vertical="center"/>
    </xf>
    <xf numFmtId="165" fontId="6" fillId="0" borderId="61" xfId="0" applyNumberFormat="1" applyFont="1" applyBorder="1" applyAlignment="1">
      <alignment horizontal="right" vertical="center"/>
    </xf>
    <xf numFmtId="165" fontId="6" fillId="0" borderId="21" xfId="3" applyNumberFormat="1" applyFont="1" applyBorder="1" applyAlignment="1">
      <alignment horizontal="right" vertical="center"/>
    </xf>
    <xf numFmtId="38" fontId="13" fillId="0" borderId="0" xfId="0" applyNumberFormat="1" applyFont="1" applyBorder="1" applyAlignment="1">
      <alignment horizontal="right" vertical="center"/>
    </xf>
    <xf numFmtId="168" fontId="9" fillId="0" borderId="10" xfId="0" quotePrefix="1" applyNumberFormat="1" applyFont="1" applyBorder="1" applyAlignment="1">
      <alignment horizontal="center" vertical="center" wrapText="1"/>
    </xf>
    <xf numFmtId="38" fontId="12" fillId="0" borderId="21" xfId="0" applyNumberFormat="1" applyFont="1" applyBorder="1" applyAlignment="1">
      <alignment horizontal="right" vertical="center"/>
    </xf>
    <xf numFmtId="38" fontId="8" fillId="0" borderId="62" xfId="0" applyNumberFormat="1" applyFont="1" applyBorder="1" applyAlignment="1">
      <alignment horizontal="right" vertical="center"/>
    </xf>
    <xf numFmtId="164" fontId="5" fillId="0" borderId="53" xfId="0" applyFont="1" applyBorder="1" applyAlignment="1">
      <alignment vertical="center"/>
    </xf>
    <xf numFmtId="164" fontId="8" fillId="0" borderId="63" xfId="0" applyFont="1" applyBorder="1" applyAlignment="1">
      <alignment horizontal="left" vertical="center"/>
    </xf>
    <xf numFmtId="164" fontId="0" fillId="0" borderId="29" xfId="0" applyBorder="1"/>
    <xf numFmtId="164" fontId="3" fillId="0" borderId="14" xfId="0" applyFont="1" applyBorder="1" applyAlignment="1">
      <alignment vertical="center"/>
    </xf>
    <xf numFmtId="164" fontId="5" fillId="0" borderId="29" xfId="0" applyFont="1" applyBorder="1" applyAlignment="1">
      <alignment vertical="center"/>
    </xf>
    <xf numFmtId="38" fontId="12" fillId="0" borderId="2" xfId="0" applyNumberFormat="1" applyFont="1" applyBorder="1" applyAlignment="1">
      <alignment horizontal="right" vertical="center"/>
    </xf>
    <xf numFmtId="38" fontId="12" fillId="0" borderId="64" xfId="0" applyNumberFormat="1" applyFont="1" applyBorder="1" applyAlignment="1">
      <alignment horizontal="right" vertical="center"/>
    </xf>
    <xf numFmtId="38" fontId="12" fillId="0" borderId="34" xfId="0" applyNumberFormat="1" applyFont="1" applyBorder="1" applyAlignment="1">
      <alignment horizontal="right" vertical="center"/>
    </xf>
    <xf numFmtId="38" fontId="8" fillId="0" borderId="65" xfId="0" applyNumberFormat="1" applyFont="1" applyBorder="1" applyAlignment="1">
      <alignment horizontal="right" vertical="center"/>
    </xf>
    <xf numFmtId="164" fontId="0" fillId="0" borderId="55" xfId="0" applyBorder="1"/>
    <xf numFmtId="167" fontId="12" fillId="0" borderId="0" xfId="0" applyNumberFormat="1" applyFont="1" applyBorder="1" applyAlignment="1">
      <alignment horizontal="right" vertical="center"/>
    </xf>
    <xf numFmtId="167" fontId="12" fillId="0" borderId="67" xfId="0" applyNumberFormat="1" applyFont="1" applyBorder="1" applyAlignment="1">
      <alignment horizontal="right" vertical="center"/>
    </xf>
    <xf numFmtId="167" fontId="12" fillId="0" borderId="64" xfId="0" applyNumberFormat="1" applyFont="1" applyBorder="1" applyAlignment="1">
      <alignment horizontal="right" vertical="center"/>
    </xf>
    <xf numFmtId="167" fontId="12" fillId="0" borderId="64" xfId="0" quotePrefix="1" applyNumberFormat="1" applyFont="1" applyBorder="1" applyAlignment="1">
      <alignment horizontal="right" vertical="center"/>
    </xf>
    <xf numFmtId="167" fontId="12" fillId="0" borderId="21" xfId="0" applyNumberFormat="1" applyFont="1" applyBorder="1" applyAlignment="1">
      <alignment horizontal="right" vertical="center"/>
    </xf>
    <xf numFmtId="167" fontId="12" fillId="0" borderId="21" xfId="0" quotePrefix="1" applyNumberFormat="1" applyFont="1" applyBorder="1" applyAlignment="1">
      <alignment horizontal="right" vertical="center"/>
    </xf>
    <xf numFmtId="167" fontId="12" fillId="0" borderId="41" xfId="0" applyNumberFormat="1" applyFont="1" applyBorder="1" applyAlignment="1">
      <alignment horizontal="right" vertical="center"/>
    </xf>
    <xf numFmtId="164" fontId="0" fillId="0" borderId="66" xfId="0" applyBorder="1"/>
    <xf numFmtId="165" fontId="3" fillId="0" borderId="2" xfId="0" applyNumberFormat="1" applyFont="1" applyBorder="1" applyAlignment="1" applyProtection="1">
      <alignment horizontal="right" vertical="center"/>
    </xf>
    <xf numFmtId="165" fontId="3" fillId="0" borderId="10" xfId="0" applyNumberFormat="1" applyFont="1" applyBorder="1" applyAlignment="1" applyProtection="1">
      <alignment horizontal="right" vertical="center"/>
    </xf>
    <xf numFmtId="165" fontId="4" fillId="0" borderId="10" xfId="0" applyNumberFormat="1" applyFont="1" applyBorder="1" applyAlignment="1" applyProtection="1">
      <alignment horizontal="right" vertical="center"/>
    </xf>
    <xf numFmtId="168" fontId="4" fillId="2" borderId="0" xfId="0" applyNumberFormat="1" applyFont="1" applyFill="1" applyBorder="1" applyAlignment="1" applyProtection="1">
      <alignment horizontal="right" vertical="center"/>
    </xf>
    <xf numFmtId="168" fontId="3" fillId="0" borderId="2" xfId="0" applyNumberFormat="1" applyFont="1" applyBorder="1" applyAlignment="1" applyProtection="1">
      <alignment horizontal="right" vertical="center"/>
    </xf>
    <xf numFmtId="165" fontId="4" fillId="2" borderId="7" xfId="0" applyNumberFormat="1" applyFont="1" applyFill="1" applyBorder="1" applyAlignment="1" applyProtection="1">
      <alignment horizontal="right" vertical="center"/>
    </xf>
    <xf numFmtId="165" fontId="3" fillId="0" borderId="7" xfId="0" applyNumberFormat="1" applyFont="1" applyBorder="1" applyAlignment="1" applyProtection="1">
      <alignment horizontal="right" vertical="center"/>
    </xf>
    <xf numFmtId="170" fontId="6" fillId="0" borderId="22" xfId="0" quotePrefix="1" applyNumberFormat="1" applyFont="1" applyBorder="1" applyAlignment="1">
      <alignment vertical="center"/>
    </xf>
    <xf numFmtId="168" fontId="13" fillId="0" borderId="46" xfId="0" applyNumberFormat="1" applyFont="1" applyBorder="1" applyAlignment="1">
      <alignment horizontal="right" vertical="center"/>
    </xf>
    <xf numFmtId="168" fontId="15" fillId="0" borderId="42" xfId="0" applyNumberFormat="1" applyFont="1" applyBorder="1" applyAlignment="1">
      <alignment horizontal="center" vertical="center"/>
    </xf>
    <xf numFmtId="38" fontId="9" fillId="0" borderId="42" xfId="0" applyNumberFormat="1" applyFont="1" applyBorder="1" applyAlignment="1">
      <alignment horizontal="center" vertical="center" wrapText="1"/>
    </xf>
    <xf numFmtId="168" fontId="9" fillId="0" borderId="2" xfId="0" quotePrefix="1" applyNumberFormat="1" applyFont="1" applyBorder="1" applyAlignment="1">
      <alignment horizontal="center" vertical="center" wrapText="1"/>
    </xf>
    <xf numFmtId="164" fontId="5" fillId="0" borderId="30" xfId="0" applyFont="1" applyBorder="1" applyAlignment="1">
      <alignment vertical="center"/>
    </xf>
    <xf numFmtId="164" fontId="6" fillId="0" borderId="54" xfId="0" applyFont="1" applyBorder="1" applyAlignment="1">
      <alignment vertical="center"/>
    </xf>
    <xf numFmtId="170" fontId="6" fillId="0" borderId="20" xfId="0" quotePrefix="1" applyNumberFormat="1" applyFont="1" applyBorder="1" applyAlignment="1">
      <alignment vertical="center"/>
    </xf>
    <xf numFmtId="164" fontId="5" fillId="0" borderId="55" xfId="0" applyFont="1" applyBorder="1" applyAlignment="1">
      <alignment vertical="center"/>
    </xf>
    <xf numFmtId="0" fontId="4" fillId="0" borderId="45" xfId="0" applyNumberFormat="1" applyFont="1" applyBorder="1" applyAlignment="1">
      <alignment horizontal="right" vertical="center"/>
    </xf>
    <xf numFmtId="164" fontId="6" fillId="0" borderId="13" xfId="0" applyFont="1" applyBorder="1" applyAlignment="1">
      <alignment vertical="center"/>
    </xf>
    <xf numFmtId="170" fontId="6" fillId="0" borderId="45" xfId="0" quotePrefix="1" applyNumberFormat="1" applyFont="1" applyBorder="1" applyAlignment="1">
      <alignment vertical="center"/>
    </xf>
    <xf numFmtId="164" fontId="6" fillId="0" borderId="38" xfId="0" applyFont="1" applyBorder="1" applyAlignment="1">
      <alignment vertical="center"/>
    </xf>
    <xf numFmtId="170" fontId="6" fillId="0" borderId="35" xfId="0" quotePrefix="1" applyNumberFormat="1" applyFont="1" applyBorder="1" applyAlignment="1">
      <alignment vertical="center"/>
    </xf>
    <xf numFmtId="164" fontId="14" fillId="0" borderId="32" xfId="0" applyFont="1" applyBorder="1" applyAlignment="1">
      <alignment horizontal="center" vertical="top" wrapText="1"/>
    </xf>
    <xf numFmtId="164" fontId="14" fillId="0" borderId="0" xfId="0" applyFont="1" applyBorder="1" applyAlignment="1">
      <alignment horizontal="center" vertical="top" wrapText="1"/>
    </xf>
    <xf numFmtId="164" fontId="0" fillId="0" borderId="0" xfId="0" applyBorder="1" applyAlignment="1">
      <alignment horizontal="center" vertical="top"/>
    </xf>
    <xf numFmtId="0" fontId="19" fillId="3" borderId="1" xfId="4" applyFont="1" applyFill="1" applyBorder="1" applyAlignment="1" applyProtection="1">
      <alignment horizontal="centerContinuous"/>
    </xf>
    <xf numFmtId="0" fontId="19" fillId="3" borderId="2" xfId="4" applyFont="1" applyFill="1" applyBorder="1" applyAlignment="1" applyProtection="1">
      <alignment horizontal="left"/>
    </xf>
    <xf numFmtId="0" fontId="20" fillId="4" borderId="11" xfId="4" applyFont="1" applyFill="1" applyBorder="1" applyAlignment="1" applyProtection="1">
      <alignment horizontal="center" vertical="center"/>
    </xf>
    <xf numFmtId="0" fontId="20" fillId="3" borderId="11" xfId="4" applyFont="1" applyFill="1" applyBorder="1" applyAlignment="1" applyProtection="1">
      <alignment horizontal="center" vertical="center"/>
    </xf>
    <xf numFmtId="0" fontId="20" fillId="3" borderId="11" xfId="4" applyFont="1" applyFill="1" applyBorder="1" applyAlignment="1" applyProtection="1">
      <alignment horizontal="centerContinuous" vertical="center"/>
    </xf>
    <xf numFmtId="0" fontId="20" fillId="0" borderId="0" xfId="4" applyFont="1" applyAlignment="1" applyProtection="1">
      <alignment vertical="center"/>
    </xf>
    <xf numFmtId="0" fontId="20" fillId="0" borderId="0" xfId="4" applyFont="1" applyAlignment="1" applyProtection="1">
      <alignment horizontal="centerContinuous" vertical="center"/>
    </xf>
    <xf numFmtId="0" fontId="20" fillId="3" borderId="6" xfId="4" applyFont="1" applyFill="1" applyBorder="1" applyAlignment="1" applyProtection="1">
      <alignment horizontal="center" vertical="center"/>
    </xf>
    <xf numFmtId="0" fontId="20" fillId="3" borderId="7" xfId="4" applyFont="1" applyFill="1" applyBorder="1" applyAlignment="1" applyProtection="1">
      <alignment horizontal="center" vertical="center"/>
    </xf>
    <xf numFmtId="0" fontId="20" fillId="3" borderId="8" xfId="4" applyFont="1" applyFill="1" applyBorder="1" applyAlignment="1" applyProtection="1">
      <alignment horizontal="right" vertical="center"/>
    </xf>
    <xf numFmtId="0" fontId="20" fillId="4" borderId="8" xfId="4" applyFont="1" applyFill="1" applyBorder="1" applyAlignment="1" applyProtection="1">
      <alignment horizontal="center" vertical="center"/>
    </xf>
    <xf numFmtId="0" fontId="20" fillId="3" borderId="8" xfId="4" applyFont="1" applyFill="1" applyBorder="1" applyAlignment="1" applyProtection="1">
      <alignment horizontal="center" vertical="center"/>
    </xf>
    <xf numFmtId="0" fontId="20" fillId="0" borderId="0" xfId="4" applyFont="1" applyAlignment="1" applyProtection="1">
      <alignment horizontal="center" vertical="center"/>
    </xf>
    <xf numFmtId="0" fontId="20" fillId="5" borderId="2" xfId="4" applyFont="1" applyFill="1" applyBorder="1" applyAlignment="1" applyProtection="1">
      <alignment horizontal="left" vertical="center"/>
    </xf>
    <xf numFmtId="0" fontId="18" fillId="5" borderId="2" xfId="4" applyFill="1" applyBorder="1" applyAlignment="1">
      <alignment horizontal="left" vertical="center"/>
    </xf>
    <xf numFmtId="0" fontId="20" fillId="6" borderId="0" xfId="4" applyFont="1" applyFill="1" applyAlignment="1" applyProtection="1">
      <alignment horizontal="center"/>
    </xf>
    <xf numFmtId="0" fontId="21" fillId="0" borderId="0" xfId="4" applyFont="1" applyProtection="1"/>
    <xf numFmtId="1" fontId="21" fillId="5" borderId="68" xfId="4" applyNumberFormat="1" applyFont="1" applyFill="1" applyBorder="1" applyProtection="1"/>
    <xf numFmtId="1" fontId="21" fillId="5" borderId="20" xfId="4" applyNumberFormat="1" applyFont="1" applyFill="1" applyBorder="1" applyProtection="1"/>
    <xf numFmtId="0" fontId="21" fillId="5" borderId="20" xfId="4" applyFont="1" applyFill="1" applyBorder="1" applyProtection="1"/>
    <xf numFmtId="172" fontId="21" fillId="0" borderId="34" xfId="5" applyNumberFormat="1" applyFont="1" applyBorder="1" applyProtection="1">
      <protection locked="0"/>
    </xf>
    <xf numFmtId="0" fontId="21" fillId="0" borderId="0" xfId="4" applyFont="1" applyProtection="1">
      <protection locked="0"/>
    </xf>
    <xf numFmtId="1" fontId="21" fillId="5" borderId="69" xfId="4" applyNumberFormat="1" applyFont="1" applyFill="1" applyBorder="1" applyProtection="1"/>
    <xf numFmtId="1" fontId="21" fillId="5" borderId="16" xfId="4" applyNumberFormat="1" applyFont="1" applyFill="1" applyBorder="1" applyProtection="1"/>
    <xf numFmtId="0" fontId="21" fillId="5" borderId="16" xfId="4" applyFont="1" applyFill="1" applyBorder="1" applyProtection="1"/>
    <xf numFmtId="172" fontId="21" fillId="0" borderId="21" xfId="5" applyNumberFormat="1" applyFont="1" applyBorder="1" applyProtection="1">
      <protection locked="0"/>
    </xf>
    <xf numFmtId="1" fontId="22" fillId="5" borderId="69" xfId="4" applyNumberFormat="1" applyFont="1" applyFill="1" applyBorder="1" applyAlignment="1" applyProtection="1">
      <alignment horizontal="right" vertical="center"/>
    </xf>
    <xf numFmtId="1" fontId="22" fillId="5" borderId="16" xfId="4" applyNumberFormat="1" applyFont="1" applyFill="1" applyBorder="1" applyProtection="1"/>
    <xf numFmtId="0" fontId="22" fillId="5" borderId="16" xfId="4" applyFont="1" applyFill="1" applyBorder="1" applyProtection="1"/>
    <xf numFmtId="1" fontId="21" fillId="5" borderId="69" xfId="4" applyNumberFormat="1" applyFont="1" applyFill="1" applyBorder="1" applyAlignment="1" applyProtection="1">
      <alignment horizontal="right"/>
    </xf>
    <xf numFmtId="1" fontId="21" fillId="5" borderId="69" xfId="4" applyNumberFormat="1" applyFont="1" applyFill="1" applyBorder="1" applyAlignment="1" applyProtection="1">
      <alignment horizontal="right" vertical="top" wrapText="1"/>
    </xf>
    <xf numFmtId="1" fontId="21" fillId="5" borderId="16" xfId="4" applyNumberFormat="1" applyFont="1" applyFill="1" applyBorder="1" applyAlignment="1" applyProtection="1">
      <alignment horizontal="right" vertical="top" wrapText="1"/>
    </xf>
    <xf numFmtId="0" fontId="21" fillId="5" borderId="16" xfId="4" applyFont="1" applyFill="1" applyBorder="1" applyAlignment="1" applyProtection="1">
      <alignment vertical="top" wrapText="1"/>
    </xf>
    <xf numFmtId="0" fontId="22" fillId="0" borderId="0" xfId="4" applyFont="1" applyProtection="1">
      <protection locked="0"/>
    </xf>
    <xf numFmtId="1" fontId="22" fillId="5" borderId="69" xfId="4" applyNumberFormat="1" applyFont="1" applyFill="1" applyBorder="1" applyAlignment="1" applyProtection="1">
      <alignment horizontal="right" vertical="top" wrapText="1"/>
    </xf>
    <xf numFmtId="0" fontId="22" fillId="5" borderId="16" xfId="4" applyFont="1" applyFill="1" applyBorder="1" applyAlignment="1" applyProtection="1">
      <alignment vertical="top" wrapText="1"/>
    </xf>
    <xf numFmtId="1" fontId="22" fillId="5" borderId="16" xfId="4" applyNumberFormat="1" applyFont="1" applyFill="1" applyBorder="1" applyAlignment="1" applyProtection="1">
      <alignment horizontal="right" vertical="top" wrapText="1"/>
    </xf>
    <xf numFmtId="0" fontId="22" fillId="0" borderId="0" xfId="4" applyFont="1" applyAlignment="1" applyProtection="1">
      <alignment vertical="top" wrapText="1"/>
      <protection locked="0"/>
    </xf>
    <xf numFmtId="0" fontId="20" fillId="0" borderId="0" xfId="4" applyFont="1" applyAlignment="1" applyProtection="1">
      <alignment vertical="center"/>
      <protection locked="0"/>
    </xf>
    <xf numFmtId="1" fontId="22" fillId="5" borderId="69" xfId="4" applyNumberFormat="1" applyFont="1" applyFill="1" applyBorder="1" applyAlignment="1" applyProtection="1">
      <alignment horizontal="right"/>
    </xf>
    <xf numFmtId="1" fontId="21" fillId="5" borderId="70" xfId="4" applyNumberFormat="1" applyFont="1" applyFill="1" applyBorder="1" applyProtection="1"/>
    <xf numFmtId="1" fontId="21" fillId="5" borderId="36" xfId="4" applyNumberFormat="1" applyFont="1" applyFill="1" applyBorder="1" applyProtection="1"/>
    <xf numFmtId="0" fontId="21" fillId="5" borderId="36" xfId="4" applyFont="1" applyFill="1" applyBorder="1" applyProtection="1"/>
    <xf numFmtId="172" fontId="21" fillId="0" borderId="41" xfId="5" applyNumberFormat="1" applyFont="1" applyBorder="1" applyProtection="1">
      <protection locked="0"/>
    </xf>
    <xf numFmtId="1" fontId="20" fillId="5" borderId="10" xfId="4" applyNumberFormat="1" applyFont="1" applyFill="1" applyBorder="1" applyProtection="1"/>
    <xf numFmtId="0" fontId="20" fillId="5" borderId="10" xfId="4" applyFont="1" applyFill="1" applyBorder="1" applyProtection="1"/>
    <xf numFmtId="172" fontId="20" fillId="5" borderId="10" xfId="5" applyNumberFormat="1" applyFont="1" applyFill="1" applyBorder="1" applyProtection="1"/>
    <xf numFmtId="172" fontId="21" fillId="0" borderId="21" xfId="5" applyNumberFormat="1" applyFont="1" applyFill="1" applyBorder="1" applyProtection="1">
      <protection locked="0"/>
    </xf>
    <xf numFmtId="0" fontId="20" fillId="0" borderId="0" xfId="4" applyFont="1" applyProtection="1">
      <protection locked="0"/>
    </xf>
    <xf numFmtId="1" fontId="21" fillId="5" borderId="69" xfId="4" applyNumberFormat="1" applyFont="1" applyFill="1" applyBorder="1" applyAlignment="1" applyProtection="1">
      <alignment vertical="center"/>
    </xf>
    <xf numFmtId="1" fontId="21" fillId="5" borderId="16" xfId="4" applyNumberFormat="1" applyFont="1" applyFill="1" applyBorder="1" applyAlignment="1" applyProtection="1">
      <alignment vertical="center"/>
    </xf>
    <xf numFmtId="172" fontId="21" fillId="0" borderId="21" xfId="5" applyNumberFormat="1" applyFont="1" applyFill="1" applyBorder="1" applyAlignment="1" applyProtection="1">
      <alignment vertical="center"/>
      <protection locked="0"/>
    </xf>
    <xf numFmtId="0" fontId="21" fillId="0" borderId="0" xfId="4" applyFont="1" applyAlignment="1" applyProtection="1">
      <alignment vertical="center"/>
      <protection locked="0"/>
    </xf>
    <xf numFmtId="172" fontId="22" fillId="0" borderId="21" xfId="5" applyNumberFormat="1" applyFont="1" applyFill="1" applyBorder="1" applyProtection="1">
      <protection locked="0"/>
    </xf>
    <xf numFmtId="172" fontId="21" fillId="0" borderId="41" xfId="5" applyNumberFormat="1" applyFont="1" applyFill="1" applyBorder="1" applyProtection="1">
      <protection locked="0"/>
    </xf>
    <xf numFmtId="1" fontId="21" fillId="5" borderId="10" xfId="4" applyNumberFormat="1" applyFont="1" applyFill="1" applyBorder="1" applyProtection="1"/>
    <xf numFmtId="0" fontId="20" fillId="0" borderId="0" xfId="4" applyFont="1" applyProtection="1"/>
    <xf numFmtId="0" fontId="22" fillId="5" borderId="70" xfId="4" applyFont="1" applyFill="1" applyBorder="1" applyAlignment="1" applyProtection="1">
      <alignment horizontal="right"/>
    </xf>
    <xf numFmtId="0" fontId="22" fillId="5" borderId="36" xfId="4" applyFont="1" applyFill="1" applyBorder="1" applyProtection="1"/>
    <xf numFmtId="172" fontId="22" fillId="0" borderId="41" xfId="5" applyNumberFormat="1" applyFont="1" applyFill="1" applyBorder="1" applyProtection="1">
      <protection locked="0"/>
    </xf>
    <xf numFmtId="1" fontId="21" fillId="5" borderId="71" xfId="4" applyNumberFormat="1" applyFont="1" applyFill="1" applyBorder="1" applyAlignment="1" applyProtection="1">
      <alignment vertical="center"/>
    </xf>
    <xf numFmtId="1" fontId="21" fillId="5" borderId="22" xfId="4" applyNumberFormat="1" applyFont="1" applyFill="1" applyBorder="1" applyAlignment="1" applyProtection="1">
      <alignment vertical="center"/>
    </xf>
    <xf numFmtId="0" fontId="21" fillId="5" borderId="22" xfId="4" applyFont="1" applyFill="1" applyBorder="1" applyProtection="1"/>
    <xf numFmtId="172" fontId="21" fillId="0" borderId="20" xfId="5" applyNumberFormat="1" applyFont="1" applyBorder="1" applyProtection="1">
      <protection locked="0"/>
    </xf>
    <xf numFmtId="172" fontId="21" fillId="0" borderId="21" xfId="5" applyNumberFormat="1" applyFont="1" applyFill="1" applyBorder="1" applyAlignment="1" applyProtection="1">
      <alignment vertical="top"/>
      <protection locked="0"/>
    </xf>
    <xf numFmtId="172" fontId="21" fillId="0" borderId="21" xfId="5" applyNumberFormat="1" applyFont="1" applyFill="1" applyBorder="1" applyAlignment="1" applyProtection="1">
      <alignment horizontal="right" vertical="top"/>
      <protection locked="0"/>
    </xf>
    <xf numFmtId="1" fontId="21" fillId="5" borderId="69" xfId="4" applyNumberFormat="1" applyFont="1" applyFill="1" applyBorder="1" applyAlignment="1" applyProtection="1">
      <alignment horizontal="right" vertical="center" wrapText="1"/>
    </xf>
    <xf numFmtId="1" fontId="21" fillId="5" borderId="16" xfId="4" applyNumberFormat="1" applyFont="1" applyFill="1" applyBorder="1" applyAlignment="1" applyProtection="1">
      <alignment horizontal="right" vertical="center" wrapText="1"/>
    </xf>
    <xf numFmtId="0" fontId="21" fillId="5" borderId="16" xfId="4" applyFont="1" applyFill="1" applyBorder="1" applyAlignment="1" applyProtection="1">
      <alignment vertical="center" wrapText="1"/>
    </xf>
    <xf numFmtId="1" fontId="21" fillId="5" borderId="16" xfId="4" applyNumberFormat="1" applyFont="1" applyFill="1" applyBorder="1" applyAlignment="1" applyProtection="1">
      <alignment horizontal="right"/>
    </xf>
    <xf numFmtId="1" fontId="21" fillId="5" borderId="69" xfId="4" applyNumberFormat="1" applyFont="1" applyFill="1" applyBorder="1" applyAlignment="1" applyProtection="1">
      <alignment horizontal="right" vertical="top"/>
    </xf>
    <xf numFmtId="1" fontId="21" fillId="5" borderId="16" xfId="4" applyNumberFormat="1" applyFont="1" applyFill="1" applyBorder="1" applyAlignment="1" applyProtection="1">
      <alignment vertical="top"/>
    </xf>
    <xf numFmtId="0" fontId="21" fillId="0" borderId="0" xfId="4" applyFont="1" applyAlignment="1" applyProtection="1">
      <alignment vertical="top"/>
      <protection locked="0"/>
    </xf>
    <xf numFmtId="1" fontId="21" fillId="5" borderId="69" xfId="4" applyNumberFormat="1" applyFont="1" applyFill="1" applyBorder="1" applyAlignment="1" applyProtection="1">
      <alignment vertical="top"/>
    </xf>
    <xf numFmtId="1" fontId="22" fillId="5" borderId="36" xfId="4" applyNumberFormat="1" applyFont="1" applyFill="1" applyBorder="1" applyProtection="1"/>
    <xf numFmtId="1" fontId="22" fillId="5" borderId="70" xfId="4" applyNumberFormat="1" applyFont="1" applyFill="1" applyBorder="1" applyAlignment="1" applyProtection="1">
      <alignment horizontal="right"/>
    </xf>
    <xf numFmtId="0" fontId="21" fillId="5" borderId="10" xfId="4" applyFont="1" applyFill="1" applyBorder="1" applyProtection="1"/>
    <xf numFmtId="0" fontId="21" fillId="5" borderId="0" xfId="4" applyFont="1" applyFill="1" applyBorder="1" applyProtection="1"/>
    <xf numFmtId="0" fontId="20" fillId="5" borderId="0" xfId="4" applyFont="1" applyFill="1" applyBorder="1" applyProtection="1"/>
    <xf numFmtId="172" fontId="20" fillId="5" borderId="0" xfId="5" applyNumberFormat="1" applyFont="1" applyFill="1" applyBorder="1" applyProtection="1"/>
    <xf numFmtId="0" fontId="21" fillId="0" borderId="0" xfId="4" applyFont="1" applyFill="1" applyBorder="1" applyProtection="1"/>
    <xf numFmtId="0" fontId="20" fillId="0" borderId="0" xfId="4" applyFont="1" applyFill="1" applyBorder="1" applyProtection="1"/>
    <xf numFmtId="172" fontId="20" fillId="0" borderId="0" xfId="5" applyNumberFormat="1" applyFont="1" applyFill="1" applyBorder="1" applyProtection="1"/>
    <xf numFmtId="0" fontId="20" fillId="7" borderId="10" xfId="4" applyFont="1" applyFill="1" applyBorder="1" applyAlignment="1" applyProtection="1">
      <alignment horizontal="left" vertical="center"/>
    </xf>
    <xf numFmtId="0" fontId="18" fillId="7" borderId="10" xfId="4" applyFill="1" applyBorder="1" applyAlignment="1">
      <alignment horizontal="left" vertical="center"/>
    </xf>
    <xf numFmtId="172" fontId="21" fillId="0" borderId="7" xfId="5" applyNumberFormat="1" applyFont="1" applyBorder="1" applyProtection="1"/>
    <xf numFmtId="0" fontId="21" fillId="7" borderId="69" xfId="4" applyFont="1" applyFill="1" applyBorder="1" applyAlignment="1" applyProtection="1">
      <alignment horizontal="right"/>
    </xf>
    <xf numFmtId="0" fontId="21" fillId="7" borderId="16" xfId="4" applyFont="1" applyFill="1" applyBorder="1" applyProtection="1"/>
    <xf numFmtId="0" fontId="22" fillId="7" borderId="69" xfId="4" applyFont="1" applyFill="1" applyBorder="1" applyAlignment="1" applyProtection="1">
      <alignment horizontal="right"/>
    </xf>
    <xf numFmtId="0" fontId="22" fillId="7" borderId="16" xfId="4" applyFont="1" applyFill="1" applyBorder="1" applyProtection="1"/>
    <xf numFmtId="0" fontId="21" fillId="7" borderId="70" xfId="4" applyFont="1" applyFill="1" applyBorder="1" applyAlignment="1" applyProtection="1">
      <alignment horizontal="right"/>
    </xf>
    <xf numFmtId="0" fontId="21" fillId="7" borderId="36" xfId="4" applyFont="1" applyFill="1" applyBorder="1" applyProtection="1"/>
    <xf numFmtId="0" fontId="20" fillId="7" borderId="10" xfId="4" applyFont="1" applyFill="1" applyBorder="1" applyAlignment="1" applyProtection="1">
      <alignment horizontal="right"/>
    </xf>
    <xf numFmtId="0" fontId="20" fillId="7" borderId="10" xfId="4" applyFont="1" applyFill="1" applyBorder="1" applyProtection="1"/>
    <xf numFmtId="172" fontId="20" fillId="7" borderId="10" xfId="5" applyNumberFormat="1" applyFont="1" applyFill="1" applyBorder="1" applyProtection="1"/>
    <xf numFmtId="0" fontId="21" fillId="7" borderId="69" xfId="4" applyFont="1" applyFill="1" applyBorder="1" applyAlignment="1" applyProtection="1">
      <alignment horizontal="right" vertical="top" wrapText="1"/>
    </xf>
    <xf numFmtId="0" fontId="21" fillId="7" borderId="16" xfId="4" applyFont="1" applyFill="1" applyBorder="1" applyAlignment="1" applyProtection="1">
      <alignment vertical="top" wrapText="1"/>
    </xf>
    <xf numFmtId="0" fontId="21" fillId="7" borderId="70" xfId="4" applyFont="1" applyFill="1" applyBorder="1" applyAlignment="1" applyProtection="1">
      <alignment horizontal="right" vertical="top"/>
    </xf>
    <xf numFmtId="0" fontId="21" fillId="7" borderId="36" xfId="4" applyFont="1" applyFill="1" applyBorder="1" applyAlignment="1" applyProtection="1">
      <alignment vertical="top" wrapText="1"/>
    </xf>
    <xf numFmtId="0" fontId="21" fillId="7" borderId="10" xfId="4" applyFont="1" applyFill="1" applyBorder="1" applyProtection="1"/>
    <xf numFmtId="0" fontId="21" fillId="7" borderId="0" xfId="4" applyFont="1" applyFill="1" applyBorder="1" applyProtection="1"/>
    <xf numFmtId="0" fontId="20" fillId="7" borderId="0" xfId="4" applyFont="1" applyFill="1" applyBorder="1" applyProtection="1"/>
    <xf numFmtId="0" fontId="20" fillId="8" borderId="0" xfId="4" applyFont="1" applyFill="1" applyBorder="1" applyProtection="1"/>
    <xf numFmtId="0" fontId="21" fillId="8" borderId="0" xfId="4" applyFont="1" applyFill="1" applyBorder="1" applyProtection="1"/>
    <xf numFmtId="0" fontId="21" fillId="0" borderId="0" xfId="4" applyFont="1" applyFill="1" applyProtection="1"/>
    <xf numFmtId="0" fontId="20" fillId="8" borderId="71" xfId="4" applyFont="1" applyFill="1" applyBorder="1" applyProtection="1"/>
    <xf numFmtId="0" fontId="20" fillId="8" borderId="22" xfId="4" applyFont="1" applyFill="1" applyBorder="1" applyProtection="1"/>
    <xf numFmtId="172" fontId="20" fillId="9" borderId="21" xfId="5" applyNumberFormat="1" applyFont="1" applyFill="1" applyBorder="1" applyProtection="1"/>
    <xf numFmtId="0" fontId="21" fillId="0" borderId="0" xfId="4" applyFont="1" applyFill="1" applyProtection="1">
      <protection locked="0"/>
    </xf>
    <xf numFmtId="0" fontId="20" fillId="8" borderId="69" xfId="4" applyFont="1" applyFill="1" applyBorder="1" applyAlignment="1" applyProtection="1">
      <alignment horizontal="right" vertical="top"/>
    </xf>
    <xf numFmtId="0" fontId="20" fillId="8" borderId="16" xfId="4" applyFont="1" applyFill="1" applyBorder="1" applyProtection="1"/>
    <xf numFmtId="0" fontId="21" fillId="8" borderId="69" xfId="4" applyFont="1" applyFill="1" applyBorder="1" applyAlignment="1" applyProtection="1">
      <alignment horizontal="right" vertical="top"/>
    </xf>
    <xf numFmtId="0" fontId="21" fillId="8" borderId="16" xfId="4" applyFont="1" applyFill="1" applyBorder="1" applyProtection="1"/>
    <xf numFmtId="0" fontId="21" fillId="8" borderId="69" xfId="4" applyFont="1" applyFill="1" applyBorder="1" applyAlignment="1" applyProtection="1">
      <alignment horizontal="right" vertical="top" wrapText="1"/>
    </xf>
    <xf numFmtId="0" fontId="21" fillId="8" borderId="16" xfId="4" applyFont="1" applyFill="1" applyBorder="1" applyAlignment="1" applyProtection="1">
      <alignment vertical="top"/>
    </xf>
    <xf numFmtId="0" fontId="21" fillId="0" borderId="0" xfId="4" applyFont="1" applyFill="1" applyAlignment="1" applyProtection="1">
      <alignment vertical="top"/>
      <protection locked="0"/>
    </xf>
    <xf numFmtId="0" fontId="21" fillId="8" borderId="16" xfId="4" applyFont="1" applyFill="1" applyBorder="1" applyAlignment="1" applyProtection="1">
      <alignment vertical="top" wrapText="1"/>
    </xf>
    <xf numFmtId="172" fontId="21" fillId="0" borderId="21" xfId="5" applyNumberFormat="1" applyFont="1" applyFill="1" applyBorder="1" applyAlignment="1" applyProtection="1">
      <alignment vertical="top" wrapText="1"/>
      <protection locked="0"/>
    </xf>
    <xf numFmtId="0" fontId="21" fillId="0" borderId="0" xfId="4" applyFont="1" applyFill="1" applyAlignment="1" applyProtection="1">
      <alignment vertical="top" wrapText="1"/>
      <protection locked="0"/>
    </xf>
    <xf numFmtId="172" fontId="20" fillId="9" borderId="16" xfId="5" applyNumberFormat="1" applyFont="1" applyFill="1" applyBorder="1" applyProtection="1"/>
    <xf numFmtId="172" fontId="20" fillId="0" borderId="21" xfId="5" applyNumberFormat="1" applyFont="1" applyFill="1" applyBorder="1" applyProtection="1">
      <protection locked="0"/>
    </xf>
    <xf numFmtId="172" fontId="20" fillId="0" borderId="21" xfId="5" applyNumberFormat="1" applyFont="1" applyFill="1" applyBorder="1" applyAlignment="1" applyProtection="1">
      <alignment vertical="top" wrapText="1"/>
      <protection locked="0"/>
    </xf>
    <xf numFmtId="0" fontId="21" fillId="8" borderId="70" xfId="4" applyFont="1" applyFill="1" applyBorder="1" applyAlignment="1" applyProtection="1">
      <alignment horizontal="right" vertical="top"/>
    </xf>
    <xf numFmtId="0" fontId="21" fillId="8" borderId="36" xfId="4" applyFont="1" applyFill="1" applyBorder="1" applyProtection="1"/>
    <xf numFmtId="172" fontId="20" fillId="0" borderId="41" xfId="5" applyNumberFormat="1" applyFont="1" applyFill="1" applyBorder="1" applyProtection="1">
      <protection locked="0"/>
    </xf>
    <xf numFmtId="0" fontId="20" fillId="8" borderId="10" xfId="4" applyFont="1" applyFill="1" applyBorder="1" applyProtection="1"/>
    <xf numFmtId="0" fontId="21" fillId="8" borderId="10" xfId="4" applyFont="1" applyFill="1" applyBorder="1" applyProtection="1"/>
    <xf numFmtId="172" fontId="20" fillId="8" borderId="10" xfId="5" applyNumberFormat="1" applyFont="1" applyFill="1" applyBorder="1" applyProtection="1"/>
    <xf numFmtId="172" fontId="20" fillId="9" borderId="22" xfId="5" applyNumberFormat="1" applyFont="1" applyFill="1" applyBorder="1" applyProtection="1"/>
    <xf numFmtId="0" fontId="20" fillId="8" borderId="69" xfId="4" applyFont="1" applyFill="1" applyBorder="1" applyAlignment="1" applyProtection="1">
      <alignment horizontal="right"/>
    </xf>
    <xf numFmtId="0" fontId="21" fillId="8" borderId="69" xfId="4" applyFont="1" applyFill="1" applyBorder="1" applyAlignment="1" applyProtection="1">
      <alignment horizontal="right"/>
    </xf>
    <xf numFmtId="0" fontId="22" fillId="0" borderId="0" xfId="4" applyFont="1" applyFill="1" applyProtection="1">
      <protection locked="0"/>
    </xf>
    <xf numFmtId="0" fontId="22" fillId="8" borderId="69" xfId="4" applyFont="1" applyFill="1" applyBorder="1" applyAlignment="1" applyProtection="1">
      <alignment horizontal="right"/>
    </xf>
    <xf numFmtId="0" fontId="22" fillId="8" borderId="16" xfId="4" applyFont="1" applyFill="1" applyBorder="1" applyProtection="1"/>
    <xf numFmtId="172" fontId="23" fillId="0" borderId="21" xfId="5" applyNumberFormat="1" applyFont="1" applyFill="1" applyBorder="1" applyProtection="1">
      <protection locked="0"/>
    </xf>
    <xf numFmtId="0" fontId="22" fillId="0" borderId="0" xfId="4" applyFont="1" applyFill="1" applyAlignment="1" applyProtection="1">
      <alignment vertical="top" wrapText="1"/>
      <protection locked="0"/>
    </xf>
    <xf numFmtId="0" fontId="22" fillId="8" borderId="70" xfId="4" applyFont="1" applyFill="1" applyBorder="1" applyAlignment="1" applyProtection="1">
      <alignment horizontal="right"/>
    </xf>
    <xf numFmtId="0" fontId="22" fillId="8" borderId="36" xfId="4" applyFont="1" applyFill="1" applyBorder="1" applyProtection="1"/>
    <xf numFmtId="0" fontId="20" fillId="10" borderId="0" xfId="4" applyFont="1" applyFill="1" applyAlignment="1" applyProtection="1">
      <alignment horizontal="right"/>
    </xf>
    <xf numFmtId="0" fontId="21" fillId="10" borderId="0" xfId="4" applyFont="1" applyFill="1" applyProtection="1"/>
    <xf numFmtId="0" fontId="21" fillId="10" borderId="0" xfId="4" applyFont="1" applyFill="1" applyAlignment="1" applyProtection="1">
      <alignment horizontal="right"/>
    </xf>
    <xf numFmtId="0" fontId="21" fillId="10" borderId="2" xfId="4" applyFont="1" applyFill="1" applyBorder="1" applyAlignment="1" applyProtection="1">
      <alignment horizontal="right" vertical="top"/>
    </xf>
    <xf numFmtId="0" fontId="21" fillId="10" borderId="2" xfId="4" applyFont="1" applyFill="1" applyBorder="1" applyAlignment="1" applyProtection="1">
      <alignment horizontal="left" vertical="top"/>
    </xf>
    <xf numFmtId="173" fontId="21" fillId="10" borderId="2" xfId="5" applyNumberFormat="1" applyFont="1" applyFill="1" applyBorder="1" applyProtection="1"/>
    <xf numFmtId="0" fontId="21" fillId="10" borderId="0" xfId="4" applyFont="1" applyFill="1" applyBorder="1" applyAlignment="1" applyProtection="1">
      <alignment horizontal="right" vertical="top"/>
    </xf>
    <xf numFmtId="0" fontId="21" fillId="10" borderId="0" xfId="4" applyFont="1" applyFill="1" applyBorder="1" applyAlignment="1" applyProtection="1">
      <alignment horizontal="left" vertical="top"/>
    </xf>
    <xf numFmtId="174" fontId="21" fillId="10" borderId="0" xfId="6" applyNumberFormat="1" applyFont="1" applyFill="1" applyBorder="1" applyProtection="1"/>
    <xf numFmtId="0" fontId="21" fillId="10" borderId="7" xfId="4" applyFont="1" applyFill="1" applyBorder="1" applyAlignment="1" applyProtection="1">
      <alignment horizontal="right" vertical="top" wrapText="1"/>
    </xf>
    <xf numFmtId="0" fontId="21" fillId="10" borderId="7" xfId="4" applyFont="1" applyFill="1" applyBorder="1" applyAlignment="1" applyProtection="1">
      <alignment horizontal="left" vertical="top" wrapText="1"/>
    </xf>
    <xf numFmtId="174" fontId="21" fillId="10" borderId="7" xfId="6" applyNumberFormat="1" applyFont="1" applyFill="1" applyBorder="1" applyAlignment="1" applyProtection="1">
      <alignment vertical="center"/>
    </xf>
    <xf numFmtId="0" fontId="21" fillId="0" borderId="0" xfId="4" applyFont="1" applyAlignment="1" applyProtection="1">
      <alignment vertical="center"/>
    </xf>
    <xf numFmtId="0" fontId="21" fillId="10" borderId="2" xfId="4" applyFont="1" applyFill="1" applyBorder="1" applyAlignment="1" applyProtection="1">
      <alignment horizontal="right" vertical="top" wrapText="1"/>
    </xf>
    <xf numFmtId="0" fontId="21" fillId="10" borderId="2" xfId="4" applyFont="1" applyFill="1" applyBorder="1" applyAlignment="1" applyProtection="1">
      <alignment horizontal="left" vertical="top" wrapText="1"/>
    </xf>
    <xf numFmtId="174" fontId="21" fillId="10" borderId="2" xfId="6" applyNumberFormat="1" applyFont="1" applyFill="1" applyBorder="1" applyAlignment="1" applyProtection="1">
      <alignment vertical="center"/>
    </xf>
    <xf numFmtId="0" fontId="21" fillId="10" borderId="0" xfId="4" applyFont="1" applyFill="1" applyBorder="1" applyAlignment="1" applyProtection="1">
      <alignment horizontal="right" vertical="top" wrapText="1"/>
    </xf>
    <xf numFmtId="0" fontId="21" fillId="10" borderId="0" xfId="4" applyFont="1" applyFill="1" applyBorder="1" applyAlignment="1" applyProtection="1">
      <alignment horizontal="left" vertical="top" wrapText="1"/>
    </xf>
    <xf numFmtId="173" fontId="21" fillId="10" borderId="0" xfId="5" applyNumberFormat="1" applyFont="1" applyFill="1" applyBorder="1" applyAlignment="1" applyProtection="1">
      <alignment vertical="top"/>
    </xf>
    <xf numFmtId="0" fontId="21" fillId="10" borderId="10" xfId="4" applyFont="1" applyFill="1" applyBorder="1" applyAlignment="1" applyProtection="1">
      <alignment horizontal="right" vertical="top" wrapText="1"/>
    </xf>
    <xf numFmtId="0" fontId="21" fillId="10" borderId="10" xfId="4" applyFont="1" applyFill="1" applyBorder="1" applyAlignment="1" applyProtection="1">
      <alignment horizontal="left" vertical="top" wrapText="1"/>
    </xf>
    <xf numFmtId="173" fontId="21" fillId="10" borderId="2" xfId="5" applyNumberFormat="1" applyFont="1" applyFill="1" applyBorder="1" applyAlignment="1" applyProtection="1">
      <alignment vertical="top"/>
    </xf>
    <xf numFmtId="172" fontId="21" fillId="10" borderId="2" xfId="5" applyNumberFormat="1" applyFont="1" applyFill="1" applyBorder="1" applyProtection="1"/>
    <xf numFmtId="0" fontId="21" fillId="10" borderId="7" xfId="4" applyFont="1" applyFill="1" applyBorder="1" applyAlignment="1" applyProtection="1">
      <alignment horizontal="right" vertical="top"/>
    </xf>
    <xf numFmtId="0" fontId="21" fillId="10" borderId="7" xfId="4" applyFont="1" applyFill="1" applyBorder="1" applyAlignment="1" applyProtection="1">
      <alignment horizontal="left" vertical="top"/>
    </xf>
    <xf numFmtId="174" fontId="21" fillId="10" borderId="7" xfId="6" applyNumberFormat="1" applyFont="1" applyFill="1" applyBorder="1" applyProtection="1"/>
    <xf numFmtId="172" fontId="21" fillId="10" borderId="0" xfId="5" applyNumberFormat="1" applyFont="1" applyFill="1" applyBorder="1" applyProtection="1"/>
    <xf numFmtId="172" fontId="21" fillId="10" borderId="0" xfId="5" applyNumberFormat="1" applyFont="1" applyFill="1" applyBorder="1" applyAlignment="1" applyProtection="1">
      <alignment horizontal="right"/>
    </xf>
    <xf numFmtId="174" fontId="21" fillId="10" borderId="7" xfId="6" applyNumberFormat="1" applyFont="1" applyFill="1" applyBorder="1" applyAlignment="1" applyProtection="1">
      <alignment vertical="top"/>
    </xf>
    <xf numFmtId="0" fontId="21" fillId="10" borderId="10" xfId="4" applyFont="1" applyFill="1" applyBorder="1" applyAlignment="1" applyProtection="1">
      <alignment horizontal="right" vertical="top"/>
    </xf>
    <xf numFmtId="0" fontId="21" fillId="10" borderId="10" xfId="4" applyFont="1" applyFill="1" applyBorder="1" applyAlignment="1" applyProtection="1">
      <alignment horizontal="left" vertical="top"/>
    </xf>
    <xf numFmtId="174" fontId="21" fillId="10" borderId="10" xfId="6" applyNumberFormat="1" applyFont="1" applyFill="1" applyBorder="1" applyProtection="1"/>
    <xf numFmtId="172" fontId="21" fillId="0" borderId="0" xfId="4" applyNumberFormat="1" applyFont="1" applyFill="1" applyBorder="1" applyProtection="1">
      <protection locked="0"/>
    </xf>
    <xf numFmtId="0" fontId="20" fillId="11" borderId="0" xfId="4" applyFont="1" applyFill="1" applyBorder="1" applyProtection="1"/>
    <xf numFmtId="0" fontId="21" fillId="11" borderId="0" xfId="4" applyFont="1" applyFill="1" applyBorder="1" applyProtection="1"/>
    <xf numFmtId="172" fontId="21" fillId="11" borderId="0" xfId="4" applyNumberFormat="1" applyFont="1" applyFill="1" applyBorder="1" applyProtection="1"/>
    <xf numFmtId="0" fontId="20" fillId="3" borderId="0" xfId="4" applyFont="1" applyFill="1" applyAlignment="1" applyProtection="1">
      <alignment wrapText="1"/>
    </xf>
    <xf numFmtId="0" fontId="21" fillId="3" borderId="0" xfId="4" applyFont="1" applyFill="1" applyProtection="1"/>
    <xf numFmtId="172" fontId="21" fillId="3" borderId="0" xfId="5" applyNumberFormat="1" applyFont="1" applyFill="1" applyProtection="1"/>
    <xf numFmtId="0" fontId="19" fillId="3" borderId="1" xfId="200" applyFont="1" applyFill="1" applyBorder="1" applyAlignment="1" applyProtection="1">
      <alignment horizontal="centerContinuous"/>
    </xf>
    <xf numFmtId="0" fontId="19" fillId="3" borderId="2" xfId="200" applyFont="1" applyFill="1" applyBorder="1" applyAlignment="1" applyProtection="1">
      <alignment horizontal="center"/>
    </xf>
    <xf numFmtId="0" fontId="19" fillId="3" borderId="4" xfId="200" applyFont="1" applyFill="1" applyBorder="1" applyAlignment="1" applyProtection="1">
      <alignment horizontal="left"/>
    </xf>
    <xf numFmtId="0" fontId="20" fillId="4" borderId="11" xfId="200" applyFont="1" applyFill="1" applyBorder="1" applyAlignment="1" applyProtection="1">
      <alignment horizontal="center" vertical="center"/>
    </xf>
    <xf numFmtId="0" fontId="20" fillId="3" borderId="11" xfId="200" applyFont="1" applyFill="1" applyBorder="1" applyAlignment="1" applyProtection="1">
      <alignment horizontal="centerContinuous" vertical="center"/>
    </xf>
    <xf numFmtId="0" fontId="20" fillId="0" borderId="0" xfId="200" applyFont="1" applyAlignment="1" applyProtection="1">
      <alignment vertical="center"/>
    </xf>
    <xf numFmtId="0" fontId="20" fillId="0" borderId="0" xfId="200" applyFont="1" applyAlignment="1" applyProtection="1">
      <alignment horizontal="centerContinuous" vertical="center"/>
    </xf>
    <xf numFmtId="0" fontId="20" fillId="3" borderId="6" xfId="200" applyFont="1" applyFill="1" applyBorder="1" applyAlignment="1" applyProtection="1">
      <alignment horizontal="center" vertical="center"/>
    </xf>
    <xf numFmtId="0" fontId="20" fillId="3" borderId="7" xfId="200" applyFont="1" applyFill="1" applyBorder="1" applyAlignment="1" applyProtection="1">
      <alignment horizontal="center" vertical="center"/>
    </xf>
    <xf numFmtId="0" fontId="20" fillId="3" borderId="8" xfId="200" applyFont="1" applyFill="1" applyBorder="1" applyAlignment="1" applyProtection="1">
      <alignment horizontal="right" vertical="center"/>
    </xf>
    <xf numFmtId="0" fontId="20" fillId="4" borderId="8" xfId="200" applyFont="1" applyFill="1" applyBorder="1" applyAlignment="1" applyProtection="1">
      <alignment horizontal="center" vertical="center"/>
    </xf>
    <xf numFmtId="0" fontId="20" fillId="3" borderId="8" xfId="200" applyFont="1" applyFill="1" applyBorder="1" applyAlignment="1" applyProtection="1">
      <alignment horizontal="center" vertical="center"/>
    </xf>
    <xf numFmtId="0" fontId="20" fillId="0" borderId="0" xfId="200" applyFont="1" applyAlignment="1" applyProtection="1">
      <alignment horizontal="center" vertical="center"/>
    </xf>
    <xf numFmtId="0" fontId="20" fillId="5" borderId="2" xfId="200" applyFont="1" applyFill="1" applyBorder="1" applyAlignment="1" applyProtection="1">
      <alignment horizontal="left" vertical="center"/>
    </xf>
    <xf numFmtId="0" fontId="18" fillId="5" borderId="2" xfId="200" applyFill="1" applyBorder="1" applyAlignment="1">
      <alignment horizontal="left" vertical="center"/>
    </xf>
    <xf numFmtId="0" fontId="20" fillId="6" borderId="0" xfId="200" applyFont="1" applyFill="1" applyAlignment="1" applyProtection="1">
      <alignment horizontal="center"/>
    </xf>
    <xf numFmtId="0" fontId="21" fillId="0" borderId="0" xfId="200" applyFont="1" applyProtection="1"/>
    <xf numFmtId="1" fontId="21" fillId="5" borderId="68" xfId="200" applyNumberFormat="1" applyFont="1" applyFill="1" applyBorder="1" applyAlignment="1" applyProtection="1"/>
    <xf numFmtId="1" fontId="21" fillId="5" borderId="20" xfId="200" applyNumberFormat="1" applyFont="1" applyFill="1" applyBorder="1" applyAlignment="1" applyProtection="1"/>
    <xf numFmtId="0" fontId="21" fillId="5" borderId="20" xfId="200" applyFont="1" applyFill="1" applyBorder="1" applyProtection="1"/>
    <xf numFmtId="0" fontId="21" fillId="0" borderId="0" xfId="200" applyFont="1" applyProtection="1">
      <protection locked="0"/>
    </xf>
    <xf numFmtId="1" fontId="21" fillId="5" borderId="69" xfId="200" applyNumberFormat="1" applyFont="1" applyFill="1" applyBorder="1" applyProtection="1"/>
    <xf numFmtId="1" fontId="21" fillId="5" borderId="16" xfId="200" applyNumberFormat="1" applyFont="1" applyFill="1" applyBorder="1" applyProtection="1"/>
    <xf numFmtId="0" fontId="21" fillId="5" borderId="16" xfId="200" applyFont="1" applyFill="1" applyBorder="1" applyProtection="1"/>
    <xf numFmtId="1" fontId="22" fillId="5" borderId="69" xfId="200" applyNumberFormat="1" applyFont="1" applyFill="1" applyBorder="1" applyAlignment="1" applyProtection="1">
      <alignment horizontal="right" vertical="center"/>
    </xf>
    <xf numFmtId="1" fontId="22" fillId="5" borderId="16" xfId="200" applyNumberFormat="1" applyFont="1" applyFill="1" applyBorder="1" applyProtection="1"/>
    <xf numFmtId="0" fontId="22" fillId="5" borderId="16" xfId="200" applyFont="1" applyFill="1" applyBorder="1" applyProtection="1"/>
    <xf numFmtId="1" fontId="21" fillId="5" borderId="69" xfId="200" applyNumberFormat="1" applyFont="1" applyFill="1" applyBorder="1" applyAlignment="1" applyProtection="1">
      <alignment horizontal="right"/>
    </xf>
    <xf numFmtId="1" fontId="21" fillId="5" borderId="69" xfId="200" applyNumberFormat="1" applyFont="1" applyFill="1" applyBorder="1" applyAlignment="1" applyProtection="1">
      <alignment horizontal="right" vertical="top" wrapText="1"/>
    </xf>
    <xf numFmtId="1" fontId="21" fillId="5" borderId="16" xfId="200" applyNumberFormat="1" applyFont="1" applyFill="1" applyBorder="1" applyAlignment="1" applyProtection="1">
      <alignment horizontal="right" vertical="top" wrapText="1"/>
    </xf>
    <xf numFmtId="0" fontId="21" fillId="5" borderId="16" xfId="200" applyFont="1" applyFill="1" applyBorder="1" applyAlignment="1" applyProtection="1">
      <alignment vertical="top" wrapText="1"/>
    </xf>
    <xf numFmtId="0" fontId="22" fillId="0" borderId="0" xfId="200" applyFont="1" applyProtection="1">
      <protection locked="0"/>
    </xf>
    <xf numFmtId="1" fontId="22" fillId="5" borderId="69" xfId="200" applyNumberFormat="1" applyFont="1" applyFill="1" applyBorder="1" applyAlignment="1" applyProtection="1">
      <alignment horizontal="right" vertical="top" wrapText="1"/>
    </xf>
    <xf numFmtId="0" fontId="22" fillId="5" borderId="16" xfId="200" applyFont="1" applyFill="1" applyBorder="1" applyAlignment="1" applyProtection="1">
      <alignment vertical="top" wrapText="1"/>
    </xf>
    <xf numFmtId="172" fontId="22" fillId="0" borderId="21" xfId="5" applyNumberFormat="1" applyFont="1" applyBorder="1" applyProtection="1">
      <protection locked="0"/>
    </xf>
    <xf numFmtId="1" fontId="22" fillId="5" borderId="16" xfId="200" applyNumberFormat="1" applyFont="1" applyFill="1" applyBorder="1" applyAlignment="1" applyProtection="1">
      <alignment horizontal="left" vertical="top" wrapText="1"/>
    </xf>
    <xf numFmtId="172" fontId="22" fillId="0" borderId="21" xfId="5" applyNumberFormat="1" applyFont="1" applyBorder="1" applyAlignment="1" applyProtection="1">
      <alignment horizontal="right" vertical="top" wrapText="1"/>
      <protection locked="0"/>
    </xf>
    <xf numFmtId="0" fontId="22" fillId="0" borderId="0" xfId="200" applyFont="1" applyAlignment="1" applyProtection="1">
      <alignment vertical="top" wrapText="1"/>
      <protection locked="0"/>
    </xf>
    <xf numFmtId="0" fontId="20" fillId="0" borderId="0" xfId="200" applyFont="1" applyAlignment="1" applyProtection="1">
      <alignment vertical="center"/>
      <protection locked="0"/>
    </xf>
    <xf numFmtId="1" fontId="21" fillId="5" borderId="70" xfId="200" applyNumberFormat="1" applyFont="1" applyFill="1" applyBorder="1" applyProtection="1"/>
    <xf numFmtId="1" fontId="21" fillId="5" borderId="36" xfId="200" applyNumberFormat="1" applyFont="1" applyFill="1" applyBorder="1" applyProtection="1"/>
    <xf numFmtId="0" fontId="21" fillId="5" borderId="36" xfId="200" applyFont="1" applyFill="1" applyBorder="1" applyProtection="1"/>
    <xf numFmtId="1" fontId="20" fillId="5" borderId="10" xfId="200" applyNumberFormat="1" applyFont="1" applyFill="1" applyBorder="1" applyProtection="1"/>
    <xf numFmtId="0" fontId="20" fillId="5" borderId="10" xfId="200" applyFont="1" applyFill="1" applyBorder="1" applyProtection="1"/>
    <xf numFmtId="172" fontId="21" fillId="0" borderId="16" xfId="5" applyNumberFormat="1" applyFont="1" applyFill="1" applyBorder="1" applyAlignment="1" applyProtection="1">
      <alignment vertical="top"/>
      <protection locked="0"/>
    </xf>
    <xf numFmtId="0" fontId="20" fillId="0" borderId="0" xfId="200" applyFont="1" applyProtection="1">
      <protection locked="0"/>
    </xf>
    <xf numFmtId="1" fontId="21" fillId="5" borderId="69" xfId="200" applyNumberFormat="1" applyFont="1" applyFill="1" applyBorder="1" applyAlignment="1" applyProtection="1">
      <alignment vertical="center"/>
    </xf>
    <xf numFmtId="1" fontId="21" fillId="5" borderId="16" xfId="200" applyNumberFormat="1" applyFont="1" applyFill="1" applyBorder="1" applyAlignment="1" applyProtection="1">
      <alignment vertical="center"/>
    </xf>
    <xf numFmtId="172" fontId="21" fillId="0" borderId="16" xfId="5" applyNumberFormat="1" applyFont="1" applyFill="1" applyBorder="1" applyProtection="1">
      <protection locked="0"/>
    </xf>
    <xf numFmtId="172" fontId="21" fillId="0" borderId="16" xfId="5" applyNumberFormat="1" applyFont="1" applyFill="1" applyBorder="1" applyAlignment="1" applyProtection="1">
      <alignment vertical="center"/>
      <protection locked="0"/>
    </xf>
    <xf numFmtId="0" fontId="21" fillId="0" borderId="0" xfId="200" applyFont="1" applyAlignment="1" applyProtection="1">
      <alignment vertical="center"/>
      <protection locked="0"/>
    </xf>
    <xf numFmtId="172" fontId="21" fillId="0" borderId="16" xfId="5" applyNumberFormat="1" applyFont="1" applyBorder="1" applyProtection="1">
      <protection locked="0"/>
    </xf>
    <xf numFmtId="172" fontId="21" fillId="0" borderId="16" xfId="5" applyNumberFormat="1" applyFont="1" applyFill="1" applyBorder="1" applyAlignment="1" applyProtection="1">
      <alignment vertical="top" wrapText="1"/>
      <protection locked="0"/>
    </xf>
    <xf numFmtId="1" fontId="22" fillId="5" borderId="69" xfId="200" applyNumberFormat="1" applyFont="1" applyFill="1" applyBorder="1" applyAlignment="1" applyProtection="1">
      <alignment horizontal="right"/>
    </xf>
    <xf numFmtId="172" fontId="21" fillId="0" borderId="36" xfId="5" applyNumberFormat="1" applyFont="1" applyBorder="1" applyProtection="1">
      <protection locked="0"/>
    </xf>
    <xf numFmtId="1" fontId="20" fillId="5" borderId="10" xfId="200" applyNumberFormat="1" applyFont="1" applyFill="1" applyBorder="1" applyAlignment="1" applyProtection="1">
      <alignment vertical="center"/>
    </xf>
    <xf numFmtId="1" fontId="21" fillId="5" borderId="10" xfId="200" applyNumberFormat="1" applyFont="1" applyFill="1" applyBorder="1" applyAlignment="1" applyProtection="1">
      <alignment vertical="center"/>
    </xf>
    <xf numFmtId="0" fontId="20" fillId="5" borderId="10" xfId="200" applyFont="1" applyFill="1" applyBorder="1" applyAlignment="1" applyProtection="1">
      <alignment vertical="center"/>
    </xf>
    <xf numFmtId="172" fontId="20" fillId="5" borderId="10" xfId="5" applyNumberFormat="1" applyFont="1" applyFill="1" applyBorder="1" applyAlignment="1" applyProtection="1">
      <alignment vertical="center"/>
    </xf>
    <xf numFmtId="0" fontId="21" fillId="0" borderId="0" xfId="200" applyFont="1" applyAlignment="1" applyProtection="1">
      <alignment vertical="center"/>
    </xf>
    <xf numFmtId="0" fontId="22" fillId="5" borderId="70" xfId="200" applyFont="1" applyFill="1" applyBorder="1" applyAlignment="1" applyProtection="1">
      <alignment horizontal="right"/>
    </xf>
    <xf numFmtId="0" fontId="22" fillId="5" borderId="36" xfId="200" applyFont="1" applyFill="1" applyBorder="1" applyProtection="1"/>
    <xf numFmtId="1" fontId="21" fillId="5" borderId="10" xfId="200" applyNumberFormat="1" applyFont="1" applyFill="1" applyBorder="1" applyProtection="1"/>
    <xf numFmtId="1" fontId="21" fillId="5" borderId="71" xfId="200" applyNumberFormat="1" applyFont="1" applyFill="1" applyBorder="1" applyAlignment="1" applyProtection="1">
      <alignment vertical="center"/>
    </xf>
    <xf numFmtId="1" fontId="21" fillId="5" borderId="22" xfId="200" applyNumberFormat="1" applyFont="1" applyFill="1" applyBorder="1" applyAlignment="1" applyProtection="1">
      <alignment vertical="center"/>
    </xf>
    <xf numFmtId="0" fontId="21" fillId="5" borderId="22" xfId="200" applyFont="1" applyFill="1" applyBorder="1" applyProtection="1"/>
    <xf numFmtId="172" fontId="21" fillId="0" borderId="39" xfId="5" applyNumberFormat="1" applyFont="1" applyFill="1" applyBorder="1" applyProtection="1">
      <protection locked="0"/>
    </xf>
    <xf numFmtId="172" fontId="21" fillId="0" borderId="21" xfId="5" applyNumberFormat="1" applyFont="1" applyFill="1" applyBorder="1" applyAlignment="1" applyProtection="1">
      <alignment horizontal="right"/>
      <protection locked="0"/>
    </xf>
    <xf numFmtId="1" fontId="21" fillId="5" borderId="69" xfId="200" applyNumberFormat="1" applyFont="1" applyFill="1" applyBorder="1" applyAlignment="1" applyProtection="1">
      <alignment horizontal="right" vertical="center" wrapText="1"/>
    </xf>
    <xf numFmtId="1" fontId="21" fillId="5" borderId="16" xfId="200" applyNumberFormat="1" applyFont="1" applyFill="1" applyBorder="1" applyAlignment="1" applyProtection="1">
      <alignment horizontal="right" vertical="center" wrapText="1"/>
    </xf>
    <xf numFmtId="0" fontId="21" fillId="5" borderId="16" xfId="200" applyFont="1" applyFill="1" applyBorder="1" applyAlignment="1" applyProtection="1">
      <alignment vertical="center" wrapText="1"/>
    </xf>
    <xf numFmtId="1" fontId="21" fillId="5" borderId="16" xfId="200" applyNumberFormat="1" applyFont="1" applyFill="1" applyBorder="1" applyAlignment="1" applyProtection="1">
      <alignment horizontal="right"/>
    </xf>
    <xf numFmtId="1" fontId="21" fillId="5" borderId="69" xfId="200" applyNumberFormat="1" applyFont="1" applyFill="1" applyBorder="1" applyAlignment="1" applyProtection="1">
      <alignment vertical="top"/>
    </xf>
    <xf numFmtId="1" fontId="21" fillId="5" borderId="16" xfId="200" applyNumberFormat="1" applyFont="1" applyFill="1" applyBorder="1" applyAlignment="1" applyProtection="1">
      <alignment vertical="top"/>
    </xf>
    <xf numFmtId="0" fontId="21" fillId="0" borderId="0" xfId="200" applyFont="1" applyAlignment="1" applyProtection="1">
      <alignment vertical="top"/>
      <protection locked="0"/>
    </xf>
    <xf numFmtId="1" fontId="22" fillId="5" borderId="36" xfId="200" applyNumberFormat="1" applyFont="1" applyFill="1" applyBorder="1" applyProtection="1"/>
    <xf numFmtId="1" fontId="22" fillId="5" borderId="70" xfId="200" applyNumberFormat="1" applyFont="1" applyFill="1" applyBorder="1" applyAlignment="1" applyProtection="1">
      <alignment horizontal="right"/>
    </xf>
    <xf numFmtId="0" fontId="21" fillId="5" borderId="10" xfId="200" applyFont="1" applyFill="1" applyBorder="1" applyProtection="1"/>
    <xf numFmtId="0" fontId="21" fillId="5" borderId="0" xfId="200" applyFont="1" applyFill="1" applyBorder="1" applyProtection="1"/>
    <xf numFmtId="0" fontId="20" fillId="5" borderId="0" xfId="200" applyFont="1" applyFill="1" applyBorder="1" applyProtection="1"/>
    <xf numFmtId="0" fontId="21" fillId="0" borderId="0" xfId="200" applyFont="1" applyFill="1" applyBorder="1" applyProtection="1"/>
    <xf numFmtId="0" fontId="20" fillId="0" borderId="0" xfId="200" applyFont="1" applyFill="1" applyBorder="1" applyProtection="1"/>
    <xf numFmtId="0" fontId="20" fillId="7" borderId="10" xfId="200" applyFont="1" applyFill="1" applyBorder="1" applyAlignment="1" applyProtection="1">
      <alignment horizontal="left" vertical="center"/>
    </xf>
    <xf numFmtId="0" fontId="18" fillId="7" borderId="10" xfId="200" applyFill="1" applyBorder="1" applyAlignment="1">
      <alignment horizontal="left" vertical="center"/>
    </xf>
    <xf numFmtId="0" fontId="21" fillId="7" borderId="69" xfId="200" applyFont="1" applyFill="1" applyBorder="1" applyAlignment="1" applyProtection="1">
      <alignment horizontal="right"/>
    </xf>
    <xf numFmtId="0" fontId="21" fillId="7" borderId="16" xfId="200" applyFont="1" applyFill="1" applyBorder="1" applyProtection="1"/>
    <xf numFmtId="172" fontId="21" fillId="0" borderId="34" xfId="5" applyNumberFormat="1" applyFont="1" applyFill="1" applyBorder="1" applyProtection="1">
      <protection locked="0"/>
    </xf>
    <xf numFmtId="0" fontId="22" fillId="7" borderId="69" xfId="200" applyFont="1" applyFill="1" applyBorder="1" applyAlignment="1" applyProtection="1">
      <alignment horizontal="right"/>
    </xf>
    <xf numFmtId="0" fontId="22" fillId="7" borderId="16" xfId="200" applyFont="1" applyFill="1" applyBorder="1" applyProtection="1"/>
    <xf numFmtId="172" fontId="22" fillId="0" borderId="16" xfId="5" applyNumberFormat="1" applyFont="1" applyFill="1" applyBorder="1" applyProtection="1">
      <protection locked="0"/>
    </xf>
    <xf numFmtId="0" fontId="21" fillId="7" borderId="70" xfId="200" applyFont="1" applyFill="1" applyBorder="1" applyAlignment="1" applyProtection="1">
      <alignment horizontal="right"/>
    </xf>
    <xf numFmtId="0" fontId="21" fillId="7" borderId="36" xfId="200" applyFont="1" applyFill="1" applyBorder="1" applyProtection="1"/>
    <xf numFmtId="0" fontId="20" fillId="7" borderId="10" xfId="200" applyFont="1" applyFill="1" applyBorder="1" applyAlignment="1" applyProtection="1">
      <alignment horizontal="right"/>
    </xf>
    <xf numFmtId="0" fontId="20" fillId="7" borderId="10" xfId="200" applyFont="1" applyFill="1" applyBorder="1" applyProtection="1"/>
    <xf numFmtId="0" fontId="21" fillId="7" borderId="69" xfId="200" applyFont="1" applyFill="1" applyBorder="1" applyAlignment="1" applyProtection="1">
      <alignment horizontal="right" vertical="top" wrapText="1"/>
    </xf>
    <xf numFmtId="0" fontId="21" fillId="7" borderId="16" xfId="200" applyFont="1" applyFill="1" applyBorder="1" applyAlignment="1" applyProtection="1">
      <alignment vertical="top" wrapText="1"/>
    </xf>
    <xf numFmtId="172" fontId="21" fillId="0" borderId="21" xfId="5" applyNumberFormat="1" applyFont="1" applyBorder="1" applyAlignment="1" applyProtection="1">
      <alignment vertical="top"/>
      <protection locked="0"/>
    </xf>
    <xf numFmtId="0" fontId="21" fillId="7" borderId="70" xfId="200" applyFont="1" applyFill="1" applyBorder="1" applyAlignment="1" applyProtection="1">
      <alignment horizontal="right" vertical="top"/>
    </xf>
    <xf numFmtId="0" fontId="21" fillId="7" borderId="36" xfId="200" applyFont="1" applyFill="1" applyBorder="1" applyAlignment="1" applyProtection="1">
      <alignment vertical="top" wrapText="1"/>
    </xf>
    <xf numFmtId="172" fontId="21" fillId="0" borderId="41" xfId="5" applyNumberFormat="1" applyFont="1" applyBorder="1" applyAlignment="1" applyProtection="1">
      <alignment vertical="top"/>
      <protection locked="0"/>
    </xf>
    <xf numFmtId="0" fontId="21" fillId="7" borderId="10" xfId="200" applyFont="1" applyFill="1" applyBorder="1" applyProtection="1"/>
    <xf numFmtId="0" fontId="21" fillId="7" borderId="0" xfId="200" applyFont="1" applyFill="1" applyBorder="1" applyProtection="1"/>
    <xf numFmtId="0" fontId="20" fillId="7" borderId="0" xfId="200" applyFont="1" applyFill="1" applyBorder="1" applyProtection="1"/>
    <xf numFmtId="172" fontId="20" fillId="7" borderId="0" xfId="5" applyNumberFormat="1" applyFont="1" applyFill="1" applyBorder="1" applyProtection="1"/>
    <xf numFmtId="0" fontId="20" fillId="8" borderId="0" xfId="200" applyFont="1" applyFill="1" applyBorder="1" applyProtection="1"/>
    <xf numFmtId="0" fontId="21" fillId="8" borderId="0" xfId="200" applyFont="1" applyFill="1" applyBorder="1" applyProtection="1"/>
    <xf numFmtId="0" fontId="21" fillId="0" borderId="0" xfId="200" applyFont="1" applyFill="1" applyProtection="1"/>
    <xf numFmtId="0" fontId="20" fillId="8" borderId="71" xfId="200" applyFont="1" applyFill="1" applyBorder="1" applyProtection="1"/>
    <xf numFmtId="0" fontId="20" fillId="8" borderId="22" xfId="200" applyFont="1" applyFill="1" applyBorder="1" applyProtection="1"/>
    <xf numFmtId="0" fontId="21" fillId="0" borderId="0" xfId="200" applyFont="1" applyFill="1" applyProtection="1">
      <protection locked="0"/>
    </xf>
    <xf numFmtId="0" fontId="20" fillId="8" borderId="69" xfId="200" applyFont="1" applyFill="1" applyBorder="1" applyAlignment="1" applyProtection="1">
      <alignment horizontal="right" vertical="top"/>
    </xf>
    <xf numFmtId="0" fontId="20" fillId="8" borderId="16" xfId="200" applyFont="1" applyFill="1" applyBorder="1" applyProtection="1"/>
    <xf numFmtId="0" fontId="22" fillId="8" borderId="69" xfId="200" applyFont="1" applyFill="1" applyBorder="1" applyAlignment="1" applyProtection="1">
      <alignment horizontal="right" vertical="top"/>
    </xf>
    <xf numFmtId="0" fontId="22" fillId="8" borderId="16" xfId="200" applyFont="1" applyFill="1" applyBorder="1" applyProtection="1"/>
    <xf numFmtId="0" fontId="22" fillId="8" borderId="69" xfId="200" applyFont="1" applyFill="1" applyBorder="1" applyAlignment="1" applyProtection="1">
      <alignment horizontal="right" vertical="top" wrapText="1"/>
    </xf>
    <xf numFmtId="0" fontId="22" fillId="8" borderId="16" xfId="200" applyFont="1" applyFill="1" applyBorder="1" applyAlignment="1" applyProtection="1">
      <alignment vertical="top"/>
    </xf>
    <xf numFmtId="172" fontId="22" fillId="0" borderId="16" xfId="5" applyNumberFormat="1" applyFont="1" applyFill="1" applyBorder="1" applyAlignment="1" applyProtection="1">
      <alignment vertical="top"/>
      <protection locked="0"/>
    </xf>
    <xf numFmtId="0" fontId="21" fillId="0" borderId="0" xfId="200" applyFont="1" applyFill="1" applyAlignment="1" applyProtection="1">
      <alignment vertical="top"/>
      <protection locked="0"/>
    </xf>
    <xf numFmtId="0" fontId="22" fillId="8" borderId="16" xfId="200" applyFont="1" applyFill="1" applyBorder="1" applyAlignment="1" applyProtection="1">
      <alignment vertical="top" wrapText="1"/>
    </xf>
    <xf numFmtId="172" fontId="22" fillId="0" borderId="16" xfId="5" applyNumberFormat="1" applyFont="1" applyFill="1" applyBorder="1" applyAlignment="1" applyProtection="1">
      <alignment vertical="top" wrapText="1"/>
      <protection locked="0"/>
    </xf>
    <xf numFmtId="0" fontId="21" fillId="0" borderId="0" xfId="200" applyFont="1" applyFill="1" applyAlignment="1" applyProtection="1">
      <alignment vertical="top" wrapText="1"/>
      <protection locked="0"/>
    </xf>
    <xf numFmtId="0" fontId="21" fillId="8" borderId="69" xfId="200" applyFont="1" applyFill="1" applyBorder="1" applyAlignment="1" applyProtection="1">
      <alignment horizontal="right" vertical="top"/>
    </xf>
    <xf numFmtId="0" fontId="21" fillId="8" borderId="16" xfId="200" applyFont="1" applyFill="1" applyBorder="1" applyProtection="1"/>
    <xf numFmtId="0" fontId="21" fillId="8" borderId="69" xfId="200" applyFont="1" applyFill="1" applyBorder="1" applyAlignment="1" applyProtection="1">
      <alignment horizontal="right" vertical="top" wrapText="1"/>
    </xf>
    <xf numFmtId="0" fontId="21" fillId="8" borderId="16" xfId="200" applyFont="1" applyFill="1" applyBorder="1" applyAlignment="1" applyProtection="1">
      <alignment vertical="top" wrapText="1"/>
    </xf>
    <xf numFmtId="0" fontId="21" fillId="8" borderId="70" xfId="200" applyFont="1" applyFill="1" applyBorder="1" applyAlignment="1" applyProtection="1">
      <alignment horizontal="right" vertical="top"/>
    </xf>
    <xf numFmtId="0" fontId="21" fillId="8" borderId="36" xfId="200" applyFont="1" applyFill="1" applyBorder="1" applyProtection="1"/>
    <xf numFmtId="172" fontId="21" fillId="0" borderId="36" xfId="5" applyNumberFormat="1" applyFont="1" applyFill="1" applyBorder="1" applyProtection="1">
      <protection locked="0"/>
    </xf>
    <xf numFmtId="0" fontId="20" fillId="8" borderId="10" xfId="200" applyFont="1" applyFill="1" applyBorder="1" applyProtection="1"/>
    <xf numFmtId="0" fontId="21" fillId="8" borderId="10" xfId="200" applyFont="1" applyFill="1" applyBorder="1" applyProtection="1"/>
    <xf numFmtId="0" fontId="20" fillId="8" borderId="69" xfId="200" applyFont="1" applyFill="1" applyBorder="1" applyAlignment="1" applyProtection="1">
      <alignment horizontal="right"/>
    </xf>
    <xf numFmtId="0" fontId="21" fillId="8" borderId="69" xfId="200" applyFont="1" applyFill="1" applyBorder="1" applyAlignment="1" applyProtection="1">
      <alignment horizontal="right"/>
    </xf>
    <xf numFmtId="0" fontId="22" fillId="0" borderId="0" xfId="200" applyFont="1" applyFill="1" applyProtection="1">
      <protection locked="0"/>
    </xf>
    <xf numFmtId="0" fontId="22" fillId="8" borderId="69" xfId="200" applyFont="1" applyFill="1" applyBorder="1" applyAlignment="1" applyProtection="1">
      <alignment horizontal="right"/>
    </xf>
    <xf numFmtId="0" fontId="22" fillId="0" borderId="0" xfId="200" applyFont="1" applyFill="1" applyAlignment="1" applyProtection="1">
      <alignment vertical="top" wrapText="1"/>
      <protection locked="0"/>
    </xf>
    <xf numFmtId="0" fontId="22" fillId="8" borderId="70" xfId="200" applyFont="1" applyFill="1" applyBorder="1" applyAlignment="1" applyProtection="1">
      <alignment horizontal="right"/>
    </xf>
    <xf numFmtId="0" fontId="22" fillId="8" borderId="36" xfId="200" applyFont="1" applyFill="1" applyBorder="1" applyProtection="1"/>
    <xf numFmtId="172" fontId="22" fillId="0" borderId="36" xfId="5" applyNumberFormat="1" applyFont="1" applyFill="1" applyBorder="1" applyProtection="1">
      <protection locked="0"/>
    </xf>
    <xf numFmtId="0" fontId="20" fillId="8" borderId="93" xfId="200" applyFont="1" applyFill="1" applyBorder="1" applyProtection="1"/>
    <xf numFmtId="0" fontId="20" fillId="10" borderId="0" xfId="200" applyFont="1" applyFill="1" applyAlignment="1" applyProtection="1">
      <alignment horizontal="right"/>
    </xf>
    <xf numFmtId="0" fontId="21" fillId="10" borderId="0" xfId="200" applyFont="1" applyFill="1" applyProtection="1"/>
    <xf numFmtId="0" fontId="21" fillId="10" borderId="94" xfId="200" applyFont="1" applyFill="1" applyBorder="1" applyAlignment="1" applyProtection="1">
      <alignment horizontal="right"/>
    </xf>
    <xf numFmtId="0" fontId="21" fillId="10" borderId="2" xfId="200" applyFont="1" applyFill="1" applyBorder="1" applyAlignment="1" applyProtection="1">
      <alignment horizontal="right"/>
    </xf>
    <xf numFmtId="0" fontId="21" fillId="10" borderId="2" xfId="200" applyFont="1" applyFill="1" applyBorder="1" applyProtection="1"/>
    <xf numFmtId="0" fontId="21" fillId="10" borderId="51" xfId="200" applyFont="1" applyFill="1" applyBorder="1" applyProtection="1"/>
    <xf numFmtId="0" fontId="21" fillId="10" borderId="0" xfId="200" applyFont="1" applyFill="1" applyBorder="1" applyAlignment="1" applyProtection="1">
      <alignment horizontal="right"/>
    </xf>
    <xf numFmtId="0" fontId="21" fillId="10" borderId="0" xfId="200" applyFont="1" applyFill="1" applyBorder="1" applyProtection="1"/>
    <xf numFmtId="0" fontId="21" fillId="10" borderId="94" xfId="200" applyFont="1" applyFill="1" applyBorder="1" applyProtection="1"/>
    <xf numFmtId="0" fontId="21" fillId="10" borderId="0" xfId="200" applyFont="1" applyFill="1" applyBorder="1" applyAlignment="1" applyProtection="1">
      <alignment horizontal="right" vertical="top" wrapText="1"/>
    </xf>
    <xf numFmtId="0" fontId="21" fillId="10" borderId="0" xfId="200" applyFont="1" applyFill="1" applyBorder="1" applyAlignment="1" applyProtection="1">
      <alignment vertical="top" wrapText="1"/>
    </xf>
    <xf numFmtId="0" fontId="21" fillId="10" borderId="94" xfId="200" applyFont="1" applyFill="1" applyBorder="1" applyAlignment="1" applyProtection="1">
      <alignment vertical="top" wrapText="1"/>
    </xf>
    <xf numFmtId="174" fontId="21" fillId="10" borderId="0" xfId="6" applyNumberFormat="1" applyFont="1" applyFill="1" applyBorder="1" applyAlignment="1" applyProtection="1">
      <alignment vertical="top"/>
    </xf>
    <xf numFmtId="0" fontId="21" fillId="0" borderId="0" xfId="200" applyFont="1" applyAlignment="1" applyProtection="1">
      <alignment vertical="top"/>
    </xf>
    <xf numFmtId="0" fontId="21" fillId="10" borderId="7" xfId="200" applyFont="1" applyFill="1" applyBorder="1" applyAlignment="1" applyProtection="1">
      <alignment horizontal="right" vertical="top" wrapText="1"/>
    </xf>
    <xf numFmtId="0" fontId="21" fillId="10" borderId="7" xfId="200" applyFont="1" applyFill="1" applyBorder="1" applyAlignment="1" applyProtection="1">
      <alignment vertical="top" wrapText="1"/>
    </xf>
    <xf numFmtId="0" fontId="21" fillId="10" borderId="95" xfId="200" applyFont="1" applyFill="1" applyBorder="1" applyAlignment="1" applyProtection="1">
      <alignment vertical="top" wrapText="1"/>
    </xf>
    <xf numFmtId="0" fontId="21" fillId="10" borderId="2" xfId="200" applyFont="1" applyFill="1" applyBorder="1" applyAlignment="1" applyProtection="1">
      <alignment horizontal="right" vertical="top" wrapText="1"/>
    </xf>
    <xf numFmtId="0" fontId="21" fillId="10" borderId="2" xfId="200" applyFont="1" applyFill="1" applyBorder="1" applyAlignment="1" applyProtection="1">
      <alignment vertical="top" wrapText="1"/>
    </xf>
    <xf numFmtId="0" fontId="21" fillId="10" borderId="51" xfId="200" applyFont="1" applyFill="1" applyBorder="1" applyAlignment="1" applyProtection="1">
      <alignment vertical="top" wrapText="1"/>
    </xf>
    <xf numFmtId="0" fontId="21" fillId="10" borderId="7" xfId="200" applyFont="1" applyFill="1" applyBorder="1" applyAlignment="1" applyProtection="1">
      <alignment horizontal="right"/>
    </xf>
    <xf numFmtId="0" fontId="21" fillId="10" borderId="7" xfId="200" applyFont="1" applyFill="1" applyBorder="1" applyProtection="1"/>
    <xf numFmtId="0" fontId="21" fillId="10" borderId="95" xfId="200" applyFont="1" applyFill="1" applyBorder="1" applyProtection="1"/>
    <xf numFmtId="0" fontId="21" fillId="10" borderId="7" xfId="200" applyFont="1" applyFill="1" applyBorder="1" applyAlignment="1" applyProtection="1">
      <alignment vertical="top"/>
    </xf>
    <xf numFmtId="0" fontId="21" fillId="10" borderId="95" xfId="200" applyFont="1" applyFill="1" applyBorder="1" applyAlignment="1" applyProtection="1">
      <alignment vertical="top"/>
    </xf>
    <xf numFmtId="0" fontId="21" fillId="10" borderId="10" xfId="200" applyFont="1" applyFill="1" applyBorder="1" applyAlignment="1" applyProtection="1">
      <alignment horizontal="right"/>
    </xf>
    <xf numFmtId="0" fontId="21" fillId="10" borderId="10" xfId="200" applyFont="1" applyFill="1" applyBorder="1" applyProtection="1"/>
    <xf numFmtId="0" fontId="21" fillId="10" borderId="93" xfId="200" applyFont="1" applyFill="1" applyBorder="1" applyProtection="1"/>
    <xf numFmtId="0" fontId="21" fillId="0" borderId="94" xfId="200" applyFont="1" applyBorder="1" applyProtection="1"/>
    <xf numFmtId="0" fontId="20" fillId="11" borderId="0" xfId="200" applyFont="1" applyFill="1" applyBorder="1" applyAlignment="1" applyProtection="1">
      <alignment horizontal="right"/>
    </xf>
    <xf numFmtId="0" fontId="21" fillId="11" borderId="0" xfId="200" applyFont="1" applyFill="1" applyBorder="1" applyProtection="1"/>
    <xf numFmtId="0" fontId="20" fillId="11" borderId="94" xfId="200" applyFont="1" applyFill="1" applyBorder="1" applyProtection="1"/>
    <xf numFmtId="0" fontId="21" fillId="11" borderId="0" xfId="200" applyFont="1" applyFill="1" applyBorder="1" applyAlignment="1" applyProtection="1">
      <alignment horizontal="right"/>
    </xf>
    <xf numFmtId="0" fontId="21" fillId="11" borderId="94" xfId="200" applyFont="1" applyFill="1" applyBorder="1" applyProtection="1"/>
    <xf numFmtId="172" fontId="21" fillId="0" borderId="0" xfId="161" applyNumberFormat="1" applyFont="1" applyFill="1" applyBorder="1" applyProtection="1">
      <protection locked="0"/>
    </xf>
    <xf numFmtId="172" fontId="21" fillId="11" borderId="0" xfId="200" applyNumberFormat="1" applyFont="1" applyFill="1" applyBorder="1" applyProtection="1"/>
    <xf numFmtId="0" fontId="20" fillId="3" borderId="0" xfId="200" applyFont="1" applyFill="1" applyAlignment="1" applyProtection="1">
      <alignment horizontal="right" wrapText="1"/>
    </xf>
    <xf numFmtId="0" fontId="21" fillId="3" borderId="0" xfId="200" applyFont="1" applyFill="1" applyProtection="1"/>
    <xf numFmtId="0" fontId="21" fillId="3" borderId="94" xfId="200" applyFont="1" applyFill="1" applyBorder="1" applyProtection="1"/>
    <xf numFmtId="0" fontId="21" fillId="3" borderId="0" xfId="200" applyFont="1" applyFill="1" applyAlignment="1" applyProtection="1">
      <alignment horizontal="right"/>
    </xf>
    <xf numFmtId="0" fontId="19" fillId="3" borderId="1" xfId="201" applyFont="1" applyFill="1" applyBorder="1" applyAlignment="1" applyProtection="1">
      <alignment horizontal="centerContinuous"/>
    </xf>
    <xf numFmtId="0" fontId="19" fillId="3" borderId="2" xfId="201" applyFont="1" applyFill="1" applyBorder="1" applyAlignment="1" applyProtection="1">
      <alignment horizontal="left"/>
    </xf>
    <xf numFmtId="0" fontId="20" fillId="4" borderId="11" xfId="201" applyFont="1" applyFill="1" applyBorder="1" applyAlignment="1" applyProtection="1">
      <alignment horizontal="center" vertical="center"/>
    </xf>
    <xf numFmtId="0" fontId="20" fillId="3" borderId="11" xfId="201" applyFont="1" applyFill="1" applyBorder="1" applyAlignment="1" applyProtection="1">
      <alignment horizontal="centerContinuous" vertical="center"/>
    </xf>
    <xf numFmtId="0" fontId="20" fillId="0" borderId="0" xfId="201" applyFont="1" applyAlignment="1" applyProtection="1">
      <alignment vertical="center"/>
    </xf>
    <xf numFmtId="0" fontId="20" fillId="0" borderId="0" xfId="201" applyFont="1" applyAlignment="1" applyProtection="1">
      <alignment horizontal="centerContinuous" vertical="center"/>
    </xf>
    <xf numFmtId="0" fontId="20" fillId="3" borderId="6" xfId="201" applyFont="1" applyFill="1" applyBorder="1" applyAlignment="1" applyProtection="1">
      <alignment horizontal="center" vertical="center"/>
    </xf>
    <xf numFmtId="0" fontId="20" fillId="3" borderId="7" xfId="201" applyFont="1" applyFill="1" applyBorder="1" applyAlignment="1" applyProtection="1">
      <alignment horizontal="center" vertical="center"/>
    </xf>
    <xf numFmtId="0" fontId="20" fillId="3" borderId="8" xfId="201" applyFont="1" applyFill="1" applyBorder="1" applyAlignment="1" applyProtection="1">
      <alignment horizontal="right" vertical="center"/>
    </xf>
    <xf numFmtId="0" fontId="20" fillId="4" borderId="8" xfId="201" applyFont="1" applyFill="1" applyBorder="1" applyAlignment="1" applyProtection="1">
      <alignment horizontal="center" vertical="center"/>
    </xf>
    <xf numFmtId="0" fontId="20" fillId="3" borderId="8" xfId="201" applyFont="1" applyFill="1" applyBorder="1" applyAlignment="1" applyProtection="1">
      <alignment horizontal="center" vertical="center"/>
    </xf>
    <xf numFmtId="0" fontId="20" fillId="0" borderId="0" xfId="201" applyFont="1" applyAlignment="1" applyProtection="1">
      <alignment horizontal="center" vertical="center"/>
    </xf>
    <xf numFmtId="0" fontId="20" fillId="5" borderId="2" xfId="201" applyFont="1" applyFill="1" applyBorder="1" applyAlignment="1" applyProtection="1">
      <alignment horizontal="left" vertical="center"/>
    </xf>
    <xf numFmtId="0" fontId="18" fillId="5" borderId="2" xfId="201" applyFill="1" applyBorder="1" applyAlignment="1">
      <alignment horizontal="left" vertical="center"/>
    </xf>
    <xf numFmtId="0" fontId="20" fillId="6" borderId="0" xfId="201" applyFont="1" applyFill="1" applyAlignment="1" applyProtection="1">
      <alignment horizontal="center"/>
    </xf>
    <xf numFmtId="0" fontId="21" fillId="0" borderId="0" xfId="201" applyFont="1" applyProtection="1"/>
    <xf numFmtId="1" fontId="21" fillId="5" borderId="68" xfId="201" applyNumberFormat="1" applyFont="1" applyFill="1" applyBorder="1" applyProtection="1"/>
    <xf numFmtId="1" fontId="21" fillId="5" borderId="20" xfId="201" applyNumberFormat="1" applyFont="1" applyFill="1" applyBorder="1" applyProtection="1"/>
    <xf numFmtId="0" fontId="21" fillId="5" borderId="20" xfId="201" applyFont="1" applyFill="1" applyBorder="1" applyProtection="1"/>
    <xf numFmtId="0" fontId="21" fillId="0" borderId="0" xfId="201" applyFont="1" applyProtection="1">
      <protection locked="0"/>
    </xf>
    <xf numFmtId="1" fontId="21" fillId="5" borderId="69" xfId="201" applyNumberFormat="1" applyFont="1" applyFill="1" applyBorder="1" applyProtection="1"/>
    <xf numFmtId="1" fontId="21" fillId="5" borderId="16" xfId="201" applyNumberFormat="1" applyFont="1" applyFill="1" applyBorder="1" applyProtection="1"/>
    <xf numFmtId="0" fontId="21" fillId="5" borderId="16" xfId="201" applyFont="1" applyFill="1" applyBorder="1" applyProtection="1"/>
    <xf numFmtId="1" fontId="22" fillId="5" borderId="69" xfId="201" applyNumberFormat="1" applyFont="1" applyFill="1" applyBorder="1" applyAlignment="1" applyProtection="1">
      <alignment horizontal="right" vertical="center"/>
    </xf>
    <xf numFmtId="1" fontId="22" fillId="5" borderId="16" xfId="201" applyNumberFormat="1" applyFont="1" applyFill="1" applyBorder="1" applyProtection="1"/>
    <xf numFmtId="0" fontId="22" fillId="5" borderId="16" xfId="201" applyFont="1" applyFill="1" applyBorder="1" applyProtection="1"/>
    <xf numFmtId="1" fontId="21" fillId="5" borderId="69" xfId="201" applyNumberFormat="1" applyFont="1" applyFill="1" applyBorder="1" applyAlignment="1" applyProtection="1">
      <alignment horizontal="right"/>
    </xf>
    <xf numFmtId="1" fontId="21" fillId="5" borderId="69" xfId="201" applyNumberFormat="1" applyFont="1" applyFill="1" applyBorder="1" applyAlignment="1" applyProtection="1">
      <alignment horizontal="right" vertical="top" wrapText="1"/>
    </xf>
    <xf numFmtId="1" fontId="21" fillId="5" borderId="16" xfId="201" applyNumberFormat="1" applyFont="1" applyFill="1" applyBorder="1" applyAlignment="1" applyProtection="1">
      <alignment horizontal="right" vertical="top" wrapText="1"/>
    </xf>
    <xf numFmtId="0" fontId="21" fillId="5" borderId="16" xfId="201" applyFont="1" applyFill="1" applyBorder="1" applyAlignment="1" applyProtection="1">
      <alignment vertical="top" wrapText="1"/>
    </xf>
    <xf numFmtId="0" fontId="22" fillId="0" borderId="0" xfId="201" applyFont="1" applyProtection="1">
      <protection locked="0"/>
    </xf>
    <xf numFmtId="1" fontId="22" fillId="5" borderId="69" xfId="201" applyNumberFormat="1" applyFont="1" applyFill="1" applyBorder="1" applyAlignment="1" applyProtection="1">
      <alignment horizontal="right" vertical="top" wrapText="1"/>
    </xf>
    <xf numFmtId="0" fontId="22" fillId="5" borderId="16" xfId="201" applyFont="1" applyFill="1" applyBorder="1" applyAlignment="1" applyProtection="1">
      <alignment vertical="top" wrapText="1"/>
    </xf>
    <xf numFmtId="1" fontId="22" fillId="5" borderId="16" xfId="201" applyNumberFormat="1" applyFont="1" applyFill="1" applyBorder="1" applyAlignment="1" applyProtection="1">
      <alignment horizontal="right" vertical="top" wrapText="1"/>
    </xf>
    <xf numFmtId="0" fontId="22" fillId="0" borderId="0" xfId="201" applyFont="1" applyAlignment="1" applyProtection="1">
      <alignment vertical="top" wrapText="1"/>
      <protection locked="0"/>
    </xf>
    <xf numFmtId="0" fontId="20" fillId="0" borderId="0" xfId="201" applyFont="1" applyAlignment="1" applyProtection="1">
      <alignment vertical="center"/>
      <protection locked="0"/>
    </xf>
    <xf numFmtId="1" fontId="22" fillId="5" borderId="69" xfId="201" applyNumberFormat="1" applyFont="1" applyFill="1" applyBorder="1" applyAlignment="1" applyProtection="1">
      <alignment horizontal="right"/>
    </xf>
    <xf numFmtId="1" fontId="21" fillId="5" borderId="70" xfId="201" applyNumberFormat="1" applyFont="1" applyFill="1" applyBorder="1" applyProtection="1"/>
    <xf numFmtId="1" fontId="21" fillId="5" borderId="36" xfId="201" applyNumberFormat="1" applyFont="1" applyFill="1" applyBorder="1" applyProtection="1"/>
    <xf numFmtId="0" fontId="21" fillId="5" borderId="36" xfId="201" applyFont="1" applyFill="1" applyBorder="1" applyProtection="1"/>
    <xf numFmtId="1" fontId="20" fillId="5" borderId="10" xfId="201" applyNumberFormat="1" applyFont="1" applyFill="1" applyBorder="1" applyProtection="1"/>
    <xf numFmtId="0" fontId="20" fillId="5" borderId="10" xfId="201" applyFont="1" applyFill="1" applyBorder="1" applyProtection="1"/>
    <xf numFmtId="0" fontId="20" fillId="0" borderId="0" xfId="201" applyFont="1" applyProtection="1">
      <protection locked="0"/>
    </xf>
    <xf numFmtId="1" fontId="21" fillId="5" borderId="69" xfId="201" applyNumberFormat="1" applyFont="1" applyFill="1" applyBorder="1" applyAlignment="1" applyProtection="1">
      <alignment vertical="center"/>
    </xf>
    <xf numFmtId="1" fontId="21" fillId="5" borderId="16" xfId="201" applyNumberFormat="1" applyFont="1" applyFill="1" applyBorder="1" applyAlignment="1" applyProtection="1">
      <alignment vertical="center"/>
    </xf>
    <xf numFmtId="0" fontId="21" fillId="0" borderId="0" xfId="201" applyFont="1" applyAlignment="1" applyProtection="1">
      <alignment vertical="center"/>
      <protection locked="0"/>
    </xf>
    <xf numFmtId="1" fontId="21" fillId="5" borderId="10" xfId="201" applyNumberFormat="1" applyFont="1" applyFill="1" applyBorder="1" applyProtection="1"/>
    <xf numFmtId="0" fontId="20" fillId="0" borderId="0" xfId="201" applyFont="1" applyProtection="1"/>
    <xf numFmtId="0" fontId="22" fillId="5" borderId="70" xfId="201" applyFont="1" applyFill="1" applyBorder="1" applyAlignment="1" applyProtection="1">
      <alignment horizontal="right"/>
    </xf>
    <xf numFmtId="0" fontId="22" fillId="5" borderId="36" xfId="201" applyFont="1" applyFill="1" applyBorder="1" applyProtection="1"/>
    <xf numFmtId="1" fontId="21" fillId="5" borderId="71" xfId="201" applyNumberFormat="1" applyFont="1" applyFill="1" applyBorder="1" applyAlignment="1" applyProtection="1">
      <alignment vertical="center"/>
    </xf>
    <xf numFmtId="1" fontId="21" fillId="5" borderId="22" xfId="201" applyNumberFormat="1" applyFont="1" applyFill="1" applyBorder="1" applyAlignment="1" applyProtection="1">
      <alignment vertical="center"/>
    </xf>
    <xf numFmtId="0" fontId="21" fillId="5" borderId="22" xfId="201" applyFont="1" applyFill="1" applyBorder="1" applyProtection="1"/>
    <xf numFmtId="172" fontId="21" fillId="0" borderId="16" xfId="5" applyNumberFormat="1" applyFont="1" applyFill="1" applyBorder="1" applyAlignment="1" applyProtection="1">
      <alignment horizontal="right" vertical="top"/>
      <protection locked="0"/>
    </xf>
    <xf numFmtId="1" fontId="21" fillId="5" borderId="69" xfId="201" applyNumberFormat="1" applyFont="1" applyFill="1" applyBorder="1" applyAlignment="1" applyProtection="1">
      <alignment horizontal="right" vertical="center" wrapText="1"/>
    </xf>
    <xf numFmtId="1" fontId="21" fillId="5" borderId="16" xfId="201" applyNumberFormat="1" applyFont="1" applyFill="1" applyBorder="1" applyAlignment="1" applyProtection="1">
      <alignment horizontal="right" vertical="center" wrapText="1"/>
    </xf>
    <xf numFmtId="0" fontId="21" fillId="5" borderId="16" xfId="201" applyFont="1" applyFill="1" applyBorder="1" applyAlignment="1" applyProtection="1">
      <alignment vertical="center" wrapText="1"/>
    </xf>
    <xf numFmtId="1" fontId="21" fillId="5" borderId="16" xfId="201" applyNumberFormat="1" applyFont="1" applyFill="1" applyBorder="1" applyAlignment="1" applyProtection="1">
      <alignment horizontal="right"/>
    </xf>
    <xf numFmtId="1" fontId="21" fillId="5" borderId="69" xfId="201" applyNumberFormat="1" applyFont="1" applyFill="1" applyBorder="1" applyAlignment="1" applyProtection="1">
      <alignment horizontal="right" vertical="top"/>
    </xf>
    <xf numFmtId="1" fontId="21" fillId="5" borderId="16" xfId="201" applyNumberFormat="1" applyFont="1" applyFill="1" applyBorder="1" applyAlignment="1" applyProtection="1">
      <alignment vertical="top"/>
    </xf>
    <xf numFmtId="0" fontId="21" fillId="0" borderId="0" xfId="201" applyFont="1" applyAlignment="1" applyProtection="1">
      <alignment vertical="top"/>
      <protection locked="0"/>
    </xf>
    <xf numFmtId="1" fontId="21" fillId="5" borderId="69" xfId="201" applyNumberFormat="1" applyFont="1" applyFill="1" applyBorder="1" applyAlignment="1" applyProtection="1">
      <alignment vertical="top"/>
    </xf>
    <xf numFmtId="1" fontId="22" fillId="5" borderId="36" xfId="201" applyNumberFormat="1" applyFont="1" applyFill="1" applyBorder="1" applyProtection="1"/>
    <xf numFmtId="1" fontId="22" fillId="5" borderId="70" xfId="201" applyNumberFormat="1" applyFont="1" applyFill="1" applyBorder="1" applyAlignment="1" applyProtection="1">
      <alignment horizontal="right"/>
    </xf>
    <xf numFmtId="0" fontId="21" fillId="5" borderId="10" xfId="201" applyFont="1" applyFill="1" applyBorder="1" applyProtection="1"/>
    <xf numFmtId="0" fontId="21" fillId="5" borderId="0" xfId="201" applyFont="1" applyFill="1" applyBorder="1" applyProtection="1"/>
    <xf numFmtId="0" fontId="20" fillId="5" borderId="0" xfId="201" applyFont="1" applyFill="1" applyBorder="1" applyProtection="1"/>
    <xf numFmtId="0" fontId="21" fillId="0" borderId="0" xfId="201" applyFont="1" applyFill="1" applyBorder="1" applyProtection="1"/>
    <xf numFmtId="0" fontId="20" fillId="0" borderId="0" xfId="201" applyFont="1" applyFill="1" applyBorder="1" applyProtection="1"/>
    <xf numFmtId="0" fontId="20" fillId="7" borderId="10" xfId="201" applyFont="1" applyFill="1" applyBorder="1" applyAlignment="1" applyProtection="1">
      <alignment horizontal="left" vertical="center"/>
    </xf>
    <xf numFmtId="0" fontId="18" fillId="7" borderId="10" xfId="201" applyFill="1" applyBorder="1" applyAlignment="1">
      <alignment horizontal="left" vertical="center"/>
    </xf>
    <xf numFmtId="0" fontId="21" fillId="7" borderId="69" xfId="201" applyFont="1" applyFill="1" applyBorder="1" applyAlignment="1" applyProtection="1">
      <alignment horizontal="right"/>
    </xf>
    <xf numFmtId="0" fontId="21" fillId="7" borderId="16" xfId="201" applyFont="1" applyFill="1" applyBorder="1" applyProtection="1"/>
    <xf numFmtId="0" fontId="22" fillId="7" borderId="69" xfId="201" applyFont="1" applyFill="1" applyBorder="1" applyAlignment="1" applyProtection="1">
      <alignment horizontal="right"/>
    </xf>
    <xf numFmtId="0" fontId="22" fillId="7" borderId="16" xfId="201" applyFont="1" applyFill="1" applyBorder="1" applyProtection="1"/>
    <xf numFmtId="0" fontId="21" fillId="7" borderId="70" xfId="201" applyFont="1" applyFill="1" applyBorder="1" applyAlignment="1" applyProtection="1">
      <alignment horizontal="right"/>
    </xf>
    <xf numFmtId="0" fontId="21" fillId="7" borderId="36" xfId="201" applyFont="1" applyFill="1" applyBorder="1" applyProtection="1"/>
    <xf numFmtId="0" fontId="20" fillId="7" borderId="10" xfId="201" applyFont="1" applyFill="1" applyBorder="1" applyAlignment="1" applyProtection="1">
      <alignment horizontal="right"/>
    </xf>
    <xf numFmtId="0" fontId="20" fillId="7" borderId="10" xfId="201" applyFont="1" applyFill="1" applyBorder="1" applyProtection="1"/>
    <xf numFmtId="0" fontId="21" fillId="7" borderId="69" xfId="201" applyFont="1" applyFill="1" applyBorder="1" applyAlignment="1" applyProtection="1">
      <alignment horizontal="right" vertical="top" wrapText="1"/>
    </xf>
    <xf numFmtId="0" fontId="21" fillId="7" borderId="16" xfId="201" applyFont="1" applyFill="1" applyBorder="1" applyAlignment="1" applyProtection="1">
      <alignment vertical="top" wrapText="1"/>
    </xf>
    <xf numFmtId="0" fontId="21" fillId="7" borderId="70" xfId="201" applyFont="1" applyFill="1" applyBorder="1" applyAlignment="1" applyProtection="1">
      <alignment horizontal="right" vertical="top"/>
    </xf>
    <xf numFmtId="0" fontId="21" fillId="7" borderId="36" xfId="201" applyFont="1" applyFill="1" applyBorder="1" applyAlignment="1" applyProtection="1">
      <alignment vertical="top" wrapText="1"/>
    </xf>
    <xf numFmtId="0" fontId="21" fillId="7" borderId="10" xfId="201" applyFont="1" applyFill="1" applyBorder="1" applyProtection="1"/>
    <xf numFmtId="0" fontId="21" fillId="7" borderId="0" xfId="201" applyFont="1" applyFill="1" applyBorder="1" applyProtection="1"/>
    <xf numFmtId="0" fontId="20" fillId="7" borderId="0" xfId="201" applyFont="1" applyFill="1" applyBorder="1" applyProtection="1"/>
    <xf numFmtId="0" fontId="20" fillId="8" borderId="0" xfId="201" applyFont="1" applyFill="1" applyBorder="1" applyProtection="1"/>
    <xf numFmtId="0" fontId="21" fillId="8" borderId="0" xfId="201" applyFont="1" applyFill="1" applyBorder="1" applyProtection="1"/>
    <xf numFmtId="0" fontId="21" fillId="0" borderId="0" xfId="201" applyFont="1" applyFill="1" applyProtection="1"/>
    <xf numFmtId="0" fontId="20" fillId="8" borderId="71" xfId="201" applyFont="1" applyFill="1" applyBorder="1" applyProtection="1"/>
    <xf numFmtId="0" fontId="20" fillId="8" borderId="22" xfId="201" applyFont="1" applyFill="1" applyBorder="1" applyProtection="1"/>
    <xf numFmtId="0" fontId="21" fillId="0" borderId="0" xfId="201" applyFont="1" applyFill="1" applyProtection="1">
      <protection locked="0"/>
    </xf>
    <xf numFmtId="0" fontId="20" fillId="8" borderId="69" xfId="201" applyFont="1" applyFill="1" applyBorder="1" applyAlignment="1" applyProtection="1">
      <alignment horizontal="right" vertical="top"/>
    </xf>
    <xf numFmtId="0" fontId="20" fillId="8" borderId="16" xfId="201" applyFont="1" applyFill="1" applyBorder="1" applyProtection="1"/>
    <xf numFmtId="0" fontId="21" fillId="8" borderId="69" xfId="201" applyFont="1" applyFill="1" applyBorder="1" applyAlignment="1" applyProtection="1">
      <alignment horizontal="right" vertical="top"/>
    </xf>
    <xf numFmtId="0" fontId="21" fillId="8" borderId="16" xfId="201" applyFont="1" applyFill="1" applyBorder="1" applyProtection="1"/>
    <xf numFmtId="0" fontId="21" fillId="8" borderId="69" xfId="201" applyFont="1" applyFill="1" applyBorder="1" applyAlignment="1" applyProtection="1">
      <alignment horizontal="right" vertical="top" wrapText="1"/>
    </xf>
    <xf numFmtId="0" fontId="21" fillId="8" borderId="16" xfId="201" applyFont="1" applyFill="1" applyBorder="1" applyAlignment="1" applyProtection="1">
      <alignment vertical="top"/>
    </xf>
    <xf numFmtId="0" fontId="21" fillId="0" borderId="0" xfId="201" applyFont="1" applyFill="1" applyAlignment="1" applyProtection="1">
      <alignment vertical="top"/>
      <protection locked="0"/>
    </xf>
    <xf numFmtId="0" fontId="21" fillId="8" borderId="16" xfId="201" applyFont="1" applyFill="1" applyBorder="1" applyAlignment="1" applyProtection="1">
      <alignment vertical="top" wrapText="1"/>
    </xf>
    <xf numFmtId="0" fontId="21" fillId="0" borderId="0" xfId="201" applyFont="1" applyFill="1" applyAlignment="1" applyProtection="1">
      <alignment vertical="top" wrapText="1"/>
      <protection locked="0"/>
    </xf>
    <xf numFmtId="0" fontId="21" fillId="8" borderId="70" xfId="201" applyFont="1" applyFill="1" applyBorder="1" applyAlignment="1" applyProtection="1">
      <alignment horizontal="right" vertical="top"/>
    </xf>
    <xf numFmtId="0" fontId="21" fillId="8" borderId="36" xfId="201" applyFont="1" applyFill="1" applyBorder="1" applyProtection="1"/>
    <xf numFmtId="0" fontId="20" fillId="8" borderId="10" xfId="201" applyFont="1" applyFill="1" applyBorder="1" applyProtection="1"/>
    <xf numFmtId="0" fontId="21" fillId="8" borderId="10" xfId="201" applyFont="1" applyFill="1" applyBorder="1" applyProtection="1"/>
    <xf numFmtId="172" fontId="20" fillId="9" borderId="39" xfId="5" applyNumberFormat="1" applyFont="1" applyFill="1" applyBorder="1" applyProtection="1"/>
    <xf numFmtId="0" fontId="20" fillId="8" borderId="69" xfId="201" applyFont="1" applyFill="1" applyBorder="1" applyAlignment="1" applyProtection="1">
      <alignment horizontal="right"/>
    </xf>
    <xf numFmtId="0" fontId="21" fillId="8" borderId="69" xfId="201" applyFont="1" applyFill="1" applyBorder="1" applyAlignment="1" applyProtection="1">
      <alignment horizontal="right"/>
    </xf>
    <xf numFmtId="0" fontId="22" fillId="0" borderId="0" xfId="201" applyFont="1" applyFill="1" applyProtection="1">
      <protection locked="0"/>
    </xf>
    <xf numFmtId="0" fontId="22" fillId="8" borderId="69" xfId="201" applyFont="1" applyFill="1" applyBorder="1" applyAlignment="1" applyProtection="1">
      <alignment horizontal="right"/>
    </xf>
    <xf numFmtId="0" fontId="22" fillId="8" borderId="16" xfId="201" applyFont="1" applyFill="1" applyBorder="1" applyProtection="1"/>
    <xf numFmtId="0" fontId="22" fillId="0" borderId="0" xfId="201" applyFont="1" applyFill="1" applyAlignment="1" applyProtection="1">
      <alignment vertical="top" wrapText="1"/>
      <protection locked="0"/>
    </xf>
    <xf numFmtId="0" fontId="22" fillId="8" borderId="70" xfId="201" applyFont="1" applyFill="1" applyBorder="1" applyAlignment="1" applyProtection="1">
      <alignment horizontal="right"/>
    </xf>
    <xf numFmtId="0" fontId="22" fillId="8" borderId="36" xfId="201" applyFont="1" applyFill="1" applyBorder="1" applyProtection="1"/>
    <xf numFmtId="0" fontId="20" fillId="10" borderId="0" xfId="201" applyFont="1" applyFill="1" applyAlignment="1" applyProtection="1">
      <alignment horizontal="right"/>
    </xf>
    <xf numFmtId="0" fontId="21" fillId="10" borderId="0" xfId="201" applyFont="1" applyFill="1" applyProtection="1"/>
    <xf numFmtId="0" fontId="21" fillId="10" borderId="0" xfId="201" applyFont="1" applyFill="1" applyAlignment="1" applyProtection="1">
      <alignment horizontal="right"/>
    </xf>
    <xf numFmtId="0" fontId="21" fillId="10" borderId="2" xfId="201" applyFont="1" applyFill="1" applyBorder="1" applyAlignment="1" applyProtection="1">
      <alignment horizontal="right" vertical="top"/>
    </xf>
    <xf numFmtId="0" fontId="21" fillId="10" borderId="2" xfId="201" applyFont="1" applyFill="1" applyBorder="1" applyAlignment="1" applyProtection="1">
      <alignment horizontal="left" vertical="top"/>
    </xf>
    <xf numFmtId="0" fontId="21" fillId="10" borderId="0" xfId="201" applyFont="1" applyFill="1" applyBorder="1" applyAlignment="1" applyProtection="1">
      <alignment horizontal="right" vertical="top"/>
    </xf>
    <xf numFmtId="0" fontId="21" fillId="10" borderId="0" xfId="201" applyFont="1" applyFill="1" applyBorder="1" applyAlignment="1" applyProtection="1">
      <alignment horizontal="left" vertical="top"/>
    </xf>
    <xf numFmtId="0" fontId="21" fillId="10" borderId="7" xfId="201" applyFont="1" applyFill="1" applyBorder="1" applyAlignment="1" applyProtection="1">
      <alignment horizontal="right" vertical="top" wrapText="1"/>
    </xf>
    <xf numFmtId="0" fontId="21" fillId="10" borderId="7" xfId="201" applyFont="1" applyFill="1" applyBorder="1" applyAlignment="1" applyProtection="1">
      <alignment horizontal="left" vertical="top" wrapText="1"/>
    </xf>
    <xf numFmtId="0" fontId="21" fillId="0" borderId="0" xfId="201" applyFont="1" applyAlignment="1" applyProtection="1">
      <alignment vertical="center"/>
    </xf>
    <xf numFmtId="0" fontId="21" fillId="10" borderId="2" xfId="201" applyFont="1" applyFill="1" applyBorder="1" applyAlignment="1" applyProtection="1">
      <alignment horizontal="right" vertical="top" wrapText="1"/>
    </xf>
    <xf numFmtId="0" fontId="21" fillId="10" borderId="2" xfId="201" applyFont="1" applyFill="1" applyBorder="1" applyAlignment="1" applyProtection="1">
      <alignment horizontal="left" vertical="top" wrapText="1"/>
    </xf>
    <xf numFmtId="0" fontId="21" fillId="10" borderId="0" xfId="201" applyFont="1" applyFill="1" applyBorder="1" applyAlignment="1" applyProtection="1">
      <alignment horizontal="right" vertical="top" wrapText="1"/>
    </xf>
    <xf numFmtId="0" fontId="21" fillId="10" borderId="0" xfId="201" applyFont="1" applyFill="1" applyBorder="1" applyAlignment="1" applyProtection="1">
      <alignment horizontal="left" vertical="top" wrapText="1"/>
    </xf>
    <xf numFmtId="0" fontId="21" fillId="10" borderId="10" xfId="201" applyFont="1" applyFill="1" applyBorder="1" applyAlignment="1" applyProtection="1">
      <alignment horizontal="right" vertical="top" wrapText="1"/>
    </xf>
    <xf numFmtId="0" fontId="21" fillId="10" borderId="10" xfId="201" applyFont="1" applyFill="1" applyBorder="1" applyAlignment="1" applyProtection="1">
      <alignment horizontal="left" vertical="top" wrapText="1"/>
    </xf>
    <xf numFmtId="0" fontId="21" fillId="10" borderId="7" xfId="201" applyFont="1" applyFill="1" applyBorder="1" applyAlignment="1" applyProtection="1">
      <alignment horizontal="right" vertical="top"/>
    </xf>
    <xf numFmtId="0" fontId="21" fillId="10" borderId="7" xfId="201" applyFont="1" applyFill="1" applyBorder="1" applyAlignment="1" applyProtection="1">
      <alignment horizontal="left" vertical="top"/>
    </xf>
    <xf numFmtId="0" fontId="21" fillId="10" borderId="10" xfId="201" applyFont="1" applyFill="1" applyBorder="1" applyAlignment="1" applyProtection="1">
      <alignment horizontal="right" vertical="top"/>
    </xf>
    <xf numFmtId="0" fontId="21" fillId="10" borderId="10" xfId="201" applyFont="1" applyFill="1" applyBorder="1" applyAlignment="1" applyProtection="1">
      <alignment horizontal="left" vertical="top"/>
    </xf>
    <xf numFmtId="0" fontId="20" fillId="11" borderId="0" xfId="201" applyFont="1" applyFill="1" applyBorder="1" applyProtection="1"/>
    <xf numFmtId="0" fontId="21" fillId="11" borderId="0" xfId="201" applyFont="1" applyFill="1" applyBorder="1" applyProtection="1"/>
    <xf numFmtId="172" fontId="21" fillId="0" borderId="0" xfId="201" applyNumberFormat="1" applyFont="1" applyFill="1" applyBorder="1" applyProtection="1">
      <protection locked="0"/>
    </xf>
    <xf numFmtId="172" fontId="21" fillId="11" borderId="0" xfId="201" applyNumberFormat="1" applyFont="1" applyFill="1" applyBorder="1" applyProtection="1"/>
    <xf numFmtId="0" fontId="20" fillId="3" borderId="0" xfId="201" applyFont="1" applyFill="1" applyAlignment="1" applyProtection="1">
      <alignment wrapText="1"/>
    </xf>
    <xf numFmtId="0" fontId="21" fillId="3" borderId="0" xfId="201" applyFont="1" applyFill="1" applyProtection="1"/>
    <xf numFmtId="0" fontId="19" fillId="3" borderId="1" xfId="202" applyFont="1" applyFill="1" applyBorder="1" applyAlignment="1" applyProtection="1">
      <alignment horizontal="centerContinuous"/>
    </xf>
    <xf numFmtId="0" fontId="19" fillId="3" borderId="2" xfId="202" applyFont="1" applyFill="1" applyBorder="1" applyAlignment="1" applyProtection="1">
      <alignment horizontal="center"/>
    </xf>
    <xf numFmtId="0" fontId="19" fillId="3" borderId="4" xfId="202" applyFont="1" applyFill="1" applyBorder="1" applyAlignment="1" applyProtection="1">
      <alignment horizontal="left"/>
    </xf>
    <xf numFmtId="0" fontId="20" fillId="4" borderId="11" xfId="202" applyFont="1" applyFill="1" applyBorder="1" applyAlignment="1" applyProtection="1">
      <alignment horizontal="center" vertical="center"/>
    </xf>
    <xf numFmtId="0" fontId="20" fillId="3" borderId="11" xfId="202" applyFont="1" applyFill="1" applyBorder="1" applyAlignment="1" applyProtection="1">
      <alignment horizontal="centerContinuous" vertical="center"/>
    </xf>
    <xf numFmtId="0" fontId="20" fillId="0" borderId="0" xfId="202" applyFont="1" applyAlignment="1" applyProtection="1">
      <alignment vertical="center"/>
    </xf>
    <xf numFmtId="0" fontId="20" fillId="0" borderId="0" xfId="202" applyFont="1" applyAlignment="1" applyProtection="1">
      <alignment horizontal="centerContinuous" vertical="center"/>
    </xf>
    <xf numFmtId="0" fontId="20" fillId="3" borderId="6" xfId="202" applyFont="1" applyFill="1" applyBorder="1" applyAlignment="1" applyProtection="1">
      <alignment horizontal="center" vertical="center"/>
    </xf>
    <xf numFmtId="0" fontId="20" fillId="3" borderId="7" xfId="202" applyFont="1" applyFill="1" applyBorder="1" applyAlignment="1" applyProtection="1">
      <alignment horizontal="center" vertical="center"/>
    </xf>
    <xf numFmtId="0" fontId="20" fillId="3" borderId="8" xfId="202" applyFont="1" applyFill="1" applyBorder="1" applyAlignment="1" applyProtection="1">
      <alignment horizontal="right" vertical="center"/>
    </xf>
    <xf numFmtId="0" fontId="20" fillId="4" borderId="8" xfId="202" applyFont="1" applyFill="1" applyBorder="1" applyAlignment="1" applyProtection="1">
      <alignment horizontal="center" vertical="center"/>
    </xf>
    <xf numFmtId="0" fontId="20" fillId="3" borderId="8" xfId="202" applyFont="1" applyFill="1" applyBorder="1" applyAlignment="1" applyProtection="1">
      <alignment horizontal="center" vertical="center"/>
    </xf>
    <xf numFmtId="0" fontId="20" fillId="0" borderId="0" xfId="202" applyFont="1" applyAlignment="1" applyProtection="1">
      <alignment horizontal="center" vertical="center"/>
    </xf>
    <xf numFmtId="0" fontId="20" fillId="5" borderId="2" xfId="202" applyFont="1" applyFill="1" applyBorder="1" applyAlignment="1" applyProtection="1">
      <alignment horizontal="left" vertical="center"/>
    </xf>
    <xf numFmtId="0" fontId="18" fillId="5" borderId="2" xfId="202" applyFill="1" applyBorder="1" applyAlignment="1">
      <alignment horizontal="left" vertical="center"/>
    </xf>
    <xf numFmtId="0" fontId="21" fillId="0" borderId="0" xfId="202" applyFont="1" applyFill="1" applyProtection="1"/>
    <xf numFmtId="0" fontId="21" fillId="0" borderId="0" xfId="202" applyFont="1" applyProtection="1"/>
    <xf numFmtId="1" fontId="21" fillId="5" borderId="68" xfId="202" applyNumberFormat="1" applyFont="1" applyFill="1" applyBorder="1" applyAlignment="1" applyProtection="1"/>
    <xf numFmtId="1" fontId="21" fillId="5" borderId="20" xfId="202" applyNumberFormat="1" applyFont="1" applyFill="1" applyBorder="1" applyAlignment="1" applyProtection="1"/>
    <xf numFmtId="0" fontId="21" fillId="5" borderId="20" xfId="202" applyFont="1" applyFill="1" applyBorder="1" applyProtection="1"/>
    <xf numFmtId="0" fontId="21" fillId="0" borderId="0" xfId="202" applyFont="1" applyProtection="1">
      <protection locked="0"/>
    </xf>
    <xf numFmtId="1" fontId="21" fillId="5" borderId="69" xfId="202" applyNumberFormat="1" applyFont="1" applyFill="1" applyBorder="1" applyProtection="1"/>
    <xf numFmtId="1" fontId="21" fillId="5" borderId="16" xfId="202" applyNumberFormat="1" applyFont="1" applyFill="1" applyBorder="1" applyProtection="1"/>
    <xf numFmtId="0" fontId="21" fillId="5" borderId="16" xfId="202" applyFont="1" applyFill="1" applyBorder="1" applyProtection="1"/>
    <xf numFmtId="1" fontId="22" fillId="5" borderId="69" xfId="202" applyNumberFormat="1" applyFont="1" applyFill="1" applyBorder="1" applyAlignment="1" applyProtection="1">
      <alignment horizontal="right" vertical="center"/>
    </xf>
    <xf numFmtId="1" fontId="22" fillId="5" borderId="16" xfId="202" applyNumberFormat="1" applyFont="1" applyFill="1" applyBorder="1" applyProtection="1"/>
    <xf numFmtId="0" fontId="22" fillId="5" borderId="16" xfId="202" applyFont="1" applyFill="1" applyBorder="1" applyProtection="1"/>
    <xf numFmtId="1" fontId="21" fillId="5" borderId="69" xfId="202" applyNumberFormat="1" applyFont="1" applyFill="1" applyBorder="1" applyAlignment="1" applyProtection="1">
      <alignment horizontal="right"/>
    </xf>
    <xf numFmtId="1" fontId="21" fillId="5" borderId="69" xfId="202" applyNumberFormat="1" applyFont="1" applyFill="1" applyBorder="1" applyAlignment="1" applyProtection="1">
      <alignment horizontal="right" vertical="top" wrapText="1"/>
    </xf>
    <xf numFmtId="1" fontId="21" fillId="5" borderId="16" xfId="202" applyNumberFormat="1" applyFont="1" applyFill="1" applyBorder="1" applyAlignment="1" applyProtection="1">
      <alignment horizontal="right" vertical="top" wrapText="1"/>
    </xf>
    <xf numFmtId="0" fontId="21" fillId="5" borderId="16" xfId="202" applyFont="1" applyFill="1" applyBorder="1" applyAlignment="1" applyProtection="1">
      <alignment vertical="top" wrapText="1"/>
    </xf>
    <xf numFmtId="0" fontId="22" fillId="0" borderId="0" xfId="202" applyFont="1" applyProtection="1">
      <protection locked="0"/>
    </xf>
    <xf numFmtId="1" fontId="22" fillId="5" borderId="69" xfId="202" applyNumberFormat="1" applyFont="1" applyFill="1" applyBorder="1" applyAlignment="1" applyProtection="1">
      <alignment horizontal="right" vertical="top" wrapText="1"/>
    </xf>
    <xf numFmtId="0" fontId="22" fillId="5" borderId="16" xfId="202" applyFont="1" applyFill="1" applyBorder="1" applyAlignment="1" applyProtection="1">
      <alignment vertical="top" wrapText="1"/>
    </xf>
    <xf numFmtId="1" fontId="22" fillId="5" borderId="16" xfId="202" applyNumberFormat="1" applyFont="1" applyFill="1" applyBorder="1" applyAlignment="1" applyProtection="1">
      <alignment horizontal="left" vertical="top" wrapText="1"/>
    </xf>
    <xf numFmtId="0" fontId="22" fillId="0" borderId="0" xfId="202" applyFont="1" applyAlignment="1" applyProtection="1">
      <alignment vertical="top" wrapText="1"/>
      <protection locked="0"/>
    </xf>
    <xf numFmtId="0" fontId="20" fillId="0" borderId="0" xfId="202" applyFont="1" applyAlignment="1" applyProtection="1">
      <alignment vertical="center"/>
      <protection locked="0"/>
    </xf>
    <xf numFmtId="1" fontId="21" fillId="5" borderId="70" xfId="202" applyNumberFormat="1" applyFont="1" applyFill="1" applyBorder="1" applyProtection="1"/>
    <xf numFmtId="1" fontId="21" fillId="5" borderId="36" xfId="202" applyNumberFormat="1" applyFont="1" applyFill="1" applyBorder="1" applyProtection="1"/>
    <xf numFmtId="0" fontId="21" fillId="5" borderId="36" xfId="202" applyFont="1" applyFill="1" applyBorder="1" applyProtection="1"/>
    <xf numFmtId="1" fontId="20" fillId="5" borderId="10" xfId="202" applyNumberFormat="1" applyFont="1" applyFill="1" applyBorder="1" applyProtection="1"/>
    <xf numFmtId="0" fontId="20" fillId="5" borderId="10" xfId="202" applyFont="1" applyFill="1" applyBorder="1" applyProtection="1"/>
    <xf numFmtId="0" fontId="20" fillId="0" borderId="0" xfId="202" applyFont="1" applyProtection="1">
      <protection locked="0"/>
    </xf>
    <xf numFmtId="1" fontId="21" fillId="5" borderId="69" xfId="202" applyNumberFormat="1" applyFont="1" applyFill="1" applyBorder="1" applyAlignment="1" applyProtection="1">
      <alignment vertical="center"/>
    </xf>
    <xf numFmtId="1" fontId="21" fillId="5" borderId="16" xfId="202" applyNumberFormat="1" applyFont="1" applyFill="1" applyBorder="1" applyAlignment="1" applyProtection="1">
      <alignment vertical="center"/>
    </xf>
    <xf numFmtId="0" fontId="21" fillId="0" borderId="0" xfId="202" applyFont="1" applyAlignment="1" applyProtection="1">
      <alignment vertical="center"/>
      <protection locked="0"/>
    </xf>
    <xf numFmtId="1" fontId="22" fillId="5" borderId="69" xfId="202" applyNumberFormat="1" applyFont="1" applyFill="1" applyBorder="1" applyAlignment="1" applyProtection="1">
      <alignment horizontal="right"/>
    </xf>
    <xf numFmtId="1" fontId="20" fillId="5" borderId="10" xfId="202" applyNumberFormat="1" applyFont="1" applyFill="1" applyBorder="1" applyAlignment="1" applyProtection="1">
      <alignment vertical="center"/>
    </xf>
    <xf numFmtId="1" fontId="21" fillId="5" borderId="10" xfId="202" applyNumberFormat="1" applyFont="1" applyFill="1" applyBorder="1" applyAlignment="1" applyProtection="1">
      <alignment vertical="center"/>
    </xf>
    <xf numFmtId="0" fontId="20" fillId="5" borderId="10" xfId="202" applyFont="1" applyFill="1" applyBorder="1" applyAlignment="1" applyProtection="1">
      <alignment vertical="center"/>
    </xf>
    <xf numFmtId="0" fontId="21" fillId="0" borderId="0" xfId="202" applyFont="1" applyAlignment="1" applyProtection="1">
      <alignment vertical="center"/>
    </xf>
    <xf numFmtId="0" fontId="22" fillId="5" borderId="70" xfId="202" applyFont="1" applyFill="1" applyBorder="1" applyAlignment="1" applyProtection="1">
      <alignment horizontal="right"/>
    </xf>
    <xf numFmtId="0" fontId="22" fillId="5" borderId="36" xfId="202" applyFont="1" applyFill="1" applyBorder="1" applyProtection="1"/>
    <xf numFmtId="1" fontId="21" fillId="5" borderId="10" xfId="202" applyNumberFormat="1" applyFont="1" applyFill="1" applyBorder="1" applyProtection="1"/>
    <xf numFmtId="1" fontId="21" fillId="5" borderId="71" xfId="202" applyNumberFormat="1" applyFont="1" applyFill="1" applyBorder="1" applyAlignment="1" applyProtection="1">
      <alignment vertical="center"/>
    </xf>
    <xf numFmtId="1" fontId="21" fillId="5" borderId="22" xfId="202" applyNumberFormat="1" applyFont="1" applyFill="1" applyBorder="1" applyAlignment="1" applyProtection="1">
      <alignment vertical="center"/>
    </xf>
    <xf numFmtId="0" fontId="21" fillId="5" borderId="22" xfId="202" applyFont="1" applyFill="1" applyBorder="1" applyProtection="1"/>
    <xf numFmtId="1" fontId="21" fillId="5" borderId="69" xfId="202" applyNumberFormat="1" applyFont="1" applyFill="1" applyBorder="1" applyAlignment="1" applyProtection="1">
      <alignment horizontal="right" vertical="center" wrapText="1"/>
    </xf>
    <xf numFmtId="1" fontId="21" fillId="5" borderId="16" xfId="202" applyNumberFormat="1" applyFont="1" applyFill="1" applyBorder="1" applyAlignment="1" applyProtection="1">
      <alignment horizontal="right" vertical="center" wrapText="1"/>
    </xf>
    <xf numFmtId="0" fontId="21" fillId="5" borderId="16" xfId="202" applyFont="1" applyFill="1" applyBorder="1" applyAlignment="1" applyProtection="1">
      <alignment vertical="center" wrapText="1"/>
    </xf>
    <xf numFmtId="1" fontId="21" fillId="5" borderId="16" xfId="202" applyNumberFormat="1" applyFont="1" applyFill="1" applyBorder="1" applyAlignment="1" applyProtection="1">
      <alignment horizontal="right"/>
    </xf>
    <xf numFmtId="1" fontId="21" fillId="5" borderId="69" xfId="202" applyNumberFormat="1" applyFont="1" applyFill="1" applyBorder="1" applyAlignment="1" applyProtection="1">
      <alignment vertical="top"/>
    </xf>
    <xf numFmtId="1" fontId="21" fillId="5" borderId="16" xfId="202" applyNumberFormat="1" applyFont="1" applyFill="1" applyBorder="1" applyAlignment="1" applyProtection="1">
      <alignment vertical="top"/>
    </xf>
    <xf numFmtId="0" fontId="21" fillId="0" borderId="0" xfId="202" applyFont="1" applyAlignment="1" applyProtection="1">
      <alignment vertical="top"/>
      <protection locked="0"/>
    </xf>
    <xf numFmtId="1" fontId="22" fillId="5" borderId="36" xfId="202" applyNumberFormat="1" applyFont="1" applyFill="1" applyBorder="1" applyProtection="1"/>
    <xf numFmtId="1" fontId="22" fillId="5" borderId="70" xfId="202" applyNumberFormat="1" applyFont="1" applyFill="1" applyBorder="1" applyAlignment="1" applyProtection="1">
      <alignment horizontal="right"/>
    </xf>
    <xf numFmtId="0" fontId="21" fillId="5" borderId="10" xfId="202" applyFont="1" applyFill="1" applyBorder="1" applyProtection="1"/>
    <xf numFmtId="0" fontId="21" fillId="5" borderId="0" xfId="202" applyFont="1" applyFill="1" applyBorder="1" applyProtection="1"/>
    <xf numFmtId="0" fontId="20" fillId="5" borderId="0" xfId="202" applyFont="1" applyFill="1" applyBorder="1" applyProtection="1"/>
    <xf numFmtId="0" fontId="21" fillId="0" borderId="0" xfId="202" applyFont="1" applyFill="1" applyBorder="1" applyProtection="1"/>
    <xf numFmtId="0" fontId="20" fillId="0" borderId="0" xfId="202" applyFont="1" applyFill="1" applyBorder="1" applyProtection="1"/>
    <xf numFmtId="0" fontId="20" fillId="7" borderId="10" xfId="202" applyFont="1" applyFill="1" applyBorder="1" applyAlignment="1" applyProtection="1">
      <alignment horizontal="left" vertical="center"/>
    </xf>
    <xf numFmtId="0" fontId="18" fillId="7" borderId="10" xfId="202" applyFill="1" applyBorder="1" applyAlignment="1">
      <alignment horizontal="left" vertical="center"/>
    </xf>
    <xf numFmtId="0" fontId="21" fillId="7" borderId="69" xfId="202" applyFont="1" applyFill="1" applyBorder="1" applyAlignment="1" applyProtection="1">
      <alignment horizontal="right"/>
    </xf>
    <xf numFmtId="0" fontId="21" fillId="7" borderId="16" xfId="202" applyFont="1" applyFill="1" applyBorder="1" applyProtection="1"/>
    <xf numFmtId="0" fontId="22" fillId="7" borderId="69" xfId="202" applyFont="1" applyFill="1" applyBorder="1" applyAlignment="1" applyProtection="1">
      <alignment horizontal="right"/>
    </xf>
    <xf numFmtId="0" fontId="22" fillId="7" borderId="16" xfId="202" applyFont="1" applyFill="1" applyBorder="1" applyProtection="1"/>
    <xf numFmtId="0" fontId="21" fillId="7" borderId="70" xfId="202" applyFont="1" applyFill="1" applyBorder="1" applyAlignment="1" applyProtection="1">
      <alignment horizontal="right"/>
    </xf>
    <xf numFmtId="0" fontId="21" fillId="7" borderId="36" xfId="202" applyFont="1" applyFill="1" applyBorder="1" applyProtection="1"/>
    <xf numFmtId="0" fontId="20" fillId="7" borderId="10" xfId="202" applyFont="1" applyFill="1" applyBorder="1" applyAlignment="1" applyProtection="1">
      <alignment horizontal="right"/>
    </xf>
    <xf numFmtId="0" fontId="20" fillId="7" borderId="10" xfId="202" applyFont="1" applyFill="1" applyBorder="1" applyProtection="1"/>
    <xf numFmtId="0" fontId="21" fillId="7" borderId="69" xfId="202" applyFont="1" applyFill="1" applyBorder="1" applyAlignment="1" applyProtection="1">
      <alignment horizontal="right" vertical="top" wrapText="1"/>
    </xf>
    <xf numFmtId="0" fontId="21" fillId="7" borderId="16" xfId="202" applyFont="1" applyFill="1" applyBorder="1" applyAlignment="1" applyProtection="1">
      <alignment vertical="top" wrapText="1"/>
    </xf>
    <xf numFmtId="0" fontId="21" fillId="7" borderId="70" xfId="202" applyFont="1" applyFill="1" applyBorder="1" applyAlignment="1" applyProtection="1">
      <alignment horizontal="right" vertical="top"/>
    </xf>
    <xf numFmtId="0" fontId="21" fillId="7" borderId="36" xfId="202" applyFont="1" applyFill="1" applyBorder="1" applyAlignment="1" applyProtection="1">
      <alignment vertical="top" wrapText="1"/>
    </xf>
    <xf numFmtId="0" fontId="21" fillId="7" borderId="10" xfId="202" applyFont="1" applyFill="1" applyBorder="1" applyProtection="1"/>
    <xf numFmtId="0" fontId="21" fillId="7" borderId="0" xfId="202" applyFont="1" applyFill="1" applyBorder="1" applyProtection="1"/>
    <xf numFmtId="0" fontId="20" fillId="7" borderId="0" xfId="202" applyFont="1" applyFill="1" applyBorder="1" applyProtection="1"/>
    <xf numFmtId="0" fontId="20" fillId="8" borderId="0" xfId="202" applyFont="1" applyFill="1" applyBorder="1" applyProtection="1"/>
    <xf numFmtId="0" fontId="21" fillId="8" borderId="0" xfId="202" applyFont="1" applyFill="1" applyBorder="1" applyProtection="1"/>
    <xf numFmtId="0" fontId="20" fillId="8" borderId="71" xfId="202" applyFont="1" applyFill="1" applyBorder="1" applyProtection="1"/>
    <xf numFmtId="0" fontId="20" fillId="8" borderId="22" xfId="202" applyFont="1" applyFill="1" applyBorder="1" applyProtection="1"/>
    <xf numFmtId="0" fontId="21" fillId="0" borderId="0" xfId="202" applyFont="1" applyFill="1" applyProtection="1">
      <protection locked="0"/>
    </xf>
    <xf numFmtId="0" fontId="20" fillId="8" borderId="69" xfId="202" applyFont="1" applyFill="1" applyBorder="1" applyAlignment="1" applyProtection="1">
      <alignment horizontal="right" vertical="top"/>
    </xf>
    <xf numFmtId="0" fontId="20" fillId="8" borderId="16" xfId="202" applyFont="1" applyFill="1" applyBorder="1" applyProtection="1"/>
    <xf numFmtId="0" fontId="22" fillId="8" borderId="69" xfId="202" applyFont="1" applyFill="1" applyBorder="1" applyAlignment="1" applyProtection="1">
      <alignment horizontal="right" vertical="top"/>
    </xf>
    <xf numFmtId="0" fontId="22" fillId="8" borderId="16" xfId="202" applyFont="1" applyFill="1" applyBorder="1" applyProtection="1"/>
    <xf numFmtId="0" fontId="22" fillId="8" borderId="69" xfId="202" applyFont="1" applyFill="1" applyBorder="1" applyAlignment="1" applyProtection="1">
      <alignment horizontal="right" vertical="top" wrapText="1"/>
    </xf>
    <xf numFmtId="0" fontId="22" fillId="8" borderId="16" xfId="202" applyFont="1" applyFill="1" applyBorder="1" applyAlignment="1" applyProtection="1">
      <alignment vertical="top"/>
    </xf>
    <xf numFmtId="0" fontId="21" fillId="0" borderId="0" xfId="202" applyFont="1" applyFill="1" applyAlignment="1" applyProtection="1">
      <alignment vertical="top"/>
      <protection locked="0"/>
    </xf>
    <xf numFmtId="0" fontId="22" fillId="8" borderId="16" xfId="202" applyFont="1" applyFill="1" applyBorder="1" applyAlignment="1" applyProtection="1">
      <alignment vertical="top" wrapText="1"/>
    </xf>
    <xf numFmtId="0" fontId="21" fillId="0" borderId="0" xfId="202" applyFont="1" applyFill="1" applyAlignment="1" applyProtection="1">
      <alignment vertical="top" wrapText="1"/>
      <protection locked="0"/>
    </xf>
    <xf numFmtId="0" fontId="21" fillId="8" borderId="69" xfId="202" applyFont="1" applyFill="1" applyBorder="1" applyAlignment="1" applyProtection="1">
      <alignment horizontal="right" vertical="top"/>
    </xf>
    <xf numFmtId="0" fontId="21" fillId="8" borderId="16" xfId="202" applyFont="1" applyFill="1" applyBorder="1" applyProtection="1"/>
    <xf numFmtId="0" fontId="21" fillId="8" borderId="69" xfId="202" applyFont="1" applyFill="1" applyBorder="1" applyAlignment="1" applyProtection="1">
      <alignment horizontal="right" vertical="top" wrapText="1"/>
    </xf>
    <xf numFmtId="0" fontId="21" fillId="8" borderId="16" xfId="202" applyFont="1" applyFill="1" applyBorder="1" applyAlignment="1" applyProtection="1">
      <alignment vertical="top" wrapText="1"/>
    </xf>
    <xf numFmtId="0" fontId="21" fillId="8" borderId="70" xfId="202" applyFont="1" applyFill="1" applyBorder="1" applyAlignment="1" applyProtection="1">
      <alignment horizontal="right" vertical="top"/>
    </xf>
    <xf numFmtId="0" fontId="21" fillId="8" borderId="36" xfId="202" applyFont="1" applyFill="1" applyBorder="1" applyProtection="1"/>
    <xf numFmtId="0" fontId="20" fillId="8" borderId="10" xfId="202" applyFont="1" applyFill="1" applyBorder="1" applyProtection="1"/>
    <xf numFmtId="0" fontId="21" fillId="8" borderId="10" xfId="202" applyFont="1" applyFill="1" applyBorder="1" applyProtection="1"/>
    <xf numFmtId="0" fontId="20" fillId="8" borderId="69" xfId="202" applyFont="1" applyFill="1" applyBorder="1" applyAlignment="1" applyProtection="1">
      <alignment horizontal="right"/>
    </xf>
    <xf numFmtId="0" fontId="21" fillId="8" borderId="69" xfId="202" applyFont="1" applyFill="1" applyBorder="1" applyAlignment="1" applyProtection="1">
      <alignment horizontal="right"/>
    </xf>
    <xf numFmtId="0" fontId="22" fillId="0" borderId="0" xfId="202" applyFont="1" applyFill="1" applyProtection="1">
      <protection locked="0"/>
    </xf>
    <xf numFmtId="0" fontId="22" fillId="8" borderId="69" xfId="202" applyFont="1" applyFill="1" applyBorder="1" applyAlignment="1" applyProtection="1">
      <alignment horizontal="right"/>
    </xf>
    <xf numFmtId="0" fontId="22" fillId="0" borderId="0" xfId="202" applyFont="1" applyFill="1" applyAlignment="1" applyProtection="1">
      <alignment vertical="top" wrapText="1"/>
      <protection locked="0"/>
    </xf>
    <xf numFmtId="0" fontId="22" fillId="8" borderId="70" xfId="202" applyFont="1" applyFill="1" applyBorder="1" applyAlignment="1" applyProtection="1">
      <alignment horizontal="right"/>
    </xf>
    <xf numFmtId="0" fontId="22" fillId="8" borderId="36" xfId="202" applyFont="1" applyFill="1" applyBorder="1" applyProtection="1"/>
    <xf numFmtId="0" fontId="20" fillId="8" borderId="93" xfId="202" applyFont="1" applyFill="1" applyBorder="1" applyProtection="1"/>
    <xf numFmtId="0" fontId="20" fillId="10" borderId="0" xfId="202" applyFont="1" applyFill="1" applyAlignment="1" applyProtection="1">
      <alignment horizontal="right"/>
    </xf>
    <xf numFmtId="0" fontId="21" fillId="10" borderId="0" xfId="202" applyFont="1" applyFill="1" applyProtection="1"/>
    <xf numFmtId="0" fontId="21" fillId="10" borderId="94" xfId="202" applyFont="1" applyFill="1" applyBorder="1" applyAlignment="1" applyProtection="1">
      <alignment horizontal="right"/>
    </xf>
    <xf numFmtId="0" fontId="21" fillId="10" borderId="2" xfId="202" applyFont="1" applyFill="1" applyBorder="1" applyAlignment="1" applyProtection="1">
      <alignment horizontal="right"/>
    </xf>
    <xf numFmtId="0" fontId="21" fillId="10" borderId="2" xfId="202" applyFont="1" applyFill="1" applyBorder="1" applyProtection="1"/>
    <xf numFmtId="0" fontId="21" fillId="10" borderId="51" xfId="202" applyFont="1" applyFill="1" applyBorder="1" applyProtection="1"/>
    <xf numFmtId="0" fontId="21" fillId="10" borderId="0" xfId="202" applyFont="1" applyFill="1" applyBorder="1" applyAlignment="1" applyProtection="1">
      <alignment horizontal="right"/>
    </xf>
    <xf numFmtId="0" fontId="21" fillId="10" borderId="0" xfId="202" applyFont="1" applyFill="1" applyBorder="1" applyProtection="1"/>
    <xf numFmtId="0" fontId="21" fillId="10" borderId="94" xfId="202" applyFont="1" applyFill="1" applyBorder="1" applyProtection="1"/>
    <xf numFmtId="0" fontId="21" fillId="10" borderId="0" xfId="202" applyFont="1" applyFill="1" applyBorder="1" applyAlignment="1" applyProtection="1">
      <alignment horizontal="right" vertical="top" wrapText="1"/>
    </xf>
    <xf numFmtId="0" fontId="21" fillId="10" borderId="0" xfId="202" applyFont="1" applyFill="1" applyBorder="1" applyAlignment="1" applyProtection="1">
      <alignment vertical="top" wrapText="1"/>
    </xf>
    <xf numFmtId="0" fontId="21" fillId="10" borderId="94" xfId="202" applyFont="1" applyFill="1" applyBorder="1" applyAlignment="1" applyProtection="1">
      <alignment vertical="top" wrapText="1"/>
    </xf>
    <xf numFmtId="0" fontId="21" fillId="0" borderId="0" xfId="202" applyFont="1" applyAlignment="1" applyProtection="1">
      <alignment vertical="top"/>
    </xf>
    <xf numFmtId="0" fontId="21" fillId="10" borderId="7" xfId="202" applyFont="1" applyFill="1" applyBorder="1" applyAlignment="1" applyProtection="1">
      <alignment horizontal="right" vertical="top" wrapText="1"/>
    </xf>
    <xf numFmtId="0" fontId="21" fillId="10" borderId="7" xfId="202" applyFont="1" applyFill="1" applyBorder="1" applyAlignment="1" applyProtection="1">
      <alignment vertical="top" wrapText="1"/>
    </xf>
    <xf numFmtId="0" fontId="21" fillId="10" borderId="95" xfId="202" applyFont="1" applyFill="1" applyBorder="1" applyAlignment="1" applyProtection="1">
      <alignment vertical="top" wrapText="1"/>
    </xf>
    <xf numFmtId="0" fontId="21" fillId="10" borderId="2" xfId="202" applyFont="1" applyFill="1" applyBorder="1" applyAlignment="1" applyProtection="1">
      <alignment horizontal="right" vertical="top" wrapText="1"/>
    </xf>
    <xf numFmtId="0" fontId="21" fillId="10" borderId="2" xfId="202" applyFont="1" applyFill="1" applyBorder="1" applyAlignment="1" applyProtection="1">
      <alignment vertical="top" wrapText="1"/>
    </xf>
    <xf numFmtId="0" fontId="21" fillId="10" borderId="51" xfId="202" applyFont="1" applyFill="1" applyBorder="1" applyAlignment="1" applyProtection="1">
      <alignment vertical="top" wrapText="1"/>
    </xf>
    <xf numFmtId="0" fontId="21" fillId="10" borderId="7" xfId="202" applyFont="1" applyFill="1" applyBorder="1" applyAlignment="1" applyProtection="1">
      <alignment horizontal="right"/>
    </xf>
    <xf numFmtId="0" fontId="21" fillId="10" borderId="7" xfId="202" applyFont="1" applyFill="1" applyBorder="1" applyProtection="1"/>
    <xf numFmtId="0" fontId="21" fillId="10" borderId="95" xfId="202" applyFont="1" applyFill="1" applyBorder="1" applyProtection="1"/>
    <xf numFmtId="0" fontId="21" fillId="10" borderId="7" xfId="202" applyFont="1" applyFill="1" applyBorder="1" applyAlignment="1" applyProtection="1">
      <alignment vertical="top"/>
    </xf>
    <xf numFmtId="0" fontId="21" fillId="10" borderId="95" xfId="202" applyFont="1" applyFill="1" applyBorder="1" applyAlignment="1" applyProtection="1">
      <alignment vertical="top"/>
    </xf>
    <xf numFmtId="0" fontId="21" fillId="10" borderId="10" xfId="202" applyFont="1" applyFill="1" applyBorder="1" applyAlignment="1" applyProtection="1">
      <alignment horizontal="right"/>
    </xf>
    <xf numFmtId="0" fontId="21" fillId="10" borderId="10" xfId="202" applyFont="1" applyFill="1" applyBorder="1" applyProtection="1"/>
    <xf numFmtId="0" fontId="21" fillId="10" borderId="93" xfId="202" applyFont="1" applyFill="1" applyBorder="1" applyProtection="1"/>
    <xf numFmtId="0" fontId="21" fillId="0" borderId="94" xfId="202" applyFont="1" applyBorder="1" applyProtection="1"/>
    <xf numFmtId="0" fontId="20" fillId="11" borderId="0" xfId="202" applyFont="1" applyFill="1" applyBorder="1" applyAlignment="1" applyProtection="1">
      <alignment horizontal="right"/>
    </xf>
    <xf numFmtId="0" fontId="21" fillId="11" borderId="0" xfId="202" applyFont="1" applyFill="1" applyBorder="1" applyProtection="1"/>
    <xf numFmtId="0" fontId="20" fillId="11" borderId="94" xfId="202" applyFont="1" applyFill="1" applyBorder="1" applyProtection="1"/>
    <xf numFmtId="0" fontId="21" fillId="11" borderId="0" xfId="202" applyFont="1" applyFill="1" applyBorder="1" applyAlignment="1" applyProtection="1">
      <alignment horizontal="right"/>
    </xf>
    <xf numFmtId="0" fontId="21" fillId="11" borderId="94" xfId="202" applyFont="1" applyFill="1" applyBorder="1" applyProtection="1"/>
    <xf numFmtId="172" fontId="21" fillId="11" borderId="0" xfId="202" applyNumberFormat="1" applyFont="1" applyFill="1" applyBorder="1" applyProtection="1"/>
    <xf numFmtId="0" fontId="20" fillId="3" borderId="0" xfId="202" applyFont="1" applyFill="1" applyAlignment="1" applyProtection="1">
      <alignment horizontal="right" wrapText="1"/>
    </xf>
    <xf numFmtId="0" fontId="21" fillId="3" borderId="0" xfId="202" applyFont="1" applyFill="1" applyProtection="1"/>
    <xf numFmtId="0" fontId="21" fillId="3" borderId="94" xfId="202" applyFont="1" applyFill="1" applyBorder="1" applyProtection="1"/>
    <xf numFmtId="0" fontId="21" fillId="3" borderId="0" xfId="202" applyFont="1" applyFill="1" applyAlignment="1" applyProtection="1">
      <alignment horizontal="right"/>
    </xf>
    <xf numFmtId="0" fontId="63" fillId="3" borderId="0" xfId="203" applyFont="1" applyFill="1" applyBorder="1" applyAlignment="1" applyProtection="1">
      <alignment vertical="center"/>
    </xf>
    <xf numFmtId="170" fontId="20" fillId="4" borderId="11" xfId="203" applyNumberFormat="1" applyFont="1" applyFill="1" applyBorder="1" applyAlignment="1" applyProtection="1">
      <alignment horizontal="center" vertical="center"/>
    </xf>
    <xf numFmtId="170" fontId="20" fillId="3" borderId="11" xfId="203" applyNumberFormat="1" applyFont="1" applyFill="1" applyBorder="1" applyAlignment="1" applyProtection="1">
      <alignment horizontal="centerContinuous" vertical="center"/>
    </xf>
    <xf numFmtId="0" fontId="20" fillId="4" borderId="11" xfId="203" applyFont="1" applyFill="1" applyBorder="1" applyAlignment="1" applyProtection="1">
      <alignment horizontal="center" vertical="center"/>
    </xf>
    <xf numFmtId="0" fontId="20" fillId="0" borderId="0" xfId="203" applyFont="1" applyAlignment="1" applyProtection="1">
      <alignment vertical="center"/>
    </xf>
    <xf numFmtId="0" fontId="20" fillId="0" borderId="0" xfId="203" applyFont="1" applyAlignment="1" applyProtection="1">
      <alignment horizontal="centerContinuous" vertical="center"/>
    </xf>
    <xf numFmtId="0" fontId="20" fillId="3" borderId="6" xfId="203" applyFont="1" applyFill="1" applyBorder="1" applyAlignment="1" applyProtection="1">
      <alignment horizontal="center" vertical="center"/>
    </xf>
    <xf numFmtId="0" fontId="20" fillId="3" borderId="7" xfId="203" applyFont="1" applyFill="1" applyBorder="1" applyAlignment="1" applyProtection="1">
      <alignment horizontal="center" vertical="center"/>
    </xf>
    <xf numFmtId="0" fontId="20" fillId="3" borderId="8" xfId="203" applyFont="1" applyFill="1" applyBorder="1" applyAlignment="1" applyProtection="1">
      <alignment horizontal="right" vertical="center"/>
    </xf>
    <xf numFmtId="0" fontId="20" fillId="4" borderId="8" xfId="203" applyFont="1" applyFill="1" applyBorder="1" applyAlignment="1" applyProtection="1">
      <alignment horizontal="center" vertical="center"/>
    </xf>
    <xf numFmtId="170" fontId="20" fillId="3" borderId="8" xfId="203" applyNumberFormat="1" applyFont="1" applyFill="1" applyBorder="1" applyAlignment="1" applyProtection="1">
      <alignment horizontal="center" vertical="center"/>
    </xf>
    <xf numFmtId="0" fontId="20" fillId="0" borderId="0" xfId="203" applyFont="1" applyAlignment="1" applyProtection="1">
      <alignment horizontal="center" vertical="center"/>
    </xf>
    <xf numFmtId="0" fontId="20" fillId="5" borderId="2" xfId="203" applyFont="1" applyFill="1" applyBorder="1" applyAlignment="1" applyProtection="1">
      <alignment horizontal="left" vertical="center"/>
    </xf>
    <xf numFmtId="0" fontId="18" fillId="5" borderId="2" xfId="203" applyFill="1" applyBorder="1" applyAlignment="1">
      <alignment horizontal="left" vertical="center"/>
    </xf>
    <xf numFmtId="0" fontId="20" fillId="6" borderId="0" xfId="203" applyFont="1" applyFill="1" applyAlignment="1" applyProtection="1">
      <alignment horizontal="center"/>
    </xf>
    <xf numFmtId="0" fontId="21" fillId="0" borderId="0" xfId="203" applyFont="1" applyProtection="1"/>
    <xf numFmtId="1" fontId="21" fillId="5" borderId="68" xfId="203" applyNumberFormat="1" applyFont="1" applyFill="1" applyBorder="1" applyProtection="1"/>
    <xf numFmtId="1" fontId="21" fillId="5" borderId="20" xfId="203" applyNumberFormat="1" applyFont="1" applyFill="1" applyBorder="1" applyProtection="1"/>
    <xf numFmtId="0" fontId="21" fillId="5" borderId="20" xfId="203" applyFont="1" applyFill="1" applyBorder="1" applyProtection="1"/>
    <xf numFmtId="0" fontId="21" fillId="0" borderId="0" xfId="203" applyFont="1" applyProtection="1">
      <protection locked="0"/>
    </xf>
    <xf numFmtId="1" fontId="21" fillId="5" borderId="69" xfId="203" applyNumberFormat="1" applyFont="1" applyFill="1" applyBorder="1" applyProtection="1"/>
    <xf numFmtId="1" fontId="21" fillId="5" borderId="16" xfId="203" applyNumberFormat="1" applyFont="1" applyFill="1" applyBorder="1" applyProtection="1"/>
    <xf numFmtId="0" fontId="21" fillId="5" borderId="16" xfId="203" applyFont="1" applyFill="1" applyBorder="1" applyProtection="1"/>
    <xf numFmtId="1" fontId="22" fillId="5" borderId="69" xfId="203" applyNumberFormat="1" applyFont="1" applyFill="1" applyBorder="1" applyAlignment="1" applyProtection="1">
      <alignment horizontal="right" vertical="center"/>
    </xf>
    <xf numFmtId="1" fontId="22" fillId="5" borderId="16" xfId="203" applyNumberFormat="1" applyFont="1" applyFill="1" applyBorder="1" applyProtection="1"/>
    <xf numFmtId="0" fontId="22" fillId="5" borderId="16" xfId="203" applyFont="1" applyFill="1" applyBorder="1" applyProtection="1"/>
    <xf numFmtId="1" fontId="21" fillId="5" borderId="69" xfId="203" applyNumberFormat="1" applyFont="1" applyFill="1" applyBorder="1" applyAlignment="1" applyProtection="1">
      <alignment horizontal="right"/>
    </xf>
    <xf numFmtId="1" fontId="21" fillId="5" borderId="69" xfId="203" applyNumberFormat="1" applyFont="1" applyFill="1" applyBorder="1" applyAlignment="1" applyProtection="1">
      <alignment horizontal="right" vertical="top" wrapText="1"/>
    </xf>
    <xf numFmtId="1" fontId="21" fillId="5" borderId="16" xfId="203" applyNumberFormat="1" applyFont="1" applyFill="1" applyBorder="1" applyAlignment="1" applyProtection="1">
      <alignment horizontal="right" vertical="top" wrapText="1"/>
    </xf>
    <xf numFmtId="0" fontId="21" fillId="5" borderId="16" xfId="203" applyFont="1" applyFill="1" applyBorder="1" applyAlignment="1" applyProtection="1">
      <alignment vertical="top" wrapText="1"/>
    </xf>
    <xf numFmtId="0" fontId="22" fillId="0" borderId="0" xfId="203" applyFont="1" applyProtection="1">
      <protection locked="0"/>
    </xf>
    <xf numFmtId="1" fontId="22" fillId="5" borderId="69" xfId="203" applyNumberFormat="1" applyFont="1" applyFill="1" applyBorder="1" applyAlignment="1" applyProtection="1">
      <alignment horizontal="right" vertical="top" wrapText="1"/>
    </xf>
    <xf numFmtId="0" fontId="22" fillId="5" borderId="16" xfId="203" applyFont="1" applyFill="1" applyBorder="1" applyAlignment="1" applyProtection="1">
      <alignment vertical="top" wrapText="1"/>
    </xf>
    <xf numFmtId="1" fontId="22" fillId="5" borderId="16" xfId="203" applyNumberFormat="1" applyFont="1" applyFill="1" applyBorder="1" applyAlignment="1" applyProtection="1">
      <alignment horizontal="right" vertical="top" wrapText="1"/>
    </xf>
    <xf numFmtId="0" fontId="22" fillId="0" borderId="0" xfId="203" applyFont="1" applyAlignment="1" applyProtection="1">
      <alignment vertical="top" wrapText="1"/>
      <protection locked="0"/>
    </xf>
    <xf numFmtId="0" fontId="20" fillId="0" borderId="0" xfId="203" applyFont="1" applyAlignment="1" applyProtection="1">
      <alignment vertical="center"/>
      <protection locked="0"/>
    </xf>
    <xf numFmtId="1" fontId="22" fillId="5" borderId="69" xfId="203" applyNumberFormat="1" applyFont="1" applyFill="1" applyBorder="1" applyAlignment="1" applyProtection="1">
      <alignment horizontal="right"/>
    </xf>
    <xf numFmtId="1" fontId="21" fillId="5" borderId="70" xfId="203" applyNumberFormat="1" applyFont="1" applyFill="1" applyBorder="1" applyProtection="1"/>
    <xf numFmtId="1" fontId="21" fillId="5" borderId="36" xfId="203" applyNumberFormat="1" applyFont="1" applyFill="1" applyBorder="1" applyProtection="1"/>
    <xf numFmtId="0" fontId="21" fillId="5" borderId="36" xfId="203" applyFont="1" applyFill="1" applyBorder="1" applyProtection="1"/>
    <xf numFmtId="1" fontId="20" fillId="5" borderId="10" xfId="203" applyNumberFormat="1" applyFont="1" applyFill="1" applyBorder="1" applyProtection="1"/>
    <xf numFmtId="0" fontId="20" fillId="5" borderId="10" xfId="203" applyFont="1" applyFill="1" applyBorder="1" applyProtection="1"/>
    <xf numFmtId="0" fontId="20" fillId="0" borderId="0" xfId="203" applyFont="1" applyProtection="1">
      <protection locked="0"/>
    </xf>
    <xf numFmtId="1" fontId="21" fillId="5" borderId="69" xfId="203" applyNumberFormat="1" applyFont="1" applyFill="1" applyBorder="1" applyAlignment="1" applyProtection="1">
      <alignment vertical="center"/>
    </xf>
    <xf numFmtId="1" fontId="21" fillId="5" borderId="16" xfId="203" applyNumberFormat="1" applyFont="1" applyFill="1" applyBorder="1" applyAlignment="1" applyProtection="1">
      <alignment vertical="center"/>
    </xf>
    <xf numFmtId="0" fontId="21" fillId="0" borderId="0" xfId="203" applyFont="1" applyAlignment="1" applyProtection="1">
      <alignment vertical="center"/>
      <protection locked="0"/>
    </xf>
    <xf numFmtId="1" fontId="21" fillId="5" borderId="10" xfId="203" applyNumberFormat="1" applyFont="1" applyFill="1" applyBorder="1" applyProtection="1"/>
    <xf numFmtId="0" fontId="20" fillId="0" borderId="0" xfId="203" applyFont="1" applyProtection="1"/>
    <xf numFmtId="0" fontId="22" fillId="5" borderId="70" xfId="203" applyFont="1" applyFill="1" applyBorder="1" applyAlignment="1" applyProtection="1">
      <alignment horizontal="right"/>
    </xf>
    <xf numFmtId="0" fontId="22" fillId="5" borderId="36" xfId="203" applyFont="1" applyFill="1" applyBorder="1" applyProtection="1"/>
    <xf numFmtId="1" fontId="21" fillId="5" borderId="71" xfId="203" applyNumberFormat="1" applyFont="1" applyFill="1" applyBorder="1" applyAlignment="1" applyProtection="1">
      <alignment vertical="center"/>
    </xf>
    <xf numFmtId="1" fontId="21" fillId="5" borderId="22" xfId="203" applyNumberFormat="1" applyFont="1" applyFill="1" applyBorder="1" applyAlignment="1" applyProtection="1">
      <alignment vertical="center"/>
    </xf>
    <xf numFmtId="0" fontId="21" fillId="5" borderId="22" xfId="203" applyFont="1" applyFill="1" applyBorder="1" applyProtection="1"/>
    <xf numFmtId="172" fontId="21" fillId="0" borderId="22" xfId="5" applyNumberFormat="1" applyFont="1" applyFill="1" applyBorder="1" applyProtection="1">
      <protection locked="0"/>
    </xf>
    <xf numFmtId="1" fontId="21" fillId="5" borderId="16" xfId="203" applyNumberFormat="1" applyFont="1" applyFill="1" applyBorder="1" applyAlignment="1" applyProtection="1">
      <alignment horizontal="right" vertical="center" wrapText="1"/>
    </xf>
    <xf numFmtId="0" fontId="21" fillId="5" borderId="16" xfId="203" applyFont="1" applyFill="1" applyBorder="1" applyAlignment="1" applyProtection="1">
      <alignment vertical="center" wrapText="1"/>
    </xf>
    <xf numFmtId="1" fontId="21" fillId="5" borderId="69" xfId="203" applyNumberFormat="1" applyFont="1" applyFill="1" applyBorder="1" applyAlignment="1" applyProtection="1">
      <alignment horizontal="right" vertical="center" wrapText="1"/>
    </xf>
    <xf numFmtId="1" fontId="22" fillId="5" borderId="16" xfId="203" applyNumberFormat="1" applyFont="1" applyFill="1" applyBorder="1" applyAlignment="1" applyProtection="1">
      <alignment horizontal="right"/>
    </xf>
    <xf numFmtId="1" fontId="21" fillId="5" borderId="69" xfId="203" applyNumberFormat="1" applyFont="1" applyFill="1" applyBorder="1" applyAlignment="1" applyProtection="1">
      <alignment horizontal="right" vertical="center"/>
    </xf>
    <xf numFmtId="1" fontId="21" fillId="5" borderId="16" xfId="203" applyNumberFormat="1" applyFont="1" applyFill="1" applyBorder="1" applyAlignment="1" applyProtection="1">
      <alignment vertical="top"/>
    </xf>
    <xf numFmtId="0" fontId="21" fillId="0" borderId="0" xfId="203" applyFont="1" applyAlignment="1" applyProtection="1">
      <alignment vertical="top"/>
      <protection locked="0"/>
    </xf>
    <xf numFmtId="1" fontId="21" fillId="5" borderId="69" xfId="203" applyNumberFormat="1" applyFont="1" applyFill="1" applyBorder="1" applyAlignment="1" applyProtection="1">
      <alignment vertical="top"/>
    </xf>
    <xf numFmtId="1" fontId="22" fillId="5" borderId="36" xfId="203" applyNumberFormat="1" applyFont="1" applyFill="1" applyBorder="1" applyProtection="1"/>
    <xf numFmtId="1" fontId="22" fillId="5" borderId="70" xfId="203" applyNumberFormat="1" applyFont="1" applyFill="1" applyBorder="1" applyAlignment="1" applyProtection="1">
      <alignment horizontal="right"/>
    </xf>
    <xf numFmtId="0" fontId="21" fillId="5" borderId="10" xfId="203" applyFont="1" applyFill="1" applyBorder="1" applyProtection="1"/>
    <xf numFmtId="0" fontId="21" fillId="5" borderId="0" xfId="203" applyFont="1" applyFill="1" applyBorder="1" applyProtection="1"/>
    <xf numFmtId="0" fontId="20" fillId="5" borderId="0" xfId="203" applyFont="1" applyFill="1" applyBorder="1" applyProtection="1"/>
    <xf numFmtId="0" fontId="21" fillId="0" borderId="0" xfId="203" applyFont="1" applyFill="1" applyBorder="1" applyProtection="1"/>
    <xf numFmtId="0" fontId="20" fillId="0" borderId="0" xfId="203" applyFont="1" applyFill="1" applyBorder="1" applyProtection="1"/>
    <xf numFmtId="0" fontId="20" fillId="7" borderId="10" xfId="203" applyFont="1" applyFill="1" applyBorder="1" applyAlignment="1" applyProtection="1">
      <alignment horizontal="left" vertical="center"/>
    </xf>
    <xf numFmtId="0" fontId="18" fillId="7" borderId="10" xfId="203" applyFill="1" applyBorder="1" applyAlignment="1">
      <alignment horizontal="left" vertical="center"/>
    </xf>
    <xf numFmtId="0" fontId="21" fillId="7" borderId="69" xfId="203" applyFont="1" applyFill="1" applyBorder="1" applyAlignment="1" applyProtection="1">
      <alignment horizontal="right"/>
    </xf>
    <xf numFmtId="0" fontId="21" fillId="7" borderId="16" xfId="203" applyFont="1" applyFill="1" applyBorder="1" applyProtection="1"/>
    <xf numFmtId="0" fontId="22" fillId="7" borderId="69" xfId="203" applyFont="1" applyFill="1" applyBorder="1" applyAlignment="1" applyProtection="1">
      <alignment horizontal="right"/>
    </xf>
    <xf numFmtId="0" fontId="22" fillId="7" borderId="16" xfId="203" applyFont="1" applyFill="1" applyBorder="1" applyProtection="1"/>
    <xf numFmtId="0" fontId="21" fillId="7" borderId="70" xfId="203" applyFont="1" applyFill="1" applyBorder="1" applyAlignment="1" applyProtection="1">
      <alignment horizontal="right"/>
    </xf>
    <xf numFmtId="0" fontId="21" fillId="7" borderId="36" xfId="203" applyFont="1" applyFill="1" applyBorder="1" applyProtection="1"/>
    <xf numFmtId="0" fontId="20" fillId="7" borderId="10" xfId="203" applyFont="1" applyFill="1" applyBorder="1" applyAlignment="1" applyProtection="1">
      <alignment horizontal="right"/>
    </xf>
    <xf numFmtId="0" fontId="20" fillId="7" borderId="10" xfId="203" applyFont="1" applyFill="1" applyBorder="1" applyProtection="1"/>
    <xf numFmtId="0" fontId="21" fillId="7" borderId="69" xfId="203" applyFont="1" applyFill="1" applyBorder="1" applyAlignment="1" applyProtection="1">
      <alignment horizontal="right" vertical="top" wrapText="1"/>
    </xf>
    <xf numFmtId="0" fontId="21" fillId="7" borderId="16" xfId="203" applyFont="1" applyFill="1" applyBorder="1" applyAlignment="1" applyProtection="1">
      <alignment vertical="top"/>
    </xf>
    <xf numFmtId="0" fontId="21" fillId="7" borderId="16" xfId="203" applyFont="1" applyFill="1" applyBorder="1" applyAlignment="1" applyProtection="1">
      <alignment vertical="top" wrapText="1"/>
    </xf>
    <xf numFmtId="0" fontId="21" fillId="7" borderId="70" xfId="203" applyFont="1" applyFill="1" applyBorder="1" applyAlignment="1" applyProtection="1">
      <alignment horizontal="right" vertical="top"/>
    </xf>
    <xf numFmtId="0" fontId="21" fillId="7" borderId="36" xfId="203" applyFont="1" applyFill="1" applyBorder="1" applyAlignment="1" applyProtection="1">
      <alignment vertical="top"/>
    </xf>
    <xf numFmtId="0" fontId="21" fillId="7" borderId="36" xfId="203" applyFont="1" applyFill="1" applyBorder="1" applyAlignment="1" applyProtection="1">
      <alignment vertical="top" wrapText="1"/>
    </xf>
    <xf numFmtId="0" fontId="21" fillId="7" borderId="10" xfId="203" applyFont="1" applyFill="1" applyBorder="1" applyProtection="1"/>
    <xf numFmtId="0" fontId="21" fillId="7" borderId="0" xfId="203" applyFont="1" applyFill="1" applyBorder="1" applyProtection="1"/>
    <xf numFmtId="0" fontId="20" fillId="7" borderId="0" xfId="203" applyFont="1" applyFill="1" applyBorder="1" applyProtection="1"/>
    <xf numFmtId="0" fontId="20" fillId="8" borderId="0" xfId="203" applyFont="1" applyFill="1" applyBorder="1" applyProtection="1"/>
    <xf numFmtId="0" fontId="21" fillId="8" borderId="0" xfId="203" applyFont="1" applyFill="1" applyBorder="1" applyProtection="1"/>
    <xf numFmtId="0" fontId="21" fillId="0" borderId="0" xfId="203" applyFont="1" applyFill="1" applyProtection="1"/>
    <xf numFmtId="0" fontId="20" fillId="8" borderId="71" xfId="203" applyFont="1" applyFill="1" applyBorder="1" applyProtection="1"/>
    <xf numFmtId="0" fontId="20" fillId="8" borderId="22" xfId="203" applyFont="1" applyFill="1" applyBorder="1" applyProtection="1"/>
    <xf numFmtId="0" fontId="21" fillId="0" borderId="0" xfId="203" applyFont="1" applyFill="1" applyProtection="1">
      <protection locked="0"/>
    </xf>
    <xf numFmtId="0" fontId="20" fillId="8" borderId="69" xfId="203" applyFont="1" applyFill="1" applyBorder="1" applyAlignment="1" applyProtection="1">
      <alignment horizontal="right" vertical="top"/>
    </xf>
    <xf numFmtId="0" fontId="20" fillId="8" borderId="16" xfId="203" applyFont="1" applyFill="1" applyBorder="1" applyProtection="1"/>
    <xf numFmtId="0" fontId="21" fillId="8" borderId="69" xfId="203" applyFont="1" applyFill="1" applyBorder="1" applyAlignment="1" applyProtection="1">
      <alignment horizontal="right" vertical="top"/>
    </xf>
    <xf numFmtId="0" fontId="21" fillId="8" borderId="16" xfId="203" applyFont="1" applyFill="1" applyBorder="1" applyProtection="1"/>
    <xf numFmtId="0" fontId="21" fillId="8" borderId="69" xfId="203" applyFont="1" applyFill="1" applyBorder="1" applyAlignment="1" applyProtection="1">
      <alignment horizontal="right" vertical="top" wrapText="1"/>
    </xf>
    <xf numFmtId="0" fontId="21" fillId="8" borderId="16" xfId="203" applyFont="1" applyFill="1" applyBorder="1" applyAlignment="1" applyProtection="1">
      <alignment vertical="top"/>
    </xf>
    <xf numFmtId="0" fontId="21" fillId="0" borderId="0" xfId="203" applyFont="1" applyFill="1" applyAlignment="1" applyProtection="1">
      <alignment vertical="top"/>
      <protection locked="0"/>
    </xf>
    <xf numFmtId="0" fontId="21" fillId="8" borderId="16" xfId="203" applyFont="1" applyFill="1" applyBorder="1" applyAlignment="1" applyProtection="1">
      <alignment vertical="top" wrapText="1"/>
    </xf>
    <xf numFmtId="0" fontId="21" fillId="0" borderId="0" xfId="203" applyFont="1" applyFill="1" applyAlignment="1" applyProtection="1">
      <alignment vertical="top" wrapText="1"/>
      <protection locked="0"/>
    </xf>
    <xf numFmtId="0" fontId="21" fillId="8" borderId="70" xfId="203" applyFont="1" applyFill="1" applyBorder="1" applyAlignment="1" applyProtection="1">
      <alignment horizontal="right" vertical="top"/>
    </xf>
    <xf numFmtId="0" fontId="21" fillId="8" borderId="36" xfId="203" applyFont="1" applyFill="1" applyBorder="1" applyProtection="1"/>
    <xf numFmtId="0" fontId="20" fillId="8" borderId="10" xfId="203" applyFont="1" applyFill="1" applyBorder="1" applyProtection="1"/>
    <xf numFmtId="0" fontId="21" fillId="8" borderId="10" xfId="203" applyFont="1" applyFill="1" applyBorder="1" applyProtection="1"/>
    <xf numFmtId="0" fontId="20" fillId="8" borderId="69" xfId="203" applyFont="1" applyFill="1" applyBorder="1" applyAlignment="1" applyProtection="1">
      <alignment horizontal="right"/>
    </xf>
    <xf numFmtId="0" fontId="21" fillId="8" borderId="69" xfId="203" applyFont="1" applyFill="1" applyBorder="1" applyAlignment="1" applyProtection="1">
      <alignment horizontal="right"/>
    </xf>
    <xf numFmtId="0" fontId="22" fillId="0" borderId="0" xfId="203" applyFont="1" applyFill="1" applyProtection="1">
      <protection locked="0"/>
    </xf>
    <xf numFmtId="0" fontId="22" fillId="8" borderId="69" xfId="203" applyFont="1" applyFill="1" applyBorder="1" applyAlignment="1" applyProtection="1">
      <alignment horizontal="right"/>
    </xf>
    <xf numFmtId="0" fontId="22" fillId="8" borderId="16" xfId="203" applyFont="1" applyFill="1" applyBorder="1" applyProtection="1"/>
    <xf numFmtId="0" fontId="22" fillId="0" borderId="0" xfId="203" applyFont="1" applyFill="1" applyAlignment="1" applyProtection="1">
      <alignment vertical="top" wrapText="1"/>
      <protection locked="0"/>
    </xf>
    <xf numFmtId="0" fontId="22" fillId="8" borderId="70" xfId="203" applyFont="1" applyFill="1" applyBorder="1" applyAlignment="1" applyProtection="1">
      <alignment horizontal="right"/>
    </xf>
    <xf numFmtId="0" fontId="22" fillId="8" borderId="36" xfId="203" applyFont="1" applyFill="1" applyBorder="1" applyProtection="1"/>
    <xf numFmtId="0" fontId="20" fillId="10" borderId="0" xfId="203" applyFont="1" applyFill="1" applyAlignment="1" applyProtection="1">
      <alignment horizontal="right"/>
    </xf>
    <xf numFmtId="0" fontId="21" fillId="10" borderId="0" xfId="203" applyFont="1" applyFill="1" applyProtection="1"/>
    <xf numFmtId="0" fontId="21" fillId="10" borderId="0" xfId="203" applyFont="1" applyFill="1" applyAlignment="1" applyProtection="1">
      <alignment horizontal="right"/>
    </xf>
    <xf numFmtId="0" fontId="21" fillId="10" borderId="2" xfId="203" applyFont="1" applyFill="1" applyBorder="1" applyAlignment="1" applyProtection="1">
      <alignment horizontal="right"/>
    </xf>
    <xf numFmtId="0" fontId="21" fillId="10" borderId="2" xfId="203" applyFont="1" applyFill="1" applyBorder="1" applyProtection="1"/>
    <xf numFmtId="0" fontId="21" fillId="10" borderId="0" xfId="203" applyFont="1" applyFill="1" applyBorder="1" applyAlignment="1" applyProtection="1">
      <alignment horizontal="right"/>
    </xf>
    <xf numFmtId="0" fontId="21" fillId="10" borderId="0" xfId="203" applyFont="1" applyFill="1" applyBorder="1" applyProtection="1"/>
    <xf numFmtId="0" fontId="21" fillId="10" borderId="0" xfId="203" applyFont="1" applyFill="1" applyBorder="1" applyAlignment="1" applyProtection="1">
      <alignment horizontal="right" vertical="top" wrapText="1"/>
    </xf>
    <xf numFmtId="0" fontId="21" fillId="10" borderId="0" xfId="203" applyFont="1" applyFill="1" applyBorder="1" applyAlignment="1" applyProtection="1">
      <alignment horizontal="left" vertical="top" wrapText="1"/>
    </xf>
    <xf numFmtId="174" fontId="21" fillId="10" borderId="0" xfId="6" applyNumberFormat="1" applyFont="1" applyFill="1" applyBorder="1" applyAlignment="1" applyProtection="1">
      <alignment horizontal="left" vertical="top"/>
    </xf>
    <xf numFmtId="0" fontId="21" fillId="0" borderId="0" xfId="203" applyFont="1" applyAlignment="1" applyProtection="1">
      <alignment horizontal="left" vertical="top"/>
    </xf>
    <xf numFmtId="0" fontId="21" fillId="10" borderId="7" xfId="203" applyFont="1" applyFill="1" applyBorder="1" applyAlignment="1" applyProtection="1">
      <alignment horizontal="right" vertical="top" wrapText="1"/>
    </xf>
    <xf numFmtId="0" fontId="21" fillId="10" borderId="7" xfId="203" applyFont="1" applyFill="1" applyBorder="1" applyAlignment="1" applyProtection="1">
      <alignment horizontal="left" vertical="top" wrapText="1"/>
    </xf>
    <xf numFmtId="174" fontId="21" fillId="10" borderId="7" xfId="6" applyNumberFormat="1" applyFont="1" applyFill="1" applyBorder="1" applyAlignment="1" applyProtection="1">
      <alignment horizontal="left" vertical="top"/>
    </xf>
    <xf numFmtId="0" fontId="21" fillId="10" borderId="2" xfId="203" applyFont="1" applyFill="1" applyBorder="1" applyAlignment="1" applyProtection="1">
      <alignment horizontal="right" vertical="top" wrapText="1"/>
    </xf>
    <xf numFmtId="0" fontId="21" fillId="10" borderId="2" xfId="203" applyFont="1" applyFill="1" applyBorder="1" applyAlignment="1" applyProtection="1">
      <alignment vertical="top" wrapText="1"/>
    </xf>
    <xf numFmtId="0" fontId="21" fillId="10" borderId="7" xfId="203" applyFont="1" applyFill="1" applyBorder="1" applyAlignment="1" applyProtection="1">
      <alignment vertical="top" wrapText="1"/>
    </xf>
    <xf numFmtId="0" fontId="21" fillId="10" borderId="2" xfId="203" applyFont="1" applyFill="1" applyBorder="1" applyAlignment="1" applyProtection="1">
      <alignment horizontal="right" vertical="top"/>
    </xf>
    <xf numFmtId="0" fontId="21" fillId="10" borderId="7" xfId="203" applyFont="1" applyFill="1" applyBorder="1" applyAlignment="1" applyProtection="1">
      <alignment horizontal="right" vertical="top"/>
    </xf>
    <xf numFmtId="0" fontId="21" fillId="10" borderId="7" xfId="203" applyFont="1" applyFill="1" applyBorder="1" applyProtection="1"/>
    <xf numFmtId="0" fontId="21" fillId="10" borderId="0" xfId="203" applyFont="1" applyFill="1" applyBorder="1" applyAlignment="1" applyProtection="1">
      <alignment horizontal="right" vertical="top"/>
    </xf>
    <xf numFmtId="0" fontId="21" fillId="10" borderId="7" xfId="203" applyFont="1" applyFill="1" applyBorder="1" applyAlignment="1" applyProtection="1">
      <alignment vertical="top"/>
    </xf>
    <xf numFmtId="0" fontId="21" fillId="10" borderId="10" xfId="203" applyFont="1" applyFill="1" applyBorder="1" applyAlignment="1" applyProtection="1">
      <alignment horizontal="right" vertical="top"/>
    </xf>
    <xf numFmtId="0" fontId="21" fillId="10" borderId="10" xfId="203" applyFont="1" applyFill="1" applyBorder="1" applyProtection="1"/>
    <xf numFmtId="0" fontId="21" fillId="0" borderId="0" xfId="203" applyFont="1" applyAlignment="1" applyProtection="1">
      <alignment horizontal="right"/>
    </xf>
    <xf numFmtId="0" fontId="20" fillId="11" borderId="0" xfId="203" applyFont="1" applyFill="1" applyBorder="1" applyAlignment="1" applyProtection="1">
      <alignment horizontal="right"/>
    </xf>
    <xf numFmtId="0" fontId="21" fillId="11" borderId="0" xfId="203" applyFont="1" applyFill="1" applyBorder="1" applyProtection="1"/>
    <xf numFmtId="0" fontId="20" fillId="11" borderId="0" xfId="203" applyFont="1" applyFill="1" applyBorder="1" applyProtection="1"/>
    <xf numFmtId="0" fontId="21" fillId="11" borderId="0" xfId="203" applyFont="1" applyFill="1" applyBorder="1" applyAlignment="1" applyProtection="1">
      <alignment horizontal="right"/>
    </xf>
    <xf numFmtId="172" fontId="21" fillId="0" borderId="0" xfId="203" applyNumberFormat="1" applyFont="1" applyFill="1" applyBorder="1" applyAlignment="1" applyProtection="1">
      <alignment horizontal="right"/>
      <protection locked="0"/>
    </xf>
    <xf numFmtId="172" fontId="21" fillId="11" borderId="0" xfId="203" applyNumberFormat="1" applyFont="1" applyFill="1" applyBorder="1" applyProtection="1"/>
    <xf numFmtId="0" fontId="20" fillId="3" borderId="0" xfId="203" applyFont="1" applyFill="1" applyAlignment="1" applyProtection="1">
      <alignment horizontal="right" wrapText="1"/>
    </xf>
    <xf numFmtId="0" fontId="21" fillId="3" borderId="0" xfId="203" applyFont="1" applyFill="1" applyProtection="1"/>
    <xf numFmtId="0" fontId="21" fillId="3" borderId="0" xfId="203" applyFont="1" applyFill="1" applyAlignment="1" applyProtection="1">
      <alignment horizontal="right"/>
    </xf>
    <xf numFmtId="0" fontId="63" fillId="3" borderId="0" xfId="204" applyFont="1" applyFill="1" applyBorder="1" applyAlignment="1" applyProtection="1">
      <alignment vertical="center"/>
    </xf>
    <xf numFmtId="0" fontId="20" fillId="4" borderId="11" xfId="204" applyFont="1" applyFill="1" applyBorder="1" applyAlignment="1" applyProtection="1">
      <alignment horizontal="center" vertical="center"/>
    </xf>
    <xf numFmtId="0" fontId="20" fillId="3" borderId="11" xfId="204" applyFont="1" applyFill="1" applyBorder="1" applyAlignment="1" applyProtection="1">
      <alignment horizontal="centerContinuous" vertical="center"/>
    </xf>
    <xf numFmtId="0" fontId="20" fillId="0" borderId="0" xfId="204" applyFont="1" applyAlignment="1" applyProtection="1">
      <alignment vertical="center"/>
    </xf>
    <xf numFmtId="0" fontId="20" fillId="0" borderId="0" xfId="204" applyFont="1" applyAlignment="1" applyProtection="1">
      <alignment horizontal="centerContinuous" vertical="center"/>
    </xf>
    <xf numFmtId="0" fontId="20" fillId="3" borderId="6" xfId="204" applyFont="1" applyFill="1" applyBorder="1" applyAlignment="1" applyProtection="1">
      <alignment horizontal="center" vertical="center"/>
    </xf>
    <xf numFmtId="0" fontId="20" fillId="3" borderId="7" xfId="204" applyFont="1" applyFill="1" applyBorder="1" applyAlignment="1" applyProtection="1">
      <alignment horizontal="center" vertical="center"/>
    </xf>
    <xf numFmtId="0" fontId="20" fillId="3" borderId="8" xfId="204" applyFont="1" applyFill="1" applyBorder="1" applyAlignment="1" applyProtection="1">
      <alignment horizontal="right" vertical="center"/>
    </xf>
    <xf numFmtId="0" fontId="20" fillId="4" borderId="8" xfId="204" applyFont="1" applyFill="1" applyBorder="1" applyAlignment="1" applyProtection="1">
      <alignment horizontal="center" vertical="center"/>
    </xf>
    <xf numFmtId="0" fontId="20" fillId="3" borderId="8" xfId="204" applyFont="1" applyFill="1" applyBorder="1" applyAlignment="1" applyProtection="1">
      <alignment horizontal="center" vertical="center"/>
    </xf>
    <xf numFmtId="0" fontId="20" fillId="0" borderId="0" xfId="204" applyFont="1" applyAlignment="1" applyProtection="1">
      <alignment horizontal="center" vertical="center"/>
    </xf>
    <xf numFmtId="0" fontId="20" fillId="5" borderId="2" xfId="204" applyFont="1" applyFill="1" applyBorder="1" applyAlignment="1" applyProtection="1">
      <alignment horizontal="left" vertical="center"/>
    </xf>
    <xf numFmtId="0" fontId="18" fillId="5" borderId="2" xfId="204" applyFill="1" applyBorder="1" applyAlignment="1">
      <alignment horizontal="left" vertical="center"/>
    </xf>
    <xf numFmtId="0" fontId="20" fillId="6" borderId="0" xfId="204" applyFont="1" applyFill="1" applyAlignment="1" applyProtection="1">
      <alignment horizontal="center"/>
    </xf>
    <xf numFmtId="0" fontId="21" fillId="0" borderId="0" xfId="204" applyFont="1" applyProtection="1"/>
    <xf numFmtId="1" fontId="21" fillId="5" borderId="68" xfId="204" applyNumberFormat="1" applyFont="1" applyFill="1" applyBorder="1" applyProtection="1"/>
    <xf numFmtId="1" fontId="21" fillId="5" borderId="20" xfId="204" applyNumberFormat="1" applyFont="1" applyFill="1" applyBorder="1" applyProtection="1"/>
    <xf numFmtId="0" fontId="21" fillId="5" borderId="20" xfId="204" applyFont="1" applyFill="1" applyBorder="1" applyProtection="1"/>
    <xf numFmtId="0" fontId="21" fillId="0" borderId="0" xfId="204" applyFont="1" applyProtection="1">
      <protection locked="0"/>
    </xf>
    <xf numFmtId="1" fontId="21" fillId="5" borderId="69" xfId="204" applyNumberFormat="1" applyFont="1" applyFill="1" applyBorder="1" applyProtection="1"/>
    <xf numFmtId="1" fontId="21" fillId="5" borderId="16" xfId="204" applyNumberFormat="1" applyFont="1" applyFill="1" applyBorder="1" applyProtection="1"/>
    <xf numFmtId="0" fontId="21" fillId="5" borderId="16" xfId="204" applyFont="1" applyFill="1" applyBorder="1" applyProtection="1"/>
    <xf numFmtId="1" fontId="22" fillId="5" borderId="69" xfId="204" applyNumberFormat="1" applyFont="1" applyFill="1" applyBorder="1" applyAlignment="1" applyProtection="1">
      <alignment horizontal="right" vertical="center"/>
    </xf>
    <xf numFmtId="1" fontId="22" fillId="5" borderId="16" xfId="204" applyNumberFormat="1" applyFont="1" applyFill="1" applyBorder="1" applyProtection="1"/>
    <xf numFmtId="0" fontId="22" fillId="5" borderId="16" xfId="204" applyFont="1" applyFill="1" applyBorder="1" applyProtection="1"/>
    <xf numFmtId="1" fontId="21" fillId="5" borderId="69" xfId="204" applyNumberFormat="1" applyFont="1" applyFill="1" applyBorder="1" applyAlignment="1" applyProtection="1">
      <alignment horizontal="right"/>
    </xf>
    <xf numFmtId="1" fontId="21" fillId="5" borderId="69" xfId="204" applyNumberFormat="1" applyFont="1" applyFill="1" applyBorder="1" applyAlignment="1" applyProtection="1">
      <alignment horizontal="right" vertical="top" wrapText="1"/>
    </xf>
    <xf numFmtId="1" fontId="21" fillId="5" borderId="16" xfId="204" applyNumberFormat="1" applyFont="1" applyFill="1" applyBorder="1" applyAlignment="1" applyProtection="1">
      <alignment horizontal="right" vertical="top" wrapText="1"/>
    </xf>
    <xf numFmtId="0" fontId="21" fillId="5" borderId="16" xfId="204" applyFont="1" applyFill="1" applyBorder="1" applyAlignment="1" applyProtection="1">
      <alignment vertical="top" wrapText="1"/>
    </xf>
    <xf numFmtId="0" fontId="22" fillId="0" borderId="0" xfId="204" applyFont="1" applyProtection="1">
      <protection locked="0"/>
    </xf>
    <xf numFmtId="1" fontId="22" fillId="5" borderId="69" xfId="204" applyNumberFormat="1" applyFont="1" applyFill="1" applyBorder="1" applyAlignment="1" applyProtection="1">
      <alignment horizontal="right" vertical="top" wrapText="1"/>
    </xf>
    <xf numFmtId="0" fontId="22" fillId="5" borderId="16" xfId="204" applyFont="1" applyFill="1" applyBorder="1" applyAlignment="1" applyProtection="1">
      <alignment vertical="top" wrapText="1"/>
    </xf>
    <xf numFmtId="1" fontId="22" fillId="5" borderId="16" xfId="204" applyNumberFormat="1" applyFont="1" applyFill="1" applyBorder="1" applyAlignment="1" applyProtection="1">
      <alignment horizontal="right" vertical="top" wrapText="1"/>
    </xf>
    <xf numFmtId="0" fontId="22" fillId="0" borderId="0" xfId="204" applyFont="1" applyAlignment="1" applyProtection="1">
      <alignment vertical="top" wrapText="1"/>
      <protection locked="0"/>
    </xf>
    <xf numFmtId="0" fontId="20" fillId="0" borderId="0" xfId="204" applyFont="1" applyAlignment="1" applyProtection="1">
      <alignment vertical="center"/>
      <protection locked="0"/>
    </xf>
    <xf numFmtId="1" fontId="22" fillId="5" borderId="69" xfId="204" applyNumberFormat="1" applyFont="1" applyFill="1" applyBorder="1" applyAlignment="1" applyProtection="1">
      <alignment horizontal="right"/>
    </xf>
    <xf numFmtId="1" fontId="21" fillId="5" borderId="70" xfId="204" applyNumberFormat="1" applyFont="1" applyFill="1" applyBorder="1" applyProtection="1"/>
    <xf numFmtId="1" fontId="21" fillId="5" borderId="36" xfId="204" applyNumberFormat="1" applyFont="1" applyFill="1" applyBorder="1" applyProtection="1"/>
    <xf numFmtId="0" fontId="21" fillId="5" borderId="36" xfId="204" applyFont="1" applyFill="1" applyBorder="1" applyProtection="1"/>
    <xf numFmtId="1" fontId="20" fillId="5" borderId="10" xfId="204" applyNumberFormat="1" applyFont="1" applyFill="1" applyBorder="1" applyProtection="1"/>
    <xf numFmtId="0" fontId="20" fillId="5" borderId="10" xfId="204" applyFont="1" applyFill="1" applyBorder="1" applyProtection="1"/>
    <xf numFmtId="0" fontId="20" fillId="0" borderId="0" xfId="204" applyFont="1" applyProtection="1">
      <protection locked="0"/>
    </xf>
    <xf numFmtId="1" fontId="21" fillId="5" borderId="69" xfId="204" applyNumberFormat="1" applyFont="1" applyFill="1" applyBorder="1" applyAlignment="1" applyProtection="1">
      <alignment vertical="center"/>
    </xf>
    <xf numFmtId="1" fontId="21" fillId="5" borderId="16" xfId="204" applyNumberFormat="1" applyFont="1" applyFill="1" applyBorder="1" applyAlignment="1" applyProtection="1">
      <alignment vertical="center"/>
    </xf>
    <xf numFmtId="0" fontId="21" fillId="0" borderId="0" xfId="204" applyFont="1" applyAlignment="1" applyProtection="1">
      <alignment vertical="center"/>
      <protection locked="0"/>
    </xf>
    <xf numFmtId="1" fontId="21" fillId="5" borderId="10" xfId="204" applyNumberFormat="1" applyFont="1" applyFill="1" applyBorder="1" applyProtection="1"/>
    <xf numFmtId="0" fontId="20" fillId="0" borderId="0" xfId="204" applyFont="1" applyProtection="1"/>
    <xf numFmtId="0" fontId="22" fillId="5" borderId="70" xfId="204" applyFont="1" applyFill="1" applyBorder="1" applyAlignment="1" applyProtection="1">
      <alignment horizontal="right"/>
    </xf>
    <xf numFmtId="0" fontId="22" fillId="5" borderId="36" xfId="204" applyFont="1" applyFill="1" applyBorder="1" applyProtection="1"/>
    <xf numFmtId="1" fontId="21" fillId="5" borderId="68" xfId="204" applyNumberFormat="1" applyFont="1" applyFill="1" applyBorder="1" applyAlignment="1" applyProtection="1">
      <alignment vertical="center"/>
    </xf>
    <xf numFmtId="1" fontId="21" fillId="5" borderId="20" xfId="204" applyNumberFormat="1" applyFont="1" applyFill="1" applyBorder="1" applyAlignment="1" applyProtection="1">
      <alignment vertical="center"/>
    </xf>
    <xf numFmtId="1" fontId="21" fillId="5" borderId="71" xfId="204" applyNumberFormat="1" applyFont="1" applyFill="1" applyBorder="1" applyAlignment="1" applyProtection="1">
      <alignment vertical="center"/>
    </xf>
    <xf numFmtId="1" fontId="21" fillId="5" borderId="22" xfId="204" applyNumberFormat="1" applyFont="1" applyFill="1" applyBorder="1" applyAlignment="1" applyProtection="1">
      <alignment vertical="center"/>
    </xf>
    <xf numFmtId="0" fontId="21" fillId="5" borderId="22" xfId="204" applyFont="1" applyFill="1" applyBorder="1" applyProtection="1"/>
    <xf numFmtId="0" fontId="21" fillId="5" borderId="16" xfId="204" applyFont="1" applyFill="1" applyBorder="1" applyAlignment="1" applyProtection="1">
      <alignment vertical="center" wrapText="1"/>
    </xf>
    <xf numFmtId="1" fontId="21" fillId="5" borderId="69" xfId="204" applyNumberFormat="1" applyFont="1" applyFill="1" applyBorder="1" applyAlignment="1" applyProtection="1">
      <alignment horizontal="right" vertical="center" wrapText="1"/>
    </xf>
    <xf numFmtId="1" fontId="21" fillId="5" borderId="16" xfId="204" applyNumberFormat="1" applyFont="1" applyFill="1" applyBorder="1" applyAlignment="1" applyProtection="1">
      <alignment horizontal="right" vertical="center" wrapText="1"/>
    </xf>
    <xf numFmtId="1" fontId="21" fillId="5" borderId="69" xfId="204" applyNumberFormat="1" applyFont="1" applyFill="1" applyBorder="1" applyAlignment="1" applyProtection="1">
      <alignment horizontal="right" vertical="top"/>
    </xf>
    <xf numFmtId="1" fontId="21" fillId="5" borderId="16" xfId="204" applyNumberFormat="1" applyFont="1" applyFill="1" applyBorder="1" applyAlignment="1" applyProtection="1">
      <alignment vertical="top"/>
    </xf>
    <xf numFmtId="0" fontId="21" fillId="0" borderId="0" xfId="204" applyFont="1" applyAlignment="1" applyProtection="1">
      <alignment vertical="top"/>
      <protection locked="0"/>
    </xf>
    <xf numFmtId="1" fontId="21" fillId="5" borderId="69" xfId="204" applyNumberFormat="1" applyFont="1" applyFill="1" applyBorder="1" applyAlignment="1" applyProtection="1">
      <alignment vertical="top"/>
    </xf>
    <xf numFmtId="1" fontId="22" fillId="5" borderId="36" xfId="204" applyNumberFormat="1" applyFont="1" applyFill="1" applyBorder="1" applyProtection="1"/>
    <xf numFmtId="1" fontId="22" fillId="5" borderId="70" xfId="204" applyNumberFormat="1" applyFont="1" applyFill="1" applyBorder="1" applyAlignment="1" applyProtection="1">
      <alignment horizontal="right"/>
    </xf>
    <xf numFmtId="0" fontId="21" fillId="5" borderId="10" xfId="204" applyFont="1" applyFill="1" applyBorder="1" applyProtection="1"/>
    <xf numFmtId="0" fontId="21" fillId="5" borderId="0" xfId="204" applyFont="1" applyFill="1" applyBorder="1" applyProtection="1"/>
    <xf numFmtId="0" fontId="20" fillId="5" borderId="0" xfId="204" applyFont="1" applyFill="1" applyBorder="1" applyProtection="1"/>
    <xf numFmtId="0" fontId="21" fillId="0" borderId="0" xfId="204" applyFont="1" applyFill="1" applyBorder="1" applyProtection="1"/>
    <xf numFmtId="0" fontId="20" fillId="0" borderId="0" xfId="204" applyFont="1" applyFill="1" applyBorder="1" applyProtection="1"/>
    <xf numFmtId="0" fontId="20" fillId="7" borderId="10" xfId="204" applyFont="1" applyFill="1" applyBorder="1" applyAlignment="1" applyProtection="1">
      <alignment horizontal="left" vertical="center"/>
    </xf>
    <xf numFmtId="0" fontId="18" fillId="7" borderId="10" xfId="204" applyFill="1" applyBorder="1" applyAlignment="1">
      <alignment horizontal="left" vertical="center"/>
    </xf>
    <xf numFmtId="0" fontId="21" fillId="7" borderId="69" xfId="204" applyFont="1" applyFill="1" applyBorder="1" applyAlignment="1" applyProtection="1">
      <alignment horizontal="right"/>
    </xf>
    <xf numFmtId="0" fontId="21" fillId="7" borderId="16" xfId="204" applyFont="1" applyFill="1" applyBorder="1" applyProtection="1"/>
    <xf numFmtId="0" fontId="22" fillId="7" borderId="69" xfId="204" applyFont="1" applyFill="1" applyBorder="1" applyAlignment="1" applyProtection="1">
      <alignment horizontal="right"/>
    </xf>
    <xf numFmtId="0" fontId="22" fillId="7" borderId="16" xfId="204" applyFont="1" applyFill="1" applyBorder="1" applyProtection="1"/>
    <xf numFmtId="0" fontId="21" fillId="7" borderId="70" xfId="204" applyFont="1" applyFill="1" applyBorder="1" applyAlignment="1" applyProtection="1">
      <alignment horizontal="right"/>
    </xf>
    <xf numFmtId="0" fontId="21" fillId="7" borderId="36" xfId="204" applyFont="1" applyFill="1" applyBorder="1" applyProtection="1"/>
    <xf numFmtId="0" fontId="20" fillId="7" borderId="10" xfId="204" applyFont="1" applyFill="1" applyBorder="1" applyAlignment="1" applyProtection="1">
      <alignment horizontal="right"/>
    </xf>
    <xf numFmtId="0" fontId="20" fillId="7" borderId="10" xfId="204" applyFont="1" applyFill="1" applyBorder="1" applyProtection="1"/>
    <xf numFmtId="0" fontId="21" fillId="7" borderId="69" xfId="204" applyFont="1" applyFill="1" applyBorder="1" applyAlignment="1" applyProtection="1">
      <alignment horizontal="right" vertical="top" wrapText="1"/>
    </xf>
    <xf numFmtId="0" fontId="21" fillId="7" borderId="16" xfId="204" applyFont="1" applyFill="1" applyBorder="1" applyAlignment="1" applyProtection="1">
      <alignment vertical="top" wrapText="1"/>
    </xf>
    <xf numFmtId="0" fontId="21" fillId="7" borderId="70" xfId="204" applyFont="1" applyFill="1" applyBorder="1" applyAlignment="1" applyProtection="1">
      <alignment horizontal="right" vertical="top"/>
    </xf>
    <xf numFmtId="0" fontId="21" fillId="7" borderId="36" xfId="204" applyFont="1" applyFill="1" applyBorder="1" applyAlignment="1" applyProtection="1">
      <alignment vertical="top" wrapText="1"/>
    </xf>
    <xf numFmtId="0" fontId="21" fillId="7" borderId="10" xfId="204" applyFont="1" applyFill="1" applyBorder="1" applyProtection="1"/>
    <xf numFmtId="0" fontId="21" fillId="7" borderId="0" xfId="204" applyFont="1" applyFill="1" applyBorder="1" applyProtection="1"/>
    <xf numFmtId="0" fontId="20" fillId="7" borderId="0" xfId="204" applyFont="1" applyFill="1" applyBorder="1" applyProtection="1"/>
    <xf numFmtId="0" fontId="20" fillId="8" borderId="0" xfId="204" applyFont="1" applyFill="1" applyBorder="1" applyProtection="1"/>
    <xf numFmtId="0" fontId="21" fillId="8" borderId="0" xfId="204" applyFont="1" applyFill="1" applyBorder="1" applyProtection="1"/>
    <xf numFmtId="0" fontId="21" fillId="0" borderId="0" xfId="204" applyFont="1" applyFill="1" applyProtection="1"/>
    <xf numFmtId="0" fontId="20" fillId="8" borderId="71" xfId="204" applyFont="1" applyFill="1" applyBorder="1" applyProtection="1"/>
    <xf numFmtId="0" fontId="20" fillId="8" borderId="22" xfId="204" applyFont="1" applyFill="1" applyBorder="1" applyProtection="1"/>
    <xf numFmtId="0" fontId="21" fillId="0" borderId="0" xfId="204" applyFont="1" applyFill="1" applyProtection="1">
      <protection locked="0"/>
    </xf>
    <xf numFmtId="0" fontId="20" fillId="8" borderId="69" xfId="204" applyFont="1" applyFill="1" applyBorder="1" applyAlignment="1" applyProtection="1">
      <alignment horizontal="right" vertical="top"/>
    </xf>
    <xf numFmtId="0" fontId="20" fillId="8" borderId="16" xfId="204" applyFont="1" applyFill="1" applyBorder="1" applyProtection="1"/>
    <xf numFmtId="0" fontId="21" fillId="8" borderId="69" xfId="204" applyFont="1" applyFill="1" applyBorder="1" applyAlignment="1" applyProtection="1">
      <alignment horizontal="right" vertical="top"/>
    </xf>
    <xf numFmtId="0" fontId="21" fillId="8" borderId="16" xfId="204" applyFont="1" applyFill="1" applyBorder="1" applyProtection="1"/>
    <xf numFmtId="0" fontId="21" fillId="8" borderId="69" xfId="204" applyFont="1" applyFill="1" applyBorder="1" applyAlignment="1" applyProtection="1">
      <alignment horizontal="right" vertical="top" wrapText="1"/>
    </xf>
    <xf numFmtId="0" fontId="21" fillId="8" borderId="16" xfId="204" applyFont="1" applyFill="1" applyBorder="1" applyAlignment="1" applyProtection="1">
      <alignment vertical="top"/>
    </xf>
    <xf numFmtId="0" fontId="21" fillId="0" borderId="0" xfId="204" applyFont="1" applyFill="1" applyAlignment="1" applyProtection="1">
      <alignment vertical="top"/>
      <protection locked="0"/>
    </xf>
    <xf numFmtId="0" fontId="21" fillId="8" borderId="16" xfId="204" applyFont="1" applyFill="1" applyBorder="1" applyAlignment="1" applyProtection="1">
      <alignment vertical="top" wrapText="1"/>
    </xf>
    <xf numFmtId="0" fontId="21" fillId="0" borderId="0" xfId="204" applyFont="1" applyFill="1" applyAlignment="1" applyProtection="1">
      <alignment vertical="top" wrapText="1"/>
      <protection locked="0"/>
    </xf>
    <xf numFmtId="0" fontId="21" fillId="8" borderId="70" xfId="204" applyFont="1" applyFill="1" applyBorder="1" applyAlignment="1" applyProtection="1">
      <alignment horizontal="right" vertical="top"/>
    </xf>
    <xf numFmtId="0" fontId="21" fillId="8" borderId="36" xfId="204" applyFont="1" applyFill="1" applyBorder="1" applyProtection="1"/>
    <xf numFmtId="0" fontId="20" fillId="8" borderId="10" xfId="204" applyFont="1" applyFill="1" applyBorder="1" applyProtection="1"/>
    <xf numFmtId="0" fontId="21" fillId="8" borderId="10" xfId="204" applyFont="1" applyFill="1" applyBorder="1" applyProtection="1"/>
    <xf numFmtId="0" fontId="20" fillId="8" borderId="69" xfId="204" applyFont="1" applyFill="1" applyBorder="1" applyAlignment="1" applyProtection="1">
      <alignment horizontal="right"/>
    </xf>
    <xf numFmtId="0" fontId="21" fillId="8" borderId="69" xfId="204" applyFont="1" applyFill="1" applyBorder="1" applyAlignment="1" applyProtection="1">
      <alignment horizontal="right"/>
    </xf>
    <xf numFmtId="0" fontId="22" fillId="0" borderId="0" xfId="204" applyFont="1" applyFill="1" applyProtection="1">
      <protection locked="0"/>
    </xf>
    <xf numFmtId="0" fontId="22" fillId="8" borderId="69" xfId="204" applyFont="1" applyFill="1" applyBorder="1" applyAlignment="1" applyProtection="1">
      <alignment horizontal="right"/>
    </xf>
    <xf numFmtId="0" fontId="22" fillId="8" borderId="16" xfId="204" applyFont="1" applyFill="1" applyBorder="1" applyProtection="1"/>
    <xf numFmtId="0" fontId="22" fillId="0" borderId="0" xfId="204" applyFont="1" applyFill="1" applyAlignment="1" applyProtection="1">
      <alignment vertical="top" wrapText="1"/>
      <protection locked="0"/>
    </xf>
    <xf numFmtId="0" fontId="22" fillId="8" borderId="70" xfId="204" applyFont="1" applyFill="1" applyBorder="1" applyAlignment="1" applyProtection="1">
      <alignment horizontal="right"/>
    </xf>
    <xf numFmtId="0" fontId="22" fillId="8" borderId="36" xfId="204" applyFont="1" applyFill="1" applyBorder="1" applyProtection="1"/>
    <xf numFmtId="0" fontId="20" fillId="10" borderId="0" xfId="204" applyFont="1" applyFill="1" applyAlignment="1" applyProtection="1">
      <alignment horizontal="right"/>
    </xf>
    <xf numFmtId="0" fontId="21" fillId="10" borderId="0" xfId="204" applyFont="1" applyFill="1" applyProtection="1"/>
    <xf numFmtId="0" fontId="21" fillId="10" borderId="0" xfId="204" applyFont="1" applyFill="1" applyAlignment="1" applyProtection="1">
      <alignment horizontal="right"/>
    </xf>
    <xf numFmtId="0" fontId="21" fillId="10" borderId="2" xfId="204" applyFont="1" applyFill="1" applyBorder="1" applyAlignment="1" applyProtection="1">
      <alignment horizontal="right" vertical="top"/>
    </xf>
    <xf numFmtId="0" fontId="21" fillId="10" borderId="2" xfId="204" applyFont="1" applyFill="1" applyBorder="1" applyProtection="1"/>
    <xf numFmtId="0" fontId="21" fillId="10" borderId="0" xfId="204" applyFont="1" applyFill="1" applyBorder="1" applyAlignment="1" applyProtection="1">
      <alignment horizontal="right" vertical="top"/>
    </xf>
    <xf numFmtId="0" fontId="21" fillId="10" borderId="0" xfId="204" applyFont="1" applyFill="1" applyBorder="1" applyProtection="1"/>
    <xf numFmtId="0" fontId="21" fillId="10" borderId="0" xfId="204" applyFont="1" applyFill="1" applyBorder="1" applyAlignment="1" applyProtection="1">
      <alignment horizontal="right" vertical="top" wrapText="1"/>
    </xf>
    <xf numFmtId="0" fontId="21" fillId="10" borderId="0" xfId="204" applyFont="1" applyFill="1" applyBorder="1" applyAlignment="1" applyProtection="1">
      <alignment vertical="top" wrapText="1"/>
    </xf>
    <xf numFmtId="0" fontId="21" fillId="0" borderId="0" xfId="204" applyFont="1" applyAlignment="1" applyProtection="1">
      <alignment vertical="top"/>
    </xf>
    <xf numFmtId="0" fontId="21" fillId="10" borderId="7" xfId="204" applyFont="1" applyFill="1" applyBorder="1" applyAlignment="1" applyProtection="1">
      <alignment horizontal="right" vertical="top" wrapText="1"/>
    </xf>
    <xf numFmtId="0" fontId="21" fillId="10" borderId="7" xfId="204" applyFont="1" applyFill="1" applyBorder="1" applyAlignment="1" applyProtection="1">
      <alignment vertical="top" wrapText="1"/>
    </xf>
    <xf numFmtId="0" fontId="21" fillId="10" borderId="2" xfId="204" applyFont="1" applyFill="1" applyBorder="1" applyAlignment="1" applyProtection="1">
      <alignment horizontal="right" vertical="top" wrapText="1"/>
    </xf>
    <xf numFmtId="0" fontId="21" fillId="10" borderId="2" xfId="204" applyFont="1" applyFill="1" applyBorder="1" applyAlignment="1" applyProtection="1">
      <alignment vertical="top" wrapText="1"/>
    </xf>
    <xf numFmtId="0" fontId="21" fillId="10" borderId="2" xfId="204" applyFont="1" applyFill="1" applyBorder="1" applyAlignment="1" applyProtection="1">
      <alignment horizontal="right"/>
    </xf>
    <xf numFmtId="0" fontId="21" fillId="10" borderId="7" xfId="204" applyFont="1" applyFill="1" applyBorder="1" applyAlignment="1" applyProtection="1">
      <alignment horizontal="right"/>
    </xf>
    <xf numFmtId="0" fontId="21" fillId="10" borderId="7" xfId="204" applyFont="1" applyFill="1" applyBorder="1" applyProtection="1"/>
    <xf numFmtId="0" fontId="21" fillId="10" borderId="0" xfId="204" applyFont="1" applyFill="1" applyBorder="1" applyAlignment="1" applyProtection="1">
      <alignment horizontal="right"/>
    </xf>
    <xf numFmtId="0" fontId="21" fillId="10" borderId="7" xfId="204" applyFont="1" applyFill="1" applyBorder="1" applyAlignment="1" applyProtection="1">
      <alignment vertical="top"/>
    </xf>
    <xf numFmtId="0" fontId="21" fillId="10" borderId="10" xfId="204" applyFont="1" applyFill="1" applyBorder="1" applyAlignment="1" applyProtection="1">
      <alignment horizontal="right"/>
    </xf>
    <xf numFmtId="0" fontId="21" fillId="10" borderId="10" xfId="204" applyFont="1" applyFill="1" applyBorder="1" applyProtection="1"/>
    <xf numFmtId="0" fontId="21" fillId="0" borderId="0" xfId="204" applyFont="1" applyAlignment="1" applyProtection="1">
      <alignment horizontal="right"/>
    </xf>
    <xf numFmtId="0" fontId="20" fillId="11" borderId="0" xfId="204" applyFont="1" applyFill="1" applyBorder="1" applyAlignment="1" applyProtection="1">
      <alignment horizontal="right"/>
    </xf>
    <xf numFmtId="0" fontId="21" fillId="11" borderId="0" xfId="204" applyFont="1" applyFill="1" applyBorder="1" applyProtection="1"/>
    <xf numFmtId="0" fontId="20" fillId="11" borderId="0" xfId="204" applyFont="1" applyFill="1" applyBorder="1" applyProtection="1"/>
    <xf numFmtId="0" fontId="21" fillId="11" borderId="0" xfId="204" applyFont="1" applyFill="1" applyBorder="1" applyAlignment="1" applyProtection="1">
      <alignment horizontal="right"/>
    </xf>
    <xf numFmtId="172" fontId="21" fillId="0" borderId="0" xfId="204" applyNumberFormat="1" applyFont="1" applyFill="1" applyBorder="1" applyProtection="1">
      <protection locked="0"/>
    </xf>
    <xf numFmtId="172" fontId="21" fillId="11" borderId="0" xfId="204" applyNumberFormat="1" applyFont="1" applyFill="1" applyBorder="1" applyProtection="1"/>
    <xf numFmtId="0" fontId="20" fillId="3" borderId="0" xfId="204" applyFont="1" applyFill="1" applyAlignment="1" applyProtection="1">
      <alignment horizontal="right" wrapText="1"/>
    </xf>
    <xf numFmtId="0" fontId="21" fillId="3" borderId="0" xfId="204" applyFont="1" applyFill="1" applyProtection="1"/>
    <xf numFmtId="0" fontId="21" fillId="3" borderId="0" xfId="204" applyFont="1" applyFill="1" applyAlignment="1" applyProtection="1">
      <alignment horizontal="right"/>
    </xf>
    <xf numFmtId="0" fontId="21" fillId="0" borderId="0" xfId="204" applyFont="1" applyAlignment="1" applyProtection="1">
      <alignment horizontal="left"/>
    </xf>
    <xf numFmtId="0" fontId="18" fillId="0" borderId="0" xfId="204" applyAlignment="1">
      <alignment horizontal="left"/>
    </xf>
    <xf numFmtId="0" fontId="21" fillId="0" borderId="0" xfId="204" applyFont="1" applyAlignment="1" applyProtection="1">
      <alignment vertical="center"/>
    </xf>
    <xf numFmtId="0" fontId="19" fillId="3" borderId="1" xfId="205" applyFont="1" applyFill="1" applyBorder="1" applyAlignment="1" applyProtection="1">
      <alignment horizontal="right"/>
    </xf>
    <xf numFmtId="0" fontId="19" fillId="3" borderId="2" xfId="205" applyFont="1" applyFill="1" applyBorder="1" applyAlignment="1" applyProtection="1">
      <alignment horizontal="left"/>
    </xf>
    <xf numFmtId="0" fontId="20" fillId="4" borderId="11" xfId="205" applyFont="1" applyFill="1" applyBorder="1" applyAlignment="1" applyProtection="1">
      <alignment horizontal="center" vertical="center"/>
    </xf>
    <xf numFmtId="0" fontId="20" fillId="3" borderId="11" xfId="205" applyFont="1" applyFill="1" applyBorder="1" applyAlignment="1" applyProtection="1">
      <alignment horizontal="centerContinuous" vertical="center"/>
    </xf>
    <xf numFmtId="0" fontId="20" fillId="0" borderId="0" xfId="205" applyFont="1" applyAlignment="1" applyProtection="1">
      <alignment vertical="center"/>
    </xf>
    <xf numFmtId="0" fontId="20" fillId="0" borderId="0" xfId="205" applyFont="1" applyAlignment="1" applyProtection="1">
      <alignment horizontal="centerContinuous" vertical="center"/>
    </xf>
    <xf numFmtId="0" fontId="20" fillId="3" borderId="6" xfId="205" applyFont="1" applyFill="1" applyBorder="1" applyAlignment="1" applyProtection="1">
      <alignment horizontal="right" vertical="center"/>
    </xf>
    <xf numFmtId="0" fontId="20" fillId="3" borderId="7" xfId="205" applyFont="1" applyFill="1" applyBorder="1" applyAlignment="1" applyProtection="1">
      <alignment horizontal="center" vertical="center"/>
    </xf>
    <xf numFmtId="0" fontId="20" fillId="3" borderId="8" xfId="205" applyFont="1" applyFill="1" applyBorder="1" applyAlignment="1" applyProtection="1">
      <alignment horizontal="right" vertical="center"/>
    </xf>
    <xf numFmtId="0" fontId="20" fillId="4" borderId="8" xfId="205" applyFont="1" applyFill="1" applyBorder="1" applyAlignment="1" applyProtection="1">
      <alignment horizontal="center" vertical="center"/>
    </xf>
    <xf numFmtId="0" fontId="20" fillId="3" borderId="8" xfId="205" applyFont="1" applyFill="1" applyBorder="1" applyAlignment="1" applyProtection="1">
      <alignment horizontal="center" vertical="center"/>
    </xf>
    <xf numFmtId="0" fontId="20" fillId="0" borderId="0" xfId="205" applyFont="1" applyAlignment="1" applyProtection="1">
      <alignment horizontal="center" vertical="center"/>
    </xf>
    <xf numFmtId="0" fontId="20" fillId="5" borderId="2" xfId="205" applyFont="1" applyFill="1" applyBorder="1" applyAlignment="1" applyProtection="1">
      <alignment horizontal="left" vertical="center"/>
    </xf>
    <xf numFmtId="0" fontId="18" fillId="5" borderId="2" xfId="205" applyFill="1" applyBorder="1" applyAlignment="1">
      <alignment horizontal="left" vertical="center"/>
    </xf>
    <xf numFmtId="0" fontId="20" fillId="6" borderId="0" xfId="205" applyFont="1" applyFill="1" applyAlignment="1" applyProtection="1">
      <alignment horizontal="center"/>
    </xf>
    <xf numFmtId="0" fontId="21" fillId="0" borderId="0" xfId="205" applyFont="1" applyProtection="1"/>
    <xf numFmtId="1" fontId="21" fillId="5" borderId="68" xfId="205" applyNumberFormat="1" applyFont="1" applyFill="1" applyBorder="1" applyAlignment="1" applyProtection="1">
      <alignment horizontal="right"/>
    </xf>
    <xf numFmtId="1" fontId="21" fillId="5" borderId="20" xfId="205" applyNumberFormat="1" applyFont="1" applyFill="1" applyBorder="1" applyProtection="1"/>
    <xf numFmtId="0" fontId="21" fillId="5" borderId="20" xfId="205" applyFont="1" applyFill="1" applyBorder="1" applyProtection="1"/>
    <xf numFmtId="0" fontId="21" fillId="0" borderId="0" xfId="205" applyFont="1" applyProtection="1">
      <protection locked="0"/>
    </xf>
    <xf numFmtId="1" fontId="21" fillId="5" borderId="69" xfId="205" applyNumberFormat="1" applyFont="1" applyFill="1" applyBorder="1" applyAlignment="1" applyProtection="1">
      <alignment horizontal="right"/>
    </xf>
    <xf numFmtId="1" fontId="21" fillId="5" borderId="16" xfId="205" applyNumberFormat="1" applyFont="1" applyFill="1" applyBorder="1" applyProtection="1"/>
    <xf numFmtId="0" fontId="21" fillId="5" borderId="16" xfId="205" applyFont="1" applyFill="1" applyBorder="1" applyProtection="1"/>
    <xf numFmtId="1" fontId="22" fillId="5" borderId="69" xfId="205" applyNumberFormat="1" applyFont="1" applyFill="1" applyBorder="1" applyAlignment="1" applyProtection="1">
      <alignment horizontal="right" vertical="center"/>
    </xf>
    <xf numFmtId="1" fontId="22" fillId="5" borderId="16" xfId="205" applyNumberFormat="1" applyFont="1" applyFill="1" applyBorder="1" applyProtection="1"/>
    <xf numFmtId="0" fontId="22" fillId="5" borderId="16" xfId="205" applyFont="1" applyFill="1" applyBorder="1" applyProtection="1"/>
    <xf numFmtId="1" fontId="21" fillId="5" borderId="69" xfId="205" applyNumberFormat="1" applyFont="1" applyFill="1" applyBorder="1" applyAlignment="1" applyProtection="1">
      <alignment horizontal="right" vertical="top" wrapText="1"/>
    </xf>
    <xf numFmtId="1" fontId="21" fillId="5" borderId="16" xfId="205" applyNumberFormat="1" applyFont="1" applyFill="1" applyBorder="1" applyAlignment="1" applyProtection="1">
      <alignment vertical="top" wrapText="1"/>
    </xf>
    <xf numFmtId="0" fontId="21" fillId="5" borderId="16" xfId="205" applyFont="1" applyFill="1" applyBorder="1" applyAlignment="1" applyProtection="1">
      <alignment vertical="top" wrapText="1"/>
    </xf>
    <xf numFmtId="0" fontId="21" fillId="0" borderId="0" xfId="205" applyFont="1" applyAlignment="1" applyProtection="1">
      <alignment vertical="top" wrapText="1"/>
      <protection locked="0"/>
    </xf>
    <xf numFmtId="1" fontId="21" fillId="5" borderId="16" xfId="205" applyNumberFormat="1" applyFont="1" applyFill="1" applyBorder="1" applyAlignment="1" applyProtection="1">
      <alignment horizontal="right" vertical="top" wrapText="1"/>
    </xf>
    <xf numFmtId="0" fontId="22" fillId="0" borderId="0" xfId="205" applyFont="1" applyProtection="1">
      <protection locked="0"/>
    </xf>
    <xf numFmtId="1" fontId="22" fillId="5" borderId="69" xfId="205" applyNumberFormat="1" applyFont="1" applyFill="1" applyBorder="1" applyAlignment="1" applyProtection="1">
      <alignment horizontal="right" vertical="top" wrapText="1"/>
    </xf>
    <xf numFmtId="0" fontId="22" fillId="5" borderId="16" xfId="205" applyFont="1" applyFill="1" applyBorder="1" applyAlignment="1" applyProtection="1">
      <alignment vertical="top" wrapText="1"/>
    </xf>
    <xf numFmtId="1" fontId="22" fillId="5" borderId="16" xfId="205" applyNumberFormat="1" applyFont="1" applyFill="1" applyBorder="1" applyAlignment="1" applyProtection="1">
      <alignment horizontal="right" vertical="top" wrapText="1"/>
    </xf>
    <xf numFmtId="0" fontId="22" fillId="0" borderId="0" xfId="205" applyFont="1" applyAlignment="1" applyProtection="1">
      <alignment vertical="top" wrapText="1"/>
      <protection locked="0"/>
    </xf>
    <xf numFmtId="0" fontId="20" fillId="0" borderId="0" xfId="205" applyFont="1" applyAlignment="1" applyProtection="1">
      <alignment vertical="center"/>
      <protection locked="0"/>
    </xf>
    <xf numFmtId="1" fontId="22" fillId="5" borderId="69" xfId="205" applyNumberFormat="1" applyFont="1" applyFill="1" applyBorder="1" applyAlignment="1" applyProtection="1">
      <alignment horizontal="right"/>
    </xf>
    <xf numFmtId="1" fontId="21" fillId="5" borderId="70" xfId="205" applyNumberFormat="1" applyFont="1" applyFill="1" applyBorder="1" applyAlignment="1" applyProtection="1">
      <alignment horizontal="right"/>
    </xf>
    <xf numFmtId="1" fontId="21" fillId="5" borderId="36" xfId="205" applyNumberFormat="1" applyFont="1" applyFill="1" applyBorder="1" applyProtection="1"/>
    <xf numFmtId="0" fontId="21" fillId="5" borderId="36" xfId="205" applyFont="1" applyFill="1" applyBorder="1" applyProtection="1"/>
    <xf numFmtId="1" fontId="20" fillId="5" borderId="10" xfId="205" applyNumberFormat="1" applyFont="1" applyFill="1" applyBorder="1" applyAlignment="1" applyProtection="1">
      <alignment horizontal="right"/>
    </xf>
    <xf numFmtId="1" fontId="20" fillId="5" borderId="10" xfId="205" applyNumberFormat="1" applyFont="1" applyFill="1" applyBorder="1" applyProtection="1"/>
    <xf numFmtId="0" fontId="20" fillId="5" borderId="10" xfId="205" applyFont="1" applyFill="1" applyBorder="1" applyProtection="1"/>
    <xf numFmtId="0" fontId="20" fillId="0" borderId="0" xfId="205" applyFont="1" applyProtection="1">
      <protection locked="0"/>
    </xf>
    <xf numFmtId="1" fontId="21" fillId="5" borderId="69" xfId="205" applyNumberFormat="1" applyFont="1" applyFill="1" applyBorder="1" applyAlignment="1" applyProtection="1">
      <alignment horizontal="right" vertical="center"/>
    </xf>
    <xf numFmtId="1" fontId="21" fillId="5" borderId="16" xfId="205" applyNumberFormat="1" applyFont="1" applyFill="1" applyBorder="1" applyAlignment="1" applyProtection="1">
      <alignment vertical="center"/>
    </xf>
    <xf numFmtId="0" fontId="21" fillId="0" borderId="0" xfId="205" applyFont="1" applyAlignment="1" applyProtection="1">
      <alignment vertical="center"/>
      <protection locked="0"/>
    </xf>
    <xf numFmtId="1" fontId="22" fillId="5" borderId="16" xfId="205" applyNumberFormat="1" applyFont="1" applyFill="1" applyBorder="1" applyAlignment="1" applyProtection="1">
      <alignment vertical="top" wrapText="1"/>
    </xf>
    <xf numFmtId="172" fontId="22" fillId="0" borderId="21" xfId="5" applyNumberFormat="1" applyFont="1" applyFill="1" applyBorder="1" applyAlignment="1" applyProtection="1">
      <alignment horizontal="right" vertical="top" wrapText="1"/>
      <protection locked="0"/>
    </xf>
    <xf numFmtId="1" fontId="21" fillId="5" borderId="10" xfId="205" applyNumberFormat="1" applyFont="1" applyFill="1" applyBorder="1" applyProtection="1"/>
    <xf numFmtId="0" fontId="20" fillId="0" borderId="0" xfId="205" applyFont="1" applyProtection="1"/>
    <xf numFmtId="172" fontId="21" fillId="0" borderId="21" xfId="5" applyNumberFormat="1" applyFont="1" applyFill="1" applyBorder="1" applyAlignment="1" applyProtection="1">
      <alignment horizontal="right" vertical="top" wrapText="1"/>
      <protection locked="0"/>
    </xf>
    <xf numFmtId="0" fontId="22" fillId="5" borderId="70" xfId="205" applyFont="1" applyFill="1" applyBorder="1" applyAlignment="1" applyProtection="1">
      <alignment horizontal="right"/>
    </xf>
    <xf numFmtId="0" fontId="22" fillId="5" borderId="36" xfId="205" applyFont="1" applyFill="1" applyBorder="1" applyProtection="1"/>
    <xf numFmtId="172" fontId="22" fillId="0" borderId="41" xfId="5" applyNumberFormat="1" applyFont="1" applyFill="1" applyBorder="1" applyAlignment="1" applyProtection="1">
      <alignment horizontal="right"/>
      <protection locked="0"/>
    </xf>
    <xf numFmtId="1" fontId="21" fillId="5" borderId="10" xfId="205" applyNumberFormat="1" applyFont="1" applyFill="1" applyBorder="1" applyAlignment="1" applyProtection="1">
      <alignment horizontal="right"/>
    </xf>
    <xf numFmtId="1" fontId="21" fillId="5" borderId="71" xfId="205" applyNumberFormat="1" applyFont="1" applyFill="1" applyBorder="1" applyAlignment="1" applyProtection="1">
      <alignment horizontal="right" vertical="center"/>
    </xf>
    <xf numFmtId="1" fontId="21" fillId="5" borderId="22" xfId="205" applyNumberFormat="1" applyFont="1" applyFill="1" applyBorder="1" applyAlignment="1" applyProtection="1">
      <alignment vertical="center"/>
    </xf>
    <xf numFmtId="0" fontId="21" fillId="5" borderId="22" xfId="205" applyFont="1" applyFill="1" applyBorder="1" applyProtection="1"/>
    <xf numFmtId="1" fontId="21" fillId="5" borderId="69" xfId="205" applyNumberFormat="1" applyFont="1" applyFill="1" applyBorder="1" applyAlignment="1" applyProtection="1">
      <alignment horizontal="right" vertical="center" wrapText="1"/>
    </xf>
    <xf numFmtId="1" fontId="21" fillId="5" borderId="16" xfId="205" applyNumberFormat="1" applyFont="1" applyFill="1" applyBorder="1" applyAlignment="1" applyProtection="1">
      <alignment horizontal="right" vertical="center" wrapText="1"/>
    </xf>
    <xf numFmtId="0" fontId="21" fillId="5" borderId="16" xfId="205" applyFont="1" applyFill="1" applyBorder="1" applyAlignment="1" applyProtection="1">
      <alignment vertical="center" wrapText="1"/>
    </xf>
    <xf numFmtId="1" fontId="21" fillId="5" borderId="16" xfId="205" applyNumberFormat="1" applyFont="1" applyFill="1" applyBorder="1" applyAlignment="1" applyProtection="1">
      <alignment horizontal="right"/>
    </xf>
    <xf numFmtId="1" fontId="21" fillId="5" borderId="16" xfId="205" applyNumberFormat="1" applyFont="1" applyFill="1" applyBorder="1" applyAlignment="1" applyProtection="1">
      <alignment vertical="top"/>
    </xf>
    <xf numFmtId="0" fontId="21" fillId="0" borderId="0" xfId="205" applyFont="1" applyAlignment="1" applyProtection="1">
      <alignment vertical="top"/>
      <protection locked="0"/>
    </xf>
    <xf numFmtId="1" fontId="22" fillId="5" borderId="36" xfId="205" applyNumberFormat="1" applyFont="1" applyFill="1" applyBorder="1" applyProtection="1"/>
    <xf numFmtId="1" fontId="22" fillId="5" borderId="70" xfId="205" applyNumberFormat="1" applyFont="1" applyFill="1" applyBorder="1" applyAlignment="1" applyProtection="1">
      <alignment horizontal="right"/>
    </xf>
    <xf numFmtId="0" fontId="21" fillId="5" borderId="10" xfId="205" applyFont="1" applyFill="1" applyBorder="1" applyAlignment="1" applyProtection="1">
      <alignment horizontal="right"/>
    </xf>
    <xf numFmtId="0" fontId="21" fillId="5" borderId="10" xfId="205" applyFont="1" applyFill="1" applyBorder="1" applyProtection="1"/>
    <xf numFmtId="0" fontId="21" fillId="5" borderId="0" xfId="205" applyFont="1" applyFill="1" applyBorder="1" applyAlignment="1" applyProtection="1">
      <alignment horizontal="right"/>
    </xf>
    <xf numFmtId="0" fontId="21" fillId="5" borderId="0" xfId="205" applyFont="1" applyFill="1" applyBorder="1" applyProtection="1"/>
    <xf numFmtId="0" fontId="20" fillId="5" borderId="0" xfId="205" applyFont="1" applyFill="1" applyBorder="1" applyProtection="1"/>
    <xf numFmtId="0" fontId="21" fillId="0" borderId="0" xfId="205" applyFont="1" applyFill="1" applyBorder="1" applyAlignment="1" applyProtection="1">
      <alignment horizontal="right"/>
    </xf>
    <xf numFmtId="0" fontId="21" fillId="0" borderId="0" xfId="205" applyFont="1" applyFill="1" applyBorder="1" applyProtection="1"/>
    <xf numFmtId="0" fontId="20" fillId="0" borderId="0" xfId="205" applyFont="1" applyFill="1" applyBorder="1" applyProtection="1"/>
    <xf numFmtId="0" fontId="20" fillId="7" borderId="10" xfId="205" applyFont="1" applyFill="1" applyBorder="1" applyAlignment="1" applyProtection="1">
      <alignment horizontal="left" vertical="center"/>
    </xf>
    <xf numFmtId="0" fontId="18" fillId="7" borderId="10" xfId="205" applyFill="1" applyBorder="1" applyAlignment="1">
      <alignment horizontal="left" vertical="center"/>
    </xf>
    <xf numFmtId="172" fontId="21" fillId="0" borderId="7" xfId="5" applyNumberFormat="1" applyFont="1" applyFill="1" applyBorder="1" applyProtection="1"/>
    <xf numFmtId="0" fontId="21" fillId="7" borderId="69" xfId="205" applyFont="1" applyFill="1" applyBorder="1" applyAlignment="1" applyProtection="1">
      <alignment horizontal="right"/>
    </xf>
    <xf numFmtId="0" fontId="21" fillId="7" borderId="16" xfId="205" applyFont="1" applyFill="1" applyBorder="1" applyProtection="1"/>
    <xf numFmtId="0" fontId="22" fillId="7" borderId="69" xfId="205" applyFont="1" applyFill="1" applyBorder="1" applyAlignment="1" applyProtection="1">
      <alignment horizontal="right"/>
    </xf>
    <xf numFmtId="0" fontId="22" fillId="7" borderId="16" xfId="205" applyFont="1" applyFill="1" applyBorder="1" applyProtection="1"/>
    <xf numFmtId="0" fontId="21" fillId="7" borderId="69" xfId="205" applyFont="1" applyFill="1" applyBorder="1" applyAlignment="1" applyProtection="1">
      <alignment horizontal="right" vertical="top" wrapText="1"/>
    </xf>
    <xf numFmtId="0" fontId="21" fillId="7" borderId="16" xfId="205" applyFont="1" applyFill="1" applyBorder="1" applyAlignment="1" applyProtection="1">
      <alignment vertical="top" wrapText="1"/>
    </xf>
    <xf numFmtId="0" fontId="21" fillId="7" borderId="70" xfId="205" applyFont="1" applyFill="1" applyBorder="1" applyAlignment="1" applyProtection="1">
      <alignment horizontal="right"/>
    </xf>
    <xf numFmtId="0" fontId="21" fillId="7" borderId="36" xfId="205" applyFont="1" applyFill="1" applyBorder="1" applyProtection="1"/>
    <xf numFmtId="0" fontId="20" fillId="7" borderId="10" xfId="205" applyFont="1" applyFill="1" applyBorder="1" applyAlignment="1" applyProtection="1">
      <alignment horizontal="right"/>
    </xf>
    <xf numFmtId="0" fontId="20" fillId="7" borderId="10" xfId="205" applyFont="1" applyFill="1" applyBorder="1" applyProtection="1"/>
    <xf numFmtId="0" fontId="21" fillId="7" borderId="70" xfId="205" applyFont="1" applyFill="1" applyBorder="1" applyAlignment="1" applyProtection="1">
      <alignment horizontal="right" vertical="top"/>
    </xf>
    <xf numFmtId="0" fontId="21" fillId="7" borderId="36" xfId="205" applyFont="1" applyFill="1" applyBorder="1" applyAlignment="1" applyProtection="1">
      <alignment vertical="top" wrapText="1"/>
    </xf>
    <xf numFmtId="0" fontId="21" fillId="7" borderId="10" xfId="205" applyFont="1" applyFill="1" applyBorder="1" applyAlignment="1" applyProtection="1">
      <alignment horizontal="right"/>
    </xf>
    <xf numFmtId="0" fontId="21" fillId="7" borderId="10" xfId="205" applyFont="1" applyFill="1" applyBorder="1" applyProtection="1"/>
    <xf numFmtId="0" fontId="21" fillId="7" borderId="0" xfId="205" applyFont="1" applyFill="1" applyBorder="1" applyAlignment="1" applyProtection="1">
      <alignment horizontal="right"/>
    </xf>
    <xf numFmtId="0" fontId="21" fillId="7" borderId="0" xfId="205" applyFont="1" applyFill="1" applyBorder="1" applyProtection="1"/>
    <xf numFmtId="0" fontId="20" fillId="7" borderId="0" xfId="205" applyFont="1" applyFill="1" applyBorder="1" applyProtection="1"/>
    <xf numFmtId="0" fontId="20" fillId="8" borderId="0" xfId="205" applyFont="1" applyFill="1" applyBorder="1" applyAlignment="1" applyProtection="1">
      <alignment horizontal="right"/>
    </xf>
    <xf numFmtId="0" fontId="21" fillId="8" borderId="0" xfId="205" applyFont="1" applyFill="1" applyBorder="1" applyProtection="1"/>
    <xf numFmtId="0" fontId="20" fillId="8" borderId="0" xfId="205" applyFont="1" applyFill="1" applyBorder="1" applyProtection="1"/>
    <xf numFmtId="0" fontId="21" fillId="0" borderId="0" xfId="205" applyFont="1" applyFill="1" applyProtection="1"/>
    <xf numFmtId="0" fontId="20" fillId="8" borderId="71" xfId="205" applyFont="1" applyFill="1" applyBorder="1" applyAlignment="1" applyProtection="1">
      <alignment horizontal="right"/>
    </xf>
    <xf numFmtId="0" fontId="20" fillId="8" borderId="22" xfId="205" applyFont="1" applyFill="1" applyBorder="1" applyProtection="1"/>
    <xf numFmtId="0" fontId="21" fillId="0" borderId="0" xfId="205" applyFont="1" applyFill="1" applyProtection="1">
      <protection locked="0"/>
    </xf>
    <xf numFmtId="0" fontId="20" fillId="8" borderId="69" xfId="205" applyFont="1" applyFill="1" applyBorder="1" applyAlignment="1" applyProtection="1">
      <alignment horizontal="right" vertical="top"/>
    </xf>
    <xf numFmtId="0" fontId="20" fillId="8" borderId="16" xfId="205" applyFont="1" applyFill="1" applyBorder="1" applyProtection="1"/>
    <xf numFmtId="0" fontId="21" fillId="8" borderId="69" xfId="205" applyFont="1" applyFill="1" applyBorder="1" applyAlignment="1" applyProtection="1">
      <alignment horizontal="right" vertical="top"/>
    </xf>
    <xf numFmtId="0" fontId="21" fillId="8" borderId="16" xfId="205" applyFont="1" applyFill="1" applyBorder="1" applyProtection="1"/>
    <xf numFmtId="0" fontId="21" fillId="8" borderId="69" xfId="205" applyFont="1" applyFill="1" applyBorder="1" applyAlignment="1" applyProtection="1">
      <alignment horizontal="right" vertical="top" wrapText="1"/>
    </xf>
    <xf numFmtId="0" fontId="21" fillId="8" borderId="16" xfId="205" applyFont="1" applyFill="1" applyBorder="1" applyAlignment="1" applyProtection="1">
      <alignment vertical="top"/>
    </xf>
    <xf numFmtId="0" fontId="21" fillId="0" borderId="0" xfId="205" applyFont="1" applyFill="1" applyAlignment="1" applyProtection="1">
      <alignment vertical="top"/>
      <protection locked="0"/>
    </xf>
    <xf numFmtId="0" fontId="21" fillId="8" borderId="16" xfId="205" applyFont="1" applyFill="1" applyBorder="1" applyAlignment="1" applyProtection="1">
      <alignment vertical="top" wrapText="1"/>
    </xf>
    <xf numFmtId="0" fontId="21" fillId="0" borderId="0" xfId="205" applyFont="1" applyFill="1" applyAlignment="1" applyProtection="1">
      <alignment vertical="top" wrapText="1"/>
      <protection locked="0"/>
    </xf>
    <xf numFmtId="0" fontId="21" fillId="8" borderId="70" xfId="205" applyFont="1" applyFill="1" applyBorder="1" applyAlignment="1" applyProtection="1">
      <alignment horizontal="right" vertical="top" wrapText="1"/>
    </xf>
    <xf numFmtId="0" fontId="21" fillId="8" borderId="36" xfId="205" applyFont="1" applyFill="1" applyBorder="1" applyAlignment="1" applyProtection="1">
      <alignment vertical="top" wrapText="1"/>
    </xf>
    <xf numFmtId="172" fontId="20" fillId="0" borderId="41" xfId="5" applyNumberFormat="1" applyFont="1" applyFill="1" applyBorder="1" applyAlignment="1" applyProtection="1">
      <alignment vertical="top" wrapText="1"/>
      <protection locked="0"/>
    </xf>
    <xf numFmtId="0" fontId="20" fillId="8" borderId="10" xfId="205" applyFont="1" applyFill="1" applyBorder="1" applyAlignment="1" applyProtection="1">
      <alignment horizontal="right"/>
    </xf>
    <xf numFmtId="0" fontId="21" fillId="8" borderId="10" xfId="205" applyFont="1" applyFill="1" applyBorder="1" applyProtection="1"/>
    <xf numFmtId="0" fontId="20" fillId="8" borderId="10" xfId="205" applyFont="1" applyFill="1" applyBorder="1" applyProtection="1"/>
    <xf numFmtId="0" fontId="20" fillId="8" borderId="69" xfId="205" applyFont="1" applyFill="1" applyBorder="1" applyAlignment="1" applyProtection="1">
      <alignment horizontal="right"/>
    </xf>
    <xf numFmtId="0" fontId="21" fillId="8" borderId="69" xfId="205" applyFont="1" applyFill="1" applyBorder="1" applyAlignment="1" applyProtection="1">
      <alignment horizontal="right"/>
    </xf>
    <xf numFmtId="0" fontId="22" fillId="0" borderId="0" xfId="205" applyFont="1" applyFill="1" applyProtection="1">
      <protection locked="0"/>
    </xf>
    <xf numFmtId="0" fontId="22" fillId="8" borderId="69" xfId="205" applyFont="1" applyFill="1" applyBorder="1" applyAlignment="1" applyProtection="1">
      <alignment horizontal="right"/>
    </xf>
    <xf numFmtId="0" fontId="22" fillId="8" borderId="16" xfId="205" applyFont="1" applyFill="1" applyBorder="1" applyProtection="1"/>
    <xf numFmtId="0" fontId="22" fillId="0" borderId="0" xfId="205" applyFont="1" applyFill="1" applyAlignment="1" applyProtection="1">
      <alignment vertical="top" wrapText="1"/>
      <protection locked="0"/>
    </xf>
    <xf numFmtId="0" fontId="22" fillId="8" borderId="70" xfId="205" applyFont="1" applyFill="1" applyBorder="1" applyAlignment="1" applyProtection="1">
      <alignment horizontal="right"/>
    </xf>
    <xf numFmtId="0" fontId="22" fillId="8" borderId="36" xfId="205" applyFont="1" applyFill="1" applyBorder="1" applyProtection="1"/>
    <xf numFmtId="0" fontId="21" fillId="0" borderId="0" xfId="205" applyFont="1" applyAlignment="1" applyProtection="1">
      <alignment horizontal="right"/>
    </xf>
    <xf numFmtId="0" fontId="20" fillId="10" borderId="0" xfId="205" applyFont="1" applyFill="1" applyAlignment="1" applyProtection="1">
      <alignment horizontal="left"/>
    </xf>
    <xf numFmtId="0" fontId="21" fillId="10" borderId="0" xfId="205" applyFont="1" applyFill="1" applyProtection="1"/>
    <xf numFmtId="0" fontId="21" fillId="10" borderId="0" xfId="205" applyFont="1" applyFill="1" applyAlignment="1" applyProtection="1">
      <alignment horizontal="right"/>
    </xf>
    <xf numFmtId="0" fontId="21" fillId="10" borderId="2" xfId="205" applyFont="1" applyFill="1" applyBorder="1" applyAlignment="1" applyProtection="1">
      <alignment horizontal="left" vertical="top"/>
    </xf>
    <xf numFmtId="0" fontId="21" fillId="10" borderId="0" xfId="205" applyFont="1" applyFill="1" applyBorder="1" applyAlignment="1" applyProtection="1">
      <alignment horizontal="left" vertical="top"/>
    </xf>
    <xf numFmtId="0" fontId="21" fillId="10" borderId="7" xfId="205" applyFont="1" applyFill="1" applyBorder="1" applyAlignment="1" applyProtection="1">
      <alignment horizontal="left" vertical="top" wrapText="1"/>
    </xf>
    <xf numFmtId="0" fontId="21" fillId="0" borderId="0" xfId="205" applyFont="1" applyAlignment="1" applyProtection="1">
      <alignment vertical="top"/>
    </xf>
    <xf numFmtId="0" fontId="21" fillId="10" borderId="2" xfId="205" applyFont="1" applyFill="1" applyBorder="1" applyAlignment="1" applyProtection="1">
      <alignment horizontal="left" vertical="top" wrapText="1"/>
    </xf>
    <xf numFmtId="174" fontId="21" fillId="10" borderId="2" xfId="6" applyNumberFormat="1" applyFont="1" applyFill="1" applyBorder="1" applyAlignment="1" applyProtection="1">
      <alignment vertical="top"/>
    </xf>
    <xf numFmtId="0" fontId="21" fillId="10" borderId="0" xfId="205" applyFont="1" applyFill="1" applyBorder="1" applyAlignment="1" applyProtection="1">
      <alignment horizontal="left" vertical="top" wrapText="1"/>
    </xf>
    <xf numFmtId="0" fontId="21" fillId="10" borderId="10" xfId="205" applyFont="1" applyFill="1" applyBorder="1" applyAlignment="1" applyProtection="1">
      <alignment horizontal="left" vertical="top" wrapText="1"/>
    </xf>
    <xf numFmtId="0" fontId="21" fillId="10" borderId="7" xfId="205" applyFont="1" applyFill="1" applyBorder="1" applyAlignment="1" applyProtection="1">
      <alignment horizontal="left" vertical="top"/>
    </xf>
    <xf numFmtId="0" fontId="21" fillId="10" borderId="10" xfId="205" applyFont="1" applyFill="1" applyBorder="1" applyAlignment="1" applyProtection="1">
      <alignment horizontal="left" vertical="top"/>
    </xf>
    <xf numFmtId="0" fontId="20" fillId="11" borderId="0" xfId="205" applyFont="1" applyFill="1" applyBorder="1" applyAlignment="1" applyProtection="1">
      <alignment horizontal="right"/>
    </xf>
    <xf numFmtId="0" fontId="21" fillId="11" borderId="0" xfId="205" applyFont="1" applyFill="1" applyBorder="1" applyProtection="1"/>
    <xf numFmtId="0" fontId="20" fillId="11" borderId="0" xfId="205" applyFont="1" applyFill="1" applyBorder="1" applyProtection="1"/>
    <xf numFmtId="172" fontId="21" fillId="0" borderId="0" xfId="5" applyNumberFormat="1" applyFont="1" applyFill="1" applyBorder="1" applyProtection="1">
      <protection locked="0"/>
    </xf>
    <xf numFmtId="0" fontId="21" fillId="11" borderId="0" xfId="205" applyFont="1" applyFill="1" applyBorder="1" applyAlignment="1" applyProtection="1">
      <alignment horizontal="right"/>
    </xf>
    <xf numFmtId="172" fontId="21" fillId="11" borderId="0" xfId="205" applyNumberFormat="1" applyFont="1" applyFill="1" applyBorder="1" applyProtection="1"/>
    <xf numFmtId="0" fontId="20" fillId="3" borderId="0" xfId="205" applyFont="1" applyFill="1" applyAlignment="1" applyProtection="1">
      <alignment horizontal="right" wrapText="1"/>
    </xf>
    <xf numFmtId="0" fontId="21" fillId="3" borderId="0" xfId="205" applyFont="1" applyFill="1" applyProtection="1"/>
    <xf numFmtId="0" fontId="21" fillId="3" borderId="0" xfId="205" applyFont="1" applyFill="1" applyAlignment="1" applyProtection="1">
      <alignment horizontal="right"/>
    </xf>
    <xf numFmtId="0" fontId="19" fillId="3" borderId="1" xfId="206" applyFont="1" applyFill="1" applyBorder="1" applyAlignment="1" applyProtection="1">
      <alignment horizontal="right"/>
    </xf>
    <xf numFmtId="0" fontId="19" fillId="3" borderId="2" xfId="206" applyFont="1" applyFill="1" applyBorder="1" applyAlignment="1" applyProtection="1">
      <alignment horizontal="left"/>
    </xf>
    <xf numFmtId="0" fontId="20" fillId="4" borderId="11" xfId="206" applyFont="1" applyFill="1" applyBorder="1" applyAlignment="1" applyProtection="1">
      <alignment horizontal="center" vertical="center"/>
    </xf>
    <xf numFmtId="0" fontId="20" fillId="3" borderId="11" xfId="206" applyFont="1" applyFill="1" applyBorder="1" applyAlignment="1" applyProtection="1">
      <alignment horizontal="centerContinuous" vertical="center"/>
    </xf>
    <xf numFmtId="0" fontId="20" fillId="0" borderId="0" xfId="206" applyFont="1" applyAlignment="1" applyProtection="1">
      <alignment vertical="center"/>
    </xf>
    <xf numFmtId="0" fontId="20" fillId="0" borderId="0" xfId="206" applyFont="1" applyAlignment="1" applyProtection="1">
      <alignment horizontal="centerContinuous" vertical="center"/>
    </xf>
    <xf numFmtId="0" fontId="20" fillId="3" borderId="6" xfId="206" applyFont="1" applyFill="1" applyBorder="1" applyAlignment="1" applyProtection="1">
      <alignment horizontal="right" vertical="center"/>
    </xf>
    <xf numFmtId="0" fontId="20" fillId="3" borderId="7" xfId="206" applyFont="1" applyFill="1" applyBorder="1" applyAlignment="1" applyProtection="1">
      <alignment horizontal="center" vertical="center"/>
    </xf>
    <xf numFmtId="0" fontId="20" fillId="3" borderId="8" xfId="206" applyFont="1" applyFill="1" applyBorder="1" applyAlignment="1" applyProtection="1">
      <alignment horizontal="right" vertical="center"/>
    </xf>
    <xf numFmtId="0" fontId="20" fillId="4" borderId="8" xfId="206" applyFont="1" applyFill="1" applyBorder="1" applyAlignment="1" applyProtection="1">
      <alignment horizontal="center" vertical="center"/>
    </xf>
    <xf numFmtId="0" fontId="20" fillId="3" borderId="8" xfId="206" applyFont="1" applyFill="1" applyBorder="1" applyAlignment="1" applyProtection="1">
      <alignment horizontal="center" vertical="center"/>
    </xf>
    <xf numFmtId="0" fontId="20" fillId="0" borderId="0" xfId="206" applyFont="1" applyAlignment="1" applyProtection="1">
      <alignment horizontal="center" vertical="center"/>
    </xf>
    <xf numFmtId="0" fontId="20" fillId="5" borderId="2" xfId="206" applyFont="1" applyFill="1" applyBorder="1" applyAlignment="1" applyProtection="1">
      <alignment horizontal="left" vertical="center"/>
    </xf>
    <xf numFmtId="0" fontId="18" fillId="5" borderId="2" xfId="206" applyFill="1" applyBorder="1" applyAlignment="1">
      <alignment horizontal="left" vertical="center"/>
    </xf>
    <xf numFmtId="0" fontId="20" fillId="6" borderId="0" xfId="206" applyFont="1" applyFill="1" applyAlignment="1" applyProtection="1">
      <alignment horizontal="center"/>
    </xf>
    <xf numFmtId="0" fontId="21" fillId="0" borderId="0" xfId="206" applyFont="1" applyProtection="1"/>
    <xf numFmtId="1" fontId="21" fillId="5" borderId="68" xfId="206" applyNumberFormat="1" applyFont="1" applyFill="1" applyBorder="1" applyAlignment="1" applyProtection="1">
      <alignment horizontal="right"/>
    </xf>
    <xf numFmtId="1" fontId="21" fillId="5" borderId="20" xfId="206" applyNumberFormat="1" applyFont="1" applyFill="1" applyBorder="1" applyProtection="1"/>
    <xf numFmtId="0" fontId="21" fillId="5" borderId="20" xfId="206" applyFont="1" applyFill="1" applyBorder="1" applyProtection="1"/>
    <xf numFmtId="0" fontId="21" fillId="0" borderId="0" xfId="206" applyFont="1" applyProtection="1">
      <protection locked="0"/>
    </xf>
    <xf numFmtId="1" fontId="21" fillId="5" borderId="69" xfId="206" applyNumberFormat="1" applyFont="1" applyFill="1" applyBorder="1" applyAlignment="1" applyProtection="1">
      <alignment horizontal="right"/>
    </xf>
    <xf numFmtId="1" fontId="21" fillId="5" borderId="16" xfId="206" applyNumberFormat="1" applyFont="1" applyFill="1" applyBorder="1" applyProtection="1"/>
    <xf numFmtId="0" fontId="21" fillId="5" borderId="16" xfId="206" applyFont="1" applyFill="1" applyBorder="1" applyProtection="1"/>
    <xf numFmtId="1" fontId="22" fillId="5" borderId="69" xfId="206" applyNumberFormat="1" applyFont="1" applyFill="1" applyBorder="1" applyAlignment="1" applyProtection="1">
      <alignment horizontal="right" vertical="center"/>
    </xf>
    <xf numFmtId="1" fontId="22" fillId="5" borderId="16" xfId="206" applyNumberFormat="1" applyFont="1" applyFill="1" applyBorder="1" applyProtection="1"/>
    <xf numFmtId="0" fontId="22" fillId="5" borderId="16" xfId="206" applyFont="1" applyFill="1" applyBorder="1" applyProtection="1"/>
    <xf numFmtId="1" fontId="21" fillId="5" borderId="69" xfId="206" applyNumberFormat="1" applyFont="1" applyFill="1" applyBorder="1" applyAlignment="1" applyProtection="1">
      <alignment horizontal="right" vertical="top" wrapText="1"/>
    </xf>
    <xf numFmtId="1" fontId="21" fillId="5" borderId="16" xfId="206" applyNumberFormat="1" applyFont="1" applyFill="1" applyBorder="1" applyAlignment="1" applyProtection="1">
      <alignment vertical="top" wrapText="1"/>
    </xf>
    <xf numFmtId="0" fontId="21" fillId="5" borderId="16" xfId="206" applyFont="1" applyFill="1" applyBorder="1" applyAlignment="1" applyProtection="1">
      <alignment vertical="top" wrapText="1"/>
    </xf>
    <xf numFmtId="0" fontId="21" fillId="0" borderId="0" xfId="206" applyFont="1" applyAlignment="1" applyProtection="1">
      <alignment vertical="top" wrapText="1"/>
      <protection locked="0"/>
    </xf>
    <xf numFmtId="1" fontId="21" fillId="5" borderId="16" xfId="206" applyNumberFormat="1" applyFont="1" applyFill="1" applyBorder="1" applyAlignment="1" applyProtection="1">
      <alignment horizontal="right" vertical="top" wrapText="1"/>
    </xf>
    <xf numFmtId="0" fontId="22" fillId="0" borderId="0" xfId="206" applyFont="1" applyProtection="1">
      <protection locked="0"/>
    </xf>
    <xf numFmtId="1" fontId="22" fillId="5" borderId="69" xfId="206" applyNumberFormat="1" applyFont="1" applyFill="1" applyBorder="1" applyAlignment="1" applyProtection="1">
      <alignment horizontal="right" vertical="top" wrapText="1"/>
    </xf>
    <xf numFmtId="0" fontId="22" fillId="5" borderId="16" xfId="206" applyFont="1" applyFill="1" applyBorder="1" applyAlignment="1" applyProtection="1">
      <alignment vertical="top" wrapText="1"/>
    </xf>
    <xf numFmtId="1" fontId="22" fillId="5" borderId="16" xfId="206" applyNumberFormat="1" applyFont="1" applyFill="1" applyBorder="1" applyAlignment="1" applyProtection="1">
      <alignment horizontal="right" vertical="top" wrapText="1"/>
    </xf>
    <xf numFmtId="0" fontId="22" fillId="0" borderId="0" xfId="206" applyFont="1" applyAlignment="1" applyProtection="1">
      <alignment vertical="top" wrapText="1"/>
      <protection locked="0"/>
    </xf>
    <xf numFmtId="0" fontId="20" fillId="0" borderId="0" xfId="206" applyFont="1" applyAlignment="1" applyProtection="1">
      <alignment vertical="center"/>
      <protection locked="0"/>
    </xf>
    <xf numFmtId="1" fontId="22" fillId="5" borderId="69" xfId="206" applyNumberFormat="1" applyFont="1" applyFill="1" applyBorder="1" applyAlignment="1" applyProtection="1">
      <alignment horizontal="right"/>
    </xf>
    <xf numFmtId="1" fontId="21" fillId="5" borderId="70" xfId="206" applyNumberFormat="1" applyFont="1" applyFill="1" applyBorder="1" applyAlignment="1" applyProtection="1">
      <alignment horizontal="right"/>
    </xf>
    <xf numFmtId="1" fontId="21" fillId="5" borderId="36" xfId="206" applyNumberFormat="1" applyFont="1" applyFill="1" applyBorder="1" applyProtection="1"/>
    <xf numFmtId="0" fontId="21" fillId="5" borderId="36" xfId="206" applyFont="1" applyFill="1" applyBorder="1" applyProtection="1"/>
    <xf numFmtId="1" fontId="20" fillId="5" borderId="10" xfId="206" applyNumberFormat="1" applyFont="1" applyFill="1" applyBorder="1" applyAlignment="1" applyProtection="1">
      <alignment horizontal="right"/>
    </xf>
    <xf numFmtId="1" fontId="20" fillId="5" borderId="10" xfId="206" applyNumberFormat="1" applyFont="1" applyFill="1" applyBorder="1" applyProtection="1"/>
    <xf numFmtId="0" fontId="20" fillId="5" borderId="10" xfId="206" applyFont="1" applyFill="1" applyBorder="1" applyProtection="1"/>
    <xf numFmtId="0" fontId="20" fillId="0" borderId="0" xfId="206" applyFont="1" applyProtection="1">
      <protection locked="0"/>
    </xf>
    <xf numFmtId="1" fontId="21" fillId="5" borderId="69" xfId="206" applyNumberFormat="1" applyFont="1" applyFill="1" applyBorder="1" applyAlignment="1" applyProtection="1">
      <alignment horizontal="right" vertical="center"/>
    </xf>
    <xf numFmtId="1" fontId="21" fillId="5" borderId="16" xfId="206" applyNumberFormat="1" applyFont="1" applyFill="1" applyBorder="1" applyAlignment="1" applyProtection="1">
      <alignment vertical="center"/>
    </xf>
    <xf numFmtId="0" fontId="21" fillId="0" borderId="0" xfId="206" applyFont="1" applyAlignment="1" applyProtection="1">
      <alignment vertical="center"/>
      <protection locked="0"/>
    </xf>
    <xf numFmtId="1" fontId="22" fillId="5" borderId="16" xfId="206" applyNumberFormat="1" applyFont="1" applyFill="1" applyBorder="1" applyAlignment="1" applyProtection="1">
      <alignment vertical="top" wrapText="1"/>
    </xf>
    <xf numFmtId="1" fontId="21" fillId="5" borderId="10" xfId="206" applyNumberFormat="1" applyFont="1" applyFill="1" applyBorder="1" applyProtection="1"/>
    <xf numFmtId="0" fontId="20" fillId="0" borderId="0" xfId="206" applyFont="1" applyProtection="1"/>
    <xf numFmtId="0" fontId="22" fillId="5" borderId="70" xfId="206" applyFont="1" applyFill="1" applyBorder="1" applyAlignment="1" applyProtection="1">
      <alignment horizontal="right"/>
    </xf>
    <xf numFmtId="0" fontId="22" fillId="5" borderId="36" xfId="206" applyFont="1" applyFill="1" applyBorder="1" applyProtection="1"/>
    <xf numFmtId="1" fontId="21" fillId="5" borderId="10" xfId="206" applyNumberFormat="1" applyFont="1" applyFill="1" applyBorder="1" applyAlignment="1" applyProtection="1">
      <alignment horizontal="right"/>
    </xf>
    <xf numFmtId="1" fontId="21" fillId="5" borderId="71" xfId="206" applyNumberFormat="1" applyFont="1" applyFill="1" applyBorder="1" applyAlignment="1" applyProtection="1">
      <alignment horizontal="right" vertical="center"/>
    </xf>
    <xf numFmtId="1" fontId="21" fillId="5" borderId="22" xfId="206" applyNumberFormat="1" applyFont="1" applyFill="1" applyBorder="1" applyAlignment="1" applyProtection="1">
      <alignment vertical="center"/>
    </xf>
    <xf numFmtId="0" fontId="21" fillId="5" borderId="22" xfId="206" applyFont="1" applyFill="1" applyBorder="1" applyProtection="1"/>
    <xf numFmtId="1" fontId="21" fillId="5" borderId="69" xfId="206" applyNumberFormat="1" applyFont="1" applyFill="1" applyBorder="1" applyAlignment="1" applyProtection="1">
      <alignment horizontal="right" vertical="center" wrapText="1"/>
    </xf>
    <xf numFmtId="1" fontId="21" fillId="5" borderId="16" xfId="206" applyNumberFormat="1" applyFont="1" applyFill="1" applyBorder="1" applyAlignment="1" applyProtection="1">
      <alignment horizontal="right" vertical="center" wrapText="1"/>
    </xf>
    <xf numFmtId="0" fontId="21" fillId="5" borderId="16" xfId="206" applyFont="1" applyFill="1" applyBorder="1" applyAlignment="1" applyProtection="1">
      <alignment vertical="center" wrapText="1"/>
    </xf>
    <xf numFmtId="1" fontId="21" fillId="5" borderId="16" xfId="206" applyNumberFormat="1" applyFont="1" applyFill="1" applyBorder="1" applyAlignment="1" applyProtection="1">
      <alignment horizontal="right"/>
    </xf>
    <xf numFmtId="1" fontId="21" fillId="5" borderId="16" xfId="206" applyNumberFormat="1" applyFont="1" applyFill="1" applyBorder="1" applyAlignment="1" applyProtection="1">
      <alignment vertical="top"/>
    </xf>
    <xf numFmtId="0" fontId="21" fillId="0" borderId="0" xfId="206" applyFont="1" applyAlignment="1" applyProtection="1">
      <alignment vertical="top"/>
      <protection locked="0"/>
    </xf>
    <xf numFmtId="1" fontId="22" fillId="5" borderId="36" xfId="206" applyNumberFormat="1" applyFont="1" applyFill="1" applyBorder="1" applyProtection="1"/>
    <xf numFmtId="1" fontId="22" fillId="5" borderId="70" xfId="206" applyNumberFormat="1" applyFont="1" applyFill="1" applyBorder="1" applyAlignment="1" applyProtection="1">
      <alignment horizontal="right"/>
    </xf>
    <xf numFmtId="0" fontId="21" fillId="5" borderId="10" xfId="206" applyFont="1" applyFill="1" applyBorder="1" applyAlignment="1" applyProtection="1">
      <alignment horizontal="right"/>
    </xf>
    <xf numFmtId="0" fontId="21" fillId="5" borderId="10" xfId="206" applyFont="1" applyFill="1" applyBorder="1" applyProtection="1"/>
    <xf numFmtId="0" fontId="21" fillId="5" borderId="0" xfId="206" applyFont="1" applyFill="1" applyBorder="1" applyAlignment="1" applyProtection="1">
      <alignment horizontal="right"/>
    </xf>
    <xf numFmtId="0" fontId="21" fillId="5" borderId="0" xfId="206" applyFont="1" applyFill="1" applyBorder="1" applyProtection="1"/>
    <xf numFmtId="0" fontId="20" fillId="5" borderId="0" xfId="206" applyFont="1" applyFill="1" applyBorder="1" applyProtection="1"/>
    <xf numFmtId="0" fontId="21" fillId="0" borderId="0" xfId="206" applyFont="1" applyFill="1" applyBorder="1" applyAlignment="1" applyProtection="1">
      <alignment horizontal="right"/>
    </xf>
    <xf numFmtId="0" fontId="21" fillId="0" borderId="0" xfId="206" applyFont="1" applyFill="1" applyBorder="1" applyProtection="1"/>
    <xf numFmtId="0" fontId="20" fillId="0" borderId="0" xfId="206" applyFont="1" applyFill="1" applyBorder="1" applyProtection="1"/>
    <xf numFmtId="0" fontId="20" fillId="7" borderId="10" xfId="206" applyFont="1" applyFill="1" applyBorder="1" applyAlignment="1" applyProtection="1">
      <alignment horizontal="left" vertical="center"/>
    </xf>
    <xf numFmtId="0" fontId="18" fillId="7" borderId="10" xfId="206" applyFill="1" applyBorder="1" applyAlignment="1">
      <alignment horizontal="left" vertical="center"/>
    </xf>
    <xf numFmtId="0" fontId="21" fillId="7" borderId="69" xfId="206" applyFont="1" applyFill="1" applyBorder="1" applyAlignment="1" applyProtection="1">
      <alignment horizontal="right"/>
    </xf>
    <xf numFmtId="0" fontId="21" fillId="7" borderId="16" xfId="206" applyFont="1" applyFill="1" applyBorder="1" applyProtection="1"/>
    <xf numFmtId="0" fontId="22" fillId="7" borderId="69" xfId="206" applyFont="1" applyFill="1" applyBorder="1" applyAlignment="1" applyProtection="1">
      <alignment horizontal="right"/>
    </xf>
    <xf numFmtId="0" fontId="22" fillId="7" borderId="16" xfId="206" applyFont="1" applyFill="1" applyBorder="1" applyProtection="1"/>
    <xf numFmtId="0" fontId="21" fillId="7" borderId="69" xfId="206" applyFont="1" applyFill="1" applyBorder="1" applyAlignment="1" applyProtection="1">
      <alignment horizontal="right" vertical="top" wrapText="1"/>
    </xf>
    <xf numFmtId="0" fontId="21" fillId="7" borderId="16" xfId="206" applyFont="1" applyFill="1" applyBorder="1" applyAlignment="1" applyProtection="1">
      <alignment vertical="top" wrapText="1"/>
    </xf>
    <xf numFmtId="0" fontId="21" fillId="7" borderId="70" xfId="206" applyFont="1" applyFill="1" applyBorder="1" applyAlignment="1" applyProtection="1">
      <alignment horizontal="right"/>
    </xf>
    <xf numFmtId="0" fontId="21" fillId="7" borderId="36" xfId="206" applyFont="1" applyFill="1" applyBorder="1" applyProtection="1"/>
    <xf numFmtId="0" fontId="20" fillId="7" borderId="10" xfId="206" applyFont="1" applyFill="1" applyBorder="1" applyAlignment="1" applyProtection="1">
      <alignment horizontal="right"/>
    </xf>
    <xf numFmtId="0" fontId="20" fillId="7" borderId="10" xfId="206" applyFont="1" applyFill="1" applyBorder="1" applyProtection="1"/>
    <xf numFmtId="0" fontId="21" fillId="7" borderId="70" xfId="206" applyFont="1" applyFill="1" applyBorder="1" applyAlignment="1" applyProtection="1">
      <alignment horizontal="right" vertical="top"/>
    </xf>
    <xf numFmtId="0" fontId="21" fillId="7" borderId="36" xfId="206" applyFont="1" applyFill="1" applyBorder="1" applyAlignment="1" applyProtection="1">
      <alignment vertical="top" wrapText="1"/>
    </xf>
    <xf numFmtId="0" fontId="21" fillId="7" borderId="10" xfId="206" applyFont="1" applyFill="1" applyBorder="1" applyAlignment="1" applyProtection="1">
      <alignment horizontal="right"/>
    </xf>
    <xf numFmtId="0" fontId="21" fillId="7" borderId="10" xfId="206" applyFont="1" applyFill="1" applyBorder="1" applyProtection="1"/>
    <xf numFmtId="0" fontId="21" fillId="7" borderId="0" xfId="206" applyFont="1" applyFill="1" applyBorder="1" applyAlignment="1" applyProtection="1">
      <alignment horizontal="right"/>
    </xf>
    <xf numFmtId="0" fontId="21" fillId="7" borderId="0" xfId="206" applyFont="1" applyFill="1" applyBorder="1" applyProtection="1"/>
    <xf numFmtId="0" fontId="20" fillId="7" borderId="0" xfId="206" applyFont="1" applyFill="1" applyBorder="1" applyProtection="1"/>
    <xf numFmtId="0" fontId="20" fillId="8" borderId="0" xfId="206" applyFont="1" applyFill="1" applyBorder="1" applyAlignment="1" applyProtection="1">
      <alignment horizontal="right"/>
    </xf>
    <xf numFmtId="0" fontId="21" fillId="8" borderId="0" xfId="206" applyFont="1" applyFill="1" applyBorder="1" applyProtection="1"/>
    <xf numFmtId="0" fontId="20" fillId="8" borderId="0" xfId="206" applyFont="1" applyFill="1" applyBorder="1" applyProtection="1"/>
    <xf numFmtId="0" fontId="21" fillId="0" borderId="0" xfId="206" applyFont="1" applyFill="1" applyProtection="1"/>
    <xf numFmtId="0" fontId="20" fillId="8" borderId="71" xfId="206" applyFont="1" applyFill="1" applyBorder="1" applyAlignment="1" applyProtection="1">
      <alignment horizontal="right"/>
    </xf>
    <xf numFmtId="0" fontId="20" fillId="8" borderId="22" xfId="206" applyFont="1" applyFill="1" applyBorder="1" applyProtection="1"/>
    <xf numFmtId="0" fontId="21" fillId="0" borderId="0" xfId="206" applyFont="1" applyFill="1" applyProtection="1">
      <protection locked="0"/>
    </xf>
    <xf numFmtId="0" fontId="20" fillId="8" borderId="69" xfId="206" applyFont="1" applyFill="1" applyBorder="1" applyAlignment="1" applyProtection="1">
      <alignment horizontal="right" vertical="top"/>
    </xf>
    <xf numFmtId="0" fontId="20" fillId="8" borderId="16" xfId="206" applyFont="1" applyFill="1" applyBorder="1" applyProtection="1"/>
    <xf numFmtId="0" fontId="21" fillId="8" borderId="69" xfId="206" applyFont="1" applyFill="1" applyBorder="1" applyAlignment="1" applyProtection="1">
      <alignment horizontal="right" vertical="top"/>
    </xf>
    <xf numFmtId="0" fontId="21" fillId="8" borderId="16" xfId="206" applyFont="1" applyFill="1" applyBorder="1" applyProtection="1"/>
    <xf numFmtId="0" fontId="21" fillId="8" borderId="69" xfId="206" applyFont="1" applyFill="1" applyBorder="1" applyAlignment="1" applyProtection="1">
      <alignment horizontal="right" vertical="top" wrapText="1"/>
    </xf>
    <xf numFmtId="0" fontId="21" fillId="8" borderId="16" xfId="206" applyFont="1" applyFill="1" applyBorder="1" applyAlignment="1" applyProtection="1">
      <alignment vertical="top"/>
    </xf>
    <xf numFmtId="0" fontId="21" fillId="0" borderId="0" xfId="206" applyFont="1" applyFill="1" applyAlignment="1" applyProtection="1">
      <alignment vertical="top"/>
      <protection locked="0"/>
    </xf>
    <xf numFmtId="0" fontId="21" fillId="8" borderId="16" xfId="206" applyFont="1" applyFill="1" applyBorder="1" applyAlignment="1" applyProtection="1">
      <alignment vertical="top" wrapText="1"/>
    </xf>
    <xf numFmtId="0" fontId="21" fillId="0" borderId="0" xfId="206" applyFont="1" applyFill="1" applyAlignment="1" applyProtection="1">
      <alignment vertical="top" wrapText="1"/>
      <protection locked="0"/>
    </xf>
    <xf numFmtId="0" fontId="21" fillId="8" borderId="70" xfId="206" applyFont="1" applyFill="1" applyBorder="1" applyAlignment="1" applyProtection="1">
      <alignment horizontal="right" vertical="top" wrapText="1"/>
    </xf>
    <xf numFmtId="0" fontId="21" fillId="8" borderId="36" xfId="206" applyFont="1" applyFill="1" applyBorder="1" applyAlignment="1" applyProtection="1">
      <alignment vertical="top" wrapText="1"/>
    </xf>
    <xf numFmtId="0" fontId="20" fillId="8" borderId="10" xfId="206" applyFont="1" applyFill="1" applyBorder="1" applyAlignment="1" applyProtection="1">
      <alignment horizontal="right"/>
    </xf>
    <xf numFmtId="0" fontId="21" fillId="8" borderId="10" xfId="206" applyFont="1" applyFill="1" applyBorder="1" applyProtection="1"/>
    <xf numFmtId="0" fontId="20" fillId="8" borderId="10" xfId="206" applyFont="1" applyFill="1" applyBorder="1" applyProtection="1"/>
    <xf numFmtId="0" fontId="20" fillId="8" borderId="69" xfId="206" applyFont="1" applyFill="1" applyBorder="1" applyAlignment="1" applyProtection="1">
      <alignment horizontal="right"/>
    </xf>
    <xf numFmtId="0" fontId="21" fillId="8" borderId="69" xfId="206" applyFont="1" applyFill="1" applyBorder="1" applyAlignment="1" applyProtection="1">
      <alignment horizontal="right"/>
    </xf>
    <xf numFmtId="0" fontId="22" fillId="0" borderId="0" xfId="206" applyFont="1" applyFill="1" applyProtection="1">
      <protection locked="0"/>
    </xf>
    <xf numFmtId="0" fontId="22" fillId="8" borderId="69" xfId="206" applyFont="1" applyFill="1" applyBorder="1" applyAlignment="1" applyProtection="1">
      <alignment horizontal="right"/>
    </xf>
    <xf numFmtId="0" fontId="22" fillId="8" borderId="16" xfId="206" applyFont="1" applyFill="1" applyBorder="1" applyProtection="1"/>
    <xf numFmtId="0" fontId="22" fillId="0" borderId="0" xfId="206" applyFont="1" applyFill="1" applyAlignment="1" applyProtection="1">
      <alignment vertical="top" wrapText="1"/>
      <protection locked="0"/>
    </xf>
    <xf numFmtId="0" fontId="22" fillId="8" borderId="70" xfId="206" applyFont="1" applyFill="1" applyBorder="1" applyAlignment="1" applyProtection="1">
      <alignment horizontal="right"/>
    </xf>
    <xf numFmtId="0" fontId="22" fillId="8" borderId="36" xfId="206" applyFont="1" applyFill="1" applyBorder="1" applyProtection="1"/>
    <xf numFmtId="0" fontId="21" fillId="0" borderId="0" xfId="206" applyFont="1" applyAlignment="1" applyProtection="1">
      <alignment horizontal="right"/>
    </xf>
    <xf numFmtId="0" fontId="20" fillId="10" borderId="0" xfId="206" applyFont="1" applyFill="1" applyAlignment="1" applyProtection="1">
      <alignment horizontal="left"/>
    </xf>
    <xf numFmtId="0" fontId="21" fillId="10" borderId="0" xfId="206" applyFont="1" applyFill="1" applyProtection="1"/>
    <xf numFmtId="0" fontId="21" fillId="10" borderId="0" xfId="206" applyFont="1" applyFill="1" applyAlignment="1" applyProtection="1">
      <alignment horizontal="right"/>
    </xf>
    <xf numFmtId="0" fontId="21" fillId="10" borderId="2" xfId="206" applyFont="1" applyFill="1" applyBorder="1" applyAlignment="1" applyProtection="1">
      <alignment horizontal="left" vertical="top"/>
    </xf>
    <xf numFmtId="0" fontId="21" fillId="10" borderId="0" xfId="206" applyFont="1" applyFill="1" applyBorder="1" applyAlignment="1" applyProtection="1">
      <alignment horizontal="left" vertical="top"/>
    </xf>
    <xf numFmtId="0" fontId="21" fillId="10" borderId="7" xfId="206" applyFont="1" applyFill="1" applyBorder="1" applyAlignment="1" applyProtection="1">
      <alignment horizontal="left" vertical="top" wrapText="1"/>
    </xf>
    <xf numFmtId="0" fontId="21" fillId="0" borderId="0" xfId="206" applyFont="1" applyAlignment="1" applyProtection="1">
      <alignment vertical="top"/>
    </xf>
    <xf numFmtId="0" fontId="21" fillId="10" borderId="2" xfId="206" applyFont="1" applyFill="1" applyBorder="1" applyAlignment="1" applyProtection="1">
      <alignment horizontal="left" vertical="top" wrapText="1"/>
    </xf>
    <xf numFmtId="0" fontId="21" fillId="10" borderId="0" xfId="206" applyFont="1" applyFill="1" applyBorder="1" applyAlignment="1" applyProtection="1">
      <alignment horizontal="left" vertical="top" wrapText="1"/>
    </xf>
    <xf numFmtId="0" fontId="21" fillId="10" borderId="10" xfId="206" applyFont="1" applyFill="1" applyBorder="1" applyAlignment="1" applyProtection="1">
      <alignment horizontal="left" vertical="top" wrapText="1"/>
    </xf>
    <xf numFmtId="0" fontId="21" fillId="10" borderId="7" xfId="206" applyFont="1" applyFill="1" applyBorder="1" applyAlignment="1" applyProtection="1">
      <alignment horizontal="left" vertical="top"/>
    </xf>
    <xf numFmtId="0" fontId="21" fillId="10" borderId="10" xfId="206" applyFont="1" applyFill="1" applyBorder="1" applyAlignment="1" applyProtection="1">
      <alignment horizontal="left" vertical="top"/>
    </xf>
    <xf numFmtId="0" fontId="20" fillId="0" borderId="0" xfId="206" applyFont="1" applyFill="1" applyBorder="1" applyAlignment="1" applyProtection="1">
      <alignment horizontal="right"/>
    </xf>
    <xf numFmtId="172" fontId="21" fillId="0" borderId="0" xfId="5" applyNumberFormat="1" applyFont="1" applyFill="1" applyBorder="1" applyProtection="1"/>
    <xf numFmtId="0" fontId="20" fillId="11" borderId="0" xfId="206" applyFont="1" applyFill="1" applyBorder="1" applyAlignment="1" applyProtection="1">
      <alignment horizontal="right"/>
    </xf>
    <xf numFmtId="0" fontId="21" fillId="11" borderId="0" xfId="206" applyFont="1" applyFill="1" applyBorder="1" applyProtection="1"/>
    <xf numFmtId="0" fontId="21" fillId="11" borderId="0" xfId="206" applyFont="1" applyFill="1" applyBorder="1" applyAlignment="1" applyProtection="1">
      <alignment horizontal="right"/>
    </xf>
    <xf numFmtId="172" fontId="21" fillId="11" borderId="0" xfId="206" applyNumberFormat="1" applyFont="1" applyFill="1" applyBorder="1" applyProtection="1"/>
    <xf numFmtId="0" fontId="20" fillId="3" borderId="0" xfId="206" applyFont="1" applyFill="1" applyAlignment="1" applyProtection="1">
      <alignment horizontal="right" wrapText="1"/>
    </xf>
    <xf numFmtId="0" fontId="21" fillId="3" borderId="0" xfId="206" applyFont="1" applyFill="1" applyProtection="1"/>
    <xf numFmtId="0" fontId="21" fillId="3" borderId="0" xfId="206" applyFont="1" applyFill="1" applyAlignment="1" applyProtection="1">
      <alignment horizontal="right"/>
    </xf>
    <xf numFmtId="0" fontId="19" fillId="3" borderId="1" xfId="207" applyFont="1" applyFill="1" applyBorder="1" applyAlignment="1" applyProtection="1">
      <alignment horizontal="centerContinuous"/>
    </xf>
    <xf numFmtId="0" fontId="19" fillId="3" borderId="2" xfId="207" applyFont="1" applyFill="1" applyBorder="1" applyAlignment="1" applyProtection="1">
      <alignment horizontal="left"/>
    </xf>
    <xf numFmtId="0" fontId="20" fillId="4" borderId="11" xfId="207" applyFont="1" applyFill="1" applyBorder="1" applyAlignment="1" applyProtection="1">
      <alignment horizontal="center" vertical="center"/>
    </xf>
    <xf numFmtId="0" fontId="20" fillId="3" borderId="11" xfId="207" applyFont="1" applyFill="1" applyBorder="1" applyAlignment="1" applyProtection="1">
      <alignment horizontal="centerContinuous" vertical="center"/>
    </xf>
    <xf numFmtId="0" fontId="20" fillId="0" borderId="0" xfId="207" applyFont="1" applyAlignment="1" applyProtection="1">
      <alignment vertical="center"/>
    </xf>
    <xf numFmtId="0" fontId="20" fillId="0" borderId="0" xfId="207" applyFont="1" applyAlignment="1" applyProtection="1">
      <alignment horizontal="centerContinuous" vertical="center"/>
    </xf>
    <xf numFmtId="0" fontId="20" fillId="3" borderId="6" xfId="207" applyFont="1" applyFill="1" applyBorder="1" applyAlignment="1" applyProtection="1">
      <alignment horizontal="center" vertical="center"/>
    </xf>
    <xf numFmtId="0" fontId="20" fillId="3" borderId="7" xfId="207" applyFont="1" applyFill="1" applyBorder="1" applyAlignment="1" applyProtection="1">
      <alignment horizontal="center" vertical="center"/>
    </xf>
    <xf numFmtId="0" fontId="20" fillId="3" borderId="8" xfId="207" applyFont="1" applyFill="1" applyBorder="1" applyAlignment="1" applyProtection="1">
      <alignment horizontal="right" vertical="center"/>
    </xf>
    <xf numFmtId="0" fontId="20" fillId="4" borderId="8" xfId="207" applyFont="1" applyFill="1" applyBorder="1" applyAlignment="1" applyProtection="1">
      <alignment horizontal="center" vertical="center"/>
    </xf>
    <xf numFmtId="0" fontId="20" fillId="3" borderId="8" xfId="207" applyFont="1" applyFill="1" applyBorder="1" applyAlignment="1" applyProtection="1">
      <alignment horizontal="center" vertical="center"/>
    </xf>
    <xf numFmtId="0" fontId="20" fillId="0" borderId="0" xfId="207" applyFont="1" applyAlignment="1" applyProtection="1">
      <alignment horizontal="center" vertical="center"/>
    </xf>
    <xf numFmtId="0" fontId="20" fillId="5" borderId="2" xfId="207" applyFont="1" applyFill="1" applyBorder="1" applyAlignment="1" applyProtection="1">
      <alignment horizontal="left" vertical="center"/>
    </xf>
    <xf numFmtId="0" fontId="18" fillId="5" borderId="2" xfId="207" applyFill="1" applyBorder="1" applyAlignment="1">
      <alignment horizontal="left" vertical="center"/>
    </xf>
    <xf numFmtId="0" fontId="20" fillId="6" borderId="0" xfId="207" applyFont="1" applyFill="1" applyAlignment="1" applyProtection="1">
      <alignment horizontal="center"/>
    </xf>
    <xf numFmtId="0" fontId="21" fillId="0" borderId="0" xfId="207" applyFont="1" applyProtection="1"/>
    <xf numFmtId="1" fontId="21" fillId="5" borderId="68" xfId="207" applyNumberFormat="1" applyFont="1" applyFill="1" applyBorder="1" applyProtection="1"/>
    <xf numFmtId="1" fontId="21" fillId="5" borderId="20" xfId="207" applyNumberFormat="1" applyFont="1" applyFill="1" applyBorder="1" applyProtection="1"/>
    <xf numFmtId="0" fontId="21" fillId="5" borderId="20" xfId="207" applyFont="1" applyFill="1" applyBorder="1" applyProtection="1"/>
    <xf numFmtId="0" fontId="21" fillId="0" borderId="0" xfId="207" applyFont="1" applyProtection="1">
      <protection locked="0"/>
    </xf>
    <xf numFmtId="1" fontId="21" fillId="5" borderId="69" xfId="207" applyNumberFormat="1" applyFont="1" applyFill="1" applyBorder="1" applyProtection="1"/>
    <xf numFmtId="1" fontId="21" fillId="5" borderId="16" xfId="207" applyNumberFormat="1" applyFont="1" applyFill="1" applyBorder="1" applyProtection="1"/>
    <xf numFmtId="0" fontId="21" fillId="5" borderId="16" xfId="207" applyFont="1" applyFill="1" applyBorder="1" applyProtection="1"/>
    <xf numFmtId="1" fontId="22" fillId="5" borderId="69" xfId="207" applyNumberFormat="1" applyFont="1" applyFill="1" applyBorder="1" applyAlignment="1" applyProtection="1">
      <alignment horizontal="right" vertical="center"/>
    </xf>
    <xf numFmtId="1" fontId="22" fillId="5" borderId="16" xfId="207" applyNumberFormat="1" applyFont="1" applyFill="1" applyBorder="1" applyProtection="1"/>
    <xf numFmtId="0" fontId="22" fillId="5" borderId="16" xfId="207" applyFont="1" applyFill="1" applyBorder="1" applyProtection="1"/>
    <xf numFmtId="1" fontId="21" fillId="5" borderId="69" xfId="207" applyNumberFormat="1" applyFont="1" applyFill="1" applyBorder="1" applyAlignment="1" applyProtection="1">
      <alignment horizontal="right"/>
    </xf>
    <xf numFmtId="1" fontId="21" fillId="5" borderId="69" xfId="207" applyNumberFormat="1" applyFont="1" applyFill="1" applyBorder="1" applyAlignment="1" applyProtection="1">
      <alignment horizontal="right" vertical="top" wrapText="1"/>
    </xf>
    <xf numFmtId="1" fontId="21" fillId="5" borderId="16" xfId="207" applyNumberFormat="1" applyFont="1" applyFill="1" applyBorder="1" applyAlignment="1" applyProtection="1">
      <alignment horizontal="right" vertical="top" wrapText="1"/>
    </xf>
    <xf numFmtId="0" fontId="21" fillId="5" borderId="16" xfId="207" applyFont="1" applyFill="1" applyBorder="1" applyAlignment="1" applyProtection="1">
      <alignment vertical="top" wrapText="1"/>
    </xf>
    <xf numFmtId="0" fontId="22" fillId="0" borderId="0" xfId="207" applyFont="1" applyProtection="1">
      <protection locked="0"/>
    </xf>
    <xf numFmtId="1" fontId="22" fillId="5" borderId="69" xfId="207" applyNumberFormat="1" applyFont="1" applyFill="1" applyBorder="1" applyAlignment="1" applyProtection="1">
      <alignment horizontal="right" vertical="top" wrapText="1"/>
    </xf>
    <xf numFmtId="0" fontId="22" fillId="5" borderId="16" xfId="207" applyFont="1" applyFill="1" applyBorder="1" applyAlignment="1" applyProtection="1">
      <alignment vertical="top" wrapText="1"/>
    </xf>
    <xf numFmtId="1" fontId="22" fillId="5" borderId="16" xfId="207" applyNumberFormat="1" applyFont="1" applyFill="1" applyBorder="1" applyAlignment="1" applyProtection="1">
      <alignment horizontal="right" vertical="top" wrapText="1"/>
    </xf>
    <xf numFmtId="0" fontId="22" fillId="0" borderId="0" xfId="207" applyFont="1" applyAlignment="1" applyProtection="1">
      <alignment vertical="top" wrapText="1"/>
      <protection locked="0"/>
    </xf>
    <xf numFmtId="0" fontId="20" fillId="0" borderId="0" xfId="207" applyFont="1" applyAlignment="1" applyProtection="1">
      <alignment vertical="center"/>
      <protection locked="0"/>
    </xf>
    <xf numFmtId="1" fontId="22" fillId="5" borderId="69" xfId="207" applyNumberFormat="1" applyFont="1" applyFill="1" applyBorder="1" applyAlignment="1" applyProtection="1">
      <alignment horizontal="right"/>
    </xf>
    <xf numFmtId="1" fontId="21" fillId="5" borderId="70" xfId="207" applyNumberFormat="1" applyFont="1" applyFill="1" applyBorder="1" applyProtection="1"/>
    <xf numFmtId="1" fontId="21" fillId="5" borderId="36" xfId="207" applyNumberFormat="1" applyFont="1" applyFill="1" applyBorder="1" applyProtection="1"/>
    <xf numFmtId="0" fontId="21" fillId="5" borderId="36" xfId="207" applyFont="1" applyFill="1" applyBorder="1" applyProtection="1"/>
    <xf numFmtId="1" fontId="20" fillId="5" borderId="10" xfId="207" applyNumberFormat="1" applyFont="1" applyFill="1" applyBorder="1" applyProtection="1"/>
    <xf numFmtId="0" fontId="20" fillId="5" borderId="10" xfId="207" applyFont="1" applyFill="1" applyBorder="1" applyProtection="1"/>
    <xf numFmtId="0" fontId="20" fillId="0" borderId="0" xfId="207" applyFont="1" applyProtection="1">
      <protection locked="0"/>
    </xf>
    <xf numFmtId="1" fontId="21" fillId="5" borderId="69" xfId="207" applyNumberFormat="1" applyFont="1" applyFill="1" applyBorder="1" applyAlignment="1" applyProtection="1">
      <alignment vertical="center"/>
    </xf>
    <xf numFmtId="1" fontId="21" fillId="5" borderId="16" xfId="207" applyNumberFormat="1" applyFont="1" applyFill="1" applyBorder="1" applyAlignment="1" applyProtection="1">
      <alignment vertical="center"/>
    </xf>
    <xf numFmtId="0" fontId="21" fillId="0" borderId="0" xfId="207" applyFont="1" applyAlignment="1" applyProtection="1">
      <alignment vertical="center"/>
      <protection locked="0"/>
    </xf>
    <xf numFmtId="1" fontId="21" fillId="5" borderId="10" xfId="207" applyNumberFormat="1" applyFont="1" applyFill="1" applyBorder="1" applyProtection="1"/>
    <xf numFmtId="0" fontId="20" fillId="0" borderId="0" xfId="207" applyFont="1" applyProtection="1"/>
    <xf numFmtId="0" fontId="22" fillId="5" borderId="70" xfId="207" applyFont="1" applyFill="1" applyBorder="1" applyAlignment="1" applyProtection="1">
      <alignment horizontal="right"/>
    </xf>
    <xf numFmtId="0" fontId="22" fillId="5" borderId="36" xfId="207" applyFont="1" applyFill="1" applyBorder="1" applyProtection="1"/>
    <xf numFmtId="1" fontId="21" fillId="5" borderId="71" xfId="207" applyNumberFormat="1" applyFont="1" applyFill="1" applyBorder="1" applyAlignment="1" applyProtection="1">
      <alignment vertical="center"/>
    </xf>
    <xf numFmtId="1" fontId="21" fillId="5" borderId="22" xfId="207" applyNumberFormat="1" applyFont="1" applyFill="1" applyBorder="1" applyAlignment="1" applyProtection="1">
      <alignment vertical="center"/>
    </xf>
    <xf numFmtId="0" fontId="21" fillId="5" borderId="22" xfId="207" applyFont="1" applyFill="1" applyBorder="1" applyProtection="1"/>
    <xf numFmtId="1" fontId="21" fillId="5" borderId="69" xfId="207" applyNumberFormat="1" applyFont="1" applyFill="1" applyBorder="1" applyAlignment="1" applyProtection="1">
      <alignment horizontal="right" vertical="center" wrapText="1"/>
    </xf>
    <xf numFmtId="1" fontId="21" fillId="5" borderId="16" xfId="207" applyNumberFormat="1" applyFont="1" applyFill="1" applyBorder="1" applyAlignment="1" applyProtection="1">
      <alignment horizontal="right" vertical="center" wrapText="1"/>
    </xf>
    <xf numFmtId="0" fontId="21" fillId="5" borderId="16" xfId="207" applyFont="1" applyFill="1" applyBorder="1" applyAlignment="1" applyProtection="1">
      <alignment vertical="center" wrapText="1"/>
    </xf>
    <xf numFmtId="1" fontId="21" fillId="5" borderId="16" xfId="207" applyNumberFormat="1" applyFont="1" applyFill="1" applyBorder="1" applyAlignment="1" applyProtection="1">
      <alignment horizontal="right"/>
    </xf>
    <xf numFmtId="1" fontId="21" fillId="5" borderId="69" xfId="207" applyNumberFormat="1" applyFont="1" applyFill="1" applyBorder="1" applyAlignment="1" applyProtection="1">
      <alignment horizontal="right" vertical="top"/>
    </xf>
    <xf numFmtId="1" fontId="21" fillId="5" borderId="16" xfId="207" applyNumberFormat="1" applyFont="1" applyFill="1" applyBorder="1" applyAlignment="1" applyProtection="1">
      <alignment vertical="top"/>
    </xf>
    <xf numFmtId="0" fontId="21" fillId="0" borderId="0" xfId="207" applyFont="1" applyAlignment="1" applyProtection="1">
      <alignment vertical="top"/>
      <protection locked="0"/>
    </xf>
    <xf numFmtId="1" fontId="21" fillId="5" borderId="69" xfId="207" applyNumberFormat="1" applyFont="1" applyFill="1" applyBorder="1" applyAlignment="1" applyProtection="1">
      <alignment vertical="top"/>
    </xf>
    <xf numFmtId="1" fontId="22" fillId="5" borderId="36" xfId="207" applyNumberFormat="1" applyFont="1" applyFill="1" applyBorder="1" applyProtection="1"/>
    <xf numFmtId="1" fontId="22" fillId="5" borderId="70" xfId="207" applyNumberFormat="1" applyFont="1" applyFill="1" applyBorder="1" applyAlignment="1" applyProtection="1">
      <alignment horizontal="right"/>
    </xf>
    <xf numFmtId="0" fontId="21" fillId="5" borderId="10" xfId="207" applyFont="1" applyFill="1" applyBorder="1" applyProtection="1"/>
    <xf numFmtId="0" fontId="21" fillId="5" borderId="0" xfId="207" applyFont="1" applyFill="1" applyBorder="1" applyProtection="1"/>
    <xf numFmtId="0" fontId="20" fillId="5" borderId="0" xfId="207" applyFont="1" applyFill="1" applyBorder="1" applyProtection="1"/>
    <xf numFmtId="0" fontId="21" fillId="0" borderId="0" xfId="207" applyFont="1" applyFill="1" applyBorder="1" applyProtection="1"/>
    <xf numFmtId="0" fontId="20" fillId="0" borderId="0" xfId="207" applyFont="1" applyFill="1" applyBorder="1" applyProtection="1"/>
    <xf numFmtId="0" fontId="20" fillId="7" borderId="10" xfId="207" applyFont="1" applyFill="1" applyBorder="1" applyAlignment="1" applyProtection="1">
      <alignment horizontal="left" vertical="center"/>
    </xf>
    <xf numFmtId="0" fontId="18" fillId="7" borderId="10" xfId="207" applyFill="1" applyBorder="1" applyAlignment="1">
      <alignment horizontal="left" vertical="center"/>
    </xf>
    <xf numFmtId="0" fontId="21" fillId="7" borderId="69" xfId="207" applyFont="1" applyFill="1" applyBorder="1" applyAlignment="1" applyProtection="1">
      <alignment horizontal="right"/>
    </xf>
    <xf numFmtId="0" fontId="21" fillId="7" borderId="16" xfId="207" applyFont="1" applyFill="1" applyBorder="1" applyProtection="1"/>
    <xf numFmtId="0" fontId="21" fillId="7" borderId="70" xfId="207" applyFont="1" applyFill="1" applyBorder="1" applyAlignment="1" applyProtection="1">
      <alignment horizontal="right"/>
    </xf>
    <xf numFmtId="0" fontId="21" fillId="7" borderId="36" xfId="207" applyFont="1" applyFill="1" applyBorder="1" applyProtection="1"/>
    <xf numFmtId="0" fontId="20" fillId="7" borderId="10" xfId="207" applyFont="1" applyFill="1" applyBorder="1" applyAlignment="1" applyProtection="1">
      <alignment horizontal="right"/>
    </xf>
    <xf numFmtId="0" fontId="20" fillId="7" borderId="10" xfId="207" applyFont="1" applyFill="1" applyBorder="1" applyProtection="1"/>
    <xf numFmtId="0" fontId="21" fillId="7" borderId="69" xfId="207" applyFont="1" applyFill="1" applyBorder="1" applyAlignment="1" applyProtection="1">
      <alignment horizontal="right" vertical="top" wrapText="1"/>
    </xf>
    <xf numFmtId="0" fontId="21" fillId="7" borderId="16" xfId="207" applyFont="1" applyFill="1" applyBorder="1" applyAlignment="1" applyProtection="1">
      <alignment vertical="top"/>
    </xf>
    <xf numFmtId="0" fontId="21" fillId="7" borderId="16" xfId="207" applyFont="1" applyFill="1" applyBorder="1" applyAlignment="1" applyProtection="1">
      <alignment vertical="top" wrapText="1"/>
    </xf>
    <xf numFmtId="0" fontId="21" fillId="7" borderId="70" xfId="207" applyFont="1" applyFill="1" applyBorder="1" applyAlignment="1" applyProtection="1">
      <alignment horizontal="right" vertical="top"/>
    </xf>
    <xf numFmtId="0" fontId="21" fillId="7" borderId="36" xfId="207" applyFont="1" applyFill="1" applyBorder="1" applyAlignment="1" applyProtection="1">
      <alignment vertical="top"/>
    </xf>
    <xf numFmtId="0" fontId="21" fillId="7" borderId="36" xfId="207" applyFont="1" applyFill="1" applyBorder="1" applyAlignment="1" applyProtection="1">
      <alignment vertical="top" wrapText="1"/>
    </xf>
    <xf numFmtId="172" fontId="21" fillId="0" borderId="41" xfId="5" applyNumberFormat="1" applyFont="1" applyFill="1" applyBorder="1" applyAlignment="1" applyProtection="1">
      <alignment vertical="top"/>
      <protection locked="0"/>
    </xf>
    <xf numFmtId="0" fontId="21" fillId="7" borderId="10" xfId="207" applyFont="1" applyFill="1" applyBorder="1" applyProtection="1"/>
    <xf numFmtId="0" fontId="21" fillId="7" borderId="0" xfId="207" applyFont="1" applyFill="1" applyBorder="1" applyProtection="1"/>
    <xf numFmtId="0" fontId="20" fillId="7" borderId="0" xfId="207" applyFont="1" applyFill="1" applyBorder="1" applyProtection="1"/>
    <xf numFmtId="0" fontId="20" fillId="8" borderId="0" xfId="207" applyFont="1" applyFill="1" applyBorder="1" applyProtection="1"/>
    <xf numFmtId="0" fontId="21" fillId="8" borderId="0" xfId="207" applyFont="1" applyFill="1" applyBorder="1" applyProtection="1"/>
    <xf numFmtId="0" fontId="21" fillId="0" borderId="0" xfId="207" applyFont="1" applyFill="1" applyProtection="1"/>
    <xf numFmtId="0" fontId="20" fillId="8" borderId="71" xfId="207" applyFont="1" applyFill="1" applyBorder="1" applyProtection="1"/>
    <xf numFmtId="0" fontId="20" fillId="8" borderId="22" xfId="207" applyFont="1" applyFill="1" applyBorder="1" applyProtection="1"/>
    <xf numFmtId="0" fontId="21" fillId="0" borderId="0" xfId="207" applyFont="1" applyFill="1" applyProtection="1">
      <protection locked="0"/>
    </xf>
    <xf numFmtId="0" fontId="20" fillId="8" borderId="69" xfId="207" applyFont="1" applyFill="1" applyBorder="1" applyAlignment="1" applyProtection="1">
      <alignment horizontal="right" vertical="top"/>
    </xf>
    <xf numFmtId="0" fontId="20" fillId="8" borderId="16" xfId="207" applyFont="1" applyFill="1" applyBorder="1" applyProtection="1"/>
    <xf numFmtId="0" fontId="21" fillId="8" borderId="69" xfId="207" applyFont="1" applyFill="1" applyBorder="1" applyAlignment="1" applyProtection="1">
      <alignment horizontal="right" vertical="top"/>
    </xf>
    <xf numFmtId="0" fontId="21" fillId="8" borderId="16" xfId="207" applyFont="1" applyFill="1" applyBorder="1" applyProtection="1"/>
    <xf numFmtId="0" fontId="21" fillId="8" borderId="69" xfId="207" applyFont="1" applyFill="1" applyBorder="1" applyAlignment="1" applyProtection="1">
      <alignment horizontal="right" vertical="top" wrapText="1"/>
    </xf>
    <xf numFmtId="0" fontId="21" fillId="8" borderId="16" xfId="207" applyFont="1" applyFill="1" applyBorder="1" applyAlignment="1" applyProtection="1">
      <alignment vertical="top"/>
    </xf>
    <xf numFmtId="0" fontId="21" fillId="0" borderId="0" xfId="207" applyFont="1" applyFill="1" applyAlignment="1" applyProtection="1">
      <alignment vertical="top"/>
      <protection locked="0"/>
    </xf>
    <xf numFmtId="0" fontId="21" fillId="8" borderId="16" xfId="207" applyFont="1" applyFill="1" applyBorder="1" applyAlignment="1" applyProtection="1">
      <alignment vertical="top" wrapText="1"/>
    </xf>
    <xf numFmtId="0" fontId="21" fillId="0" borderId="0" xfId="207" applyFont="1" applyFill="1" applyAlignment="1" applyProtection="1">
      <alignment vertical="top" wrapText="1"/>
      <protection locked="0"/>
    </xf>
    <xf numFmtId="0" fontId="21" fillId="8" borderId="70" xfId="207" applyFont="1" applyFill="1" applyBorder="1" applyAlignment="1" applyProtection="1">
      <alignment horizontal="right" vertical="top"/>
    </xf>
    <xf numFmtId="0" fontId="21" fillId="8" borderId="36" xfId="207" applyFont="1" applyFill="1" applyBorder="1" applyProtection="1"/>
    <xf numFmtId="0" fontId="20" fillId="8" borderId="10" xfId="207" applyFont="1" applyFill="1" applyBorder="1" applyProtection="1"/>
    <xf numFmtId="0" fontId="21" fillId="8" borderId="10" xfId="207" applyFont="1" applyFill="1" applyBorder="1" applyProtection="1"/>
    <xf numFmtId="0" fontId="20" fillId="8" borderId="69" xfId="207" applyFont="1" applyFill="1" applyBorder="1" applyAlignment="1" applyProtection="1">
      <alignment horizontal="right"/>
    </xf>
    <xf numFmtId="0" fontId="21" fillId="8" borderId="69" xfId="207" applyFont="1" applyFill="1" applyBorder="1" applyAlignment="1" applyProtection="1">
      <alignment horizontal="right"/>
    </xf>
    <xf numFmtId="0" fontId="22" fillId="0" borderId="0" xfId="207" applyFont="1" applyFill="1" applyProtection="1">
      <protection locked="0"/>
    </xf>
    <xf numFmtId="0" fontId="22" fillId="8" borderId="69" xfId="207" applyFont="1" applyFill="1" applyBorder="1" applyAlignment="1" applyProtection="1">
      <alignment horizontal="right"/>
    </xf>
    <xf numFmtId="0" fontId="22" fillId="8" borderId="16" xfId="207" applyFont="1" applyFill="1" applyBorder="1" applyProtection="1"/>
    <xf numFmtId="0" fontId="22" fillId="0" borderId="0" xfId="207" applyFont="1" applyFill="1" applyAlignment="1" applyProtection="1">
      <alignment vertical="top" wrapText="1"/>
      <protection locked="0"/>
    </xf>
    <xf numFmtId="0" fontId="22" fillId="8" borderId="70" xfId="207" applyFont="1" applyFill="1" applyBorder="1" applyAlignment="1" applyProtection="1">
      <alignment horizontal="right"/>
    </xf>
    <xf numFmtId="0" fontId="22" fillId="8" borderId="36" xfId="207" applyFont="1" applyFill="1" applyBorder="1" applyProtection="1"/>
    <xf numFmtId="0" fontId="20" fillId="10" borderId="0" xfId="207" applyFont="1" applyFill="1" applyAlignment="1" applyProtection="1">
      <alignment horizontal="right"/>
    </xf>
    <xf numFmtId="0" fontId="21" fillId="10" borderId="0" xfId="207" applyFont="1" applyFill="1" applyProtection="1"/>
    <xf numFmtId="0" fontId="21" fillId="10" borderId="0" xfId="207" applyFont="1" applyFill="1" applyAlignment="1" applyProtection="1">
      <alignment horizontal="right"/>
    </xf>
    <xf numFmtId="0" fontId="21" fillId="10" borderId="2" xfId="207" applyFont="1" applyFill="1" applyBorder="1" applyAlignment="1" applyProtection="1">
      <alignment horizontal="right" vertical="top"/>
    </xf>
    <xf numFmtId="0" fontId="21" fillId="10" borderId="2" xfId="207" applyFont="1" applyFill="1" applyBorder="1" applyAlignment="1" applyProtection="1">
      <alignment horizontal="left" vertical="top"/>
    </xf>
    <xf numFmtId="0" fontId="21" fillId="10" borderId="0" xfId="207" applyFont="1" applyFill="1" applyBorder="1" applyAlignment="1" applyProtection="1">
      <alignment horizontal="right" vertical="top"/>
    </xf>
    <xf numFmtId="0" fontId="21" fillId="10" borderId="0" xfId="207" applyFont="1" applyFill="1" applyBorder="1" applyAlignment="1" applyProtection="1">
      <alignment horizontal="left" vertical="top"/>
    </xf>
    <xf numFmtId="0" fontId="21" fillId="10" borderId="7" xfId="207" applyFont="1" applyFill="1" applyBorder="1" applyAlignment="1" applyProtection="1">
      <alignment horizontal="right" vertical="top" wrapText="1"/>
    </xf>
    <xf numFmtId="0" fontId="21" fillId="10" borderId="7" xfId="207" applyFont="1" applyFill="1" applyBorder="1" applyAlignment="1" applyProtection="1">
      <alignment horizontal="left" vertical="top" wrapText="1"/>
    </xf>
    <xf numFmtId="0" fontId="21" fillId="0" borderId="0" xfId="207" applyFont="1" applyAlignment="1" applyProtection="1">
      <alignment vertical="top"/>
    </xf>
    <xf numFmtId="0" fontId="21" fillId="10" borderId="2" xfId="207" applyFont="1" applyFill="1" applyBorder="1" applyAlignment="1" applyProtection="1">
      <alignment horizontal="right" vertical="top" wrapText="1"/>
    </xf>
    <xf numFmtId="0" fontId="21" fillId="10" borderId="2" xfId="207" applyFont="1" applyFill="1" applyBorder="1" applyAlignment="1" applyProtection="1">
      <alignment horizontal="left" vertical="top" wrapText="1"/>
    </xf>
    <xf numFmtId="0" fontId="21" fillId="10" borderId="0" xfId="207" applyFont="1" applyFill="1" applyBorder="1" applyAlignment="1" applyProtection="1">
      <alignment horizontal="right" vertical="top" wrapText="1"/>
    </xf>
    <xf numFmtId="0" fontId="21" fillId="10" borderId="0" xfId="207" applyFont="1" applyFill="1" applyBorder="1" applyAlignment="1" applyProtection="1">
      <alignment horizontal="left" vertical="top" wrapText="1"/>
    </xf>
    <xf numFmtId="0" fontId="21" fillId="10" borderId="10" xfId="207" applyFont="1" applyFill="1" applyBorder="1" applyAlignment="1" applyProtection="1">
      <alignment horizontal="right" vertical="top" wrapText="1"/>
    </xf>
    <xf numFmtId="0" fontId="21" fillId="10" borderId="10" xfId="207" applyFont="1" applyFill="1" applyBorder="1" applyAlignment="1" applyProtection="1">
      <alignment horizontal="left" vertical="top" wrapText="1"/>
    </xf>
    <xf numFmtId="0" fontId="21" fillId="10" borderId="7" xfId="207" applyFont="1" applyFill="1" applyBorder="1" applyAlignment="1" applyProtection="1">
      <alignment horizontal="right" vertical="top"/>
    </xf>
    <xf numFmtId="0" fontId="21" fillId="10" borderId="7" xfId="207" applyFont="1" applyFill="1" applyBorder="1" applyAlignment="1" applyProtection="1">
      <alignment horizontal="left" vertical="top"/>
    </xf>
    <xf numFmtId="0" fontId="21" fillId="10" borderId="10" xfId="207" applyFont="1" applyFill="1" applyBorder="1" applyAlignment="1" applyProtection="1">
      <alignment horizontal="right" vertical="top"/>
    </xf>
    <xf numFmtId="0" fontId="21" fillId="10" borderId="10" xfId="207" applyFont="1" applyFill="1" applyBorder="1" applyAlignment="1" applyProtection="1">
      <alignment horizontal="left" vertical="top"/>
    </xf>
    <xf numFmtId="0" fontId="21" fillId="0" borderId="0" xfId="207" applyFont="1" applyAlignment="1" applyProtection="1">
      <alignment horizontal="right"/>
    </xf>
    <xf numFmtId="0" fontId="20" fillId="11" borderId="0" xfId="207" applyFont="1" applyFill="1" applyBorder="1" applyAlignment="1" applyProtection="1">
      <alignment horizontal="right"/>
    </xf>
    <xf numFmtId="0" fontId="21" fillId="11" borderId="0" xfId="207" applyFont="1" applyFill="1" applyBorder="1" applyProtection="1"/>
    <xf numFmtId="0" fontId="20" fillId="11" borderId="0" xfId="207" applyFont="1" applyFill="1" applyBorder="1" applyProtection="1"/>
    <xf numFmtId="0" fontId="21" fillId="11" borderId="0" xfId="207" applyFont="1" applyFill="1" applyBorder="1" applyAlignment="1" applyProtection="1">
      <alignment horizontal="right"/>
    </xf>
    <xf numFmtId="172" fontId="21" fillId="11" borderId="0" xfId="207" applyNumberFormat="1" applyFont="1" applyFill="1" applyBorder="1" applyProtection="1"/>
    <xf numFmtId="0" fontId="20" fillId="3" borderId="0" xfId="207" applyFont="1" applyFill="1" applyAlignment="1" applyProtection="1">
      <alignment horizontal="right" wrapText="1"/>
    </xf>
    <xf numFmtId="0" fontId="21" fillId="3" borderId="0" xfId="207" applyFont="1" applyFill="1" applyProtection="1"/>
    <xf numFmtId="0" fontId="21" fillId="3" borderId="0" xfId="207" applyFont="1" applyFill="1" applyAlignment="1" applyProtection="1">
      <alignment horizontal="right"/>
    </xf>
    <xf numFmtId="0" fontId="19" fillId="3" borderId="1" xfId="208" applyFont="1" applyFill="1" applyBorder="1" applyAlignment="1" applyProtection="1">
      <alignment horizontal="centerContinuous"/>
    </xf>
    <xf numFmtId="0" fontId="19" fillId="3" borderId="2" xfId="208" applyFont="1" applyFill="1" applyBorder="1" applyAlignment="1" applyProtection="1">
      <alignment horizontal="left"/>
    </xf>
    <xf numFmtId="0" fontId="20" fillId="4" borderId="11" xfId="208" applyFont="1" applyFill="1" applyBorder="1" applyAlignment="1" applyProtection="1">
      <alignment horizontal="center" vertical="center"/>
    </xf>
    <xf numFmtId="0" fontId="20" fillId="3" borderId="11" xfId="208" applyFont="1" applyFill="1" applyBorder="1" applyAlignment="1" applyProtection="1">
      <alignment horizontal="centerContinuous" vertical="center"/>
    </xf>
    <xf numFmtId="0" fontId="20" fillId="0" borderId="0" xfId="208" applyFont="1" applyAlignment="1" applyProtection="1">
      <alignment vertical="center"/>
    </xf>
    <xf numFmtId="0" fontId="20" fillId="0" borderId="0" xfId="208" applyFont="1" applyAlignment="1" applyProtection="1">
      <alignment horizontal="centerContinuous" vertical="center"/>
    </xf>
    <xf numFmtId="0" fontId="20" fillId="3" borderId="6" xfId="208" applyFont="1" applyFill="1" applyBorder="1" applyAlignment="1" applyProtection="1">
      <alignment horizontal="center" vertical="center"/>
    </xf>
    <xf numFmtId="0" fontId="20" fillId="3" borderId="7" xfId="208" applyFont="1" applyFill="1" applyBorder="1" applyAlignment="1" applyProtection="1">
      <alignment horizontal="center" vertical="center"/>
    </xf>
    <xf numFmtId="0" fontId="20" fillId="3" borderId="8" xfId="208" applyFont="1" applyFill="1" applyBorder="1" applyAlignment="1" applyProtection="1">
      <alignment horizontal="right" vertical="center"/>
    </xf>
    <xf numFmtId="0" fontId="20" fillId="4" borderId="8" xfId="208" applyFont="1" applyFill="1" applyBorder="1" applyAlignment="1" applyProtection="1">
      <alignment horizontal="center" vertical="center"/>
    </xf>
    <xf numFmtId="0" fontId="20" fillId="3" borderId="8" xfId="208" applyFont="1" applyFill="1" applyBorder="1" applyAlignment="1" applyProtection="1">
      <alignment horizontal="center" vertical="center"/>
    </xf>
    <xf numFmtId="0" fontId="20" fillId="0" borderId="0" xfId="208" applyFont="1" applyAlignment="1" applyProtection="1">
      <alignment horizontal="center" vertical="center"/>
    </xf>
    <xf numFmtId="0" fontId="20" fillId="5" borderId="2" xfId="208" applyFont="1" applyFill="1" applyBorder="1" applyAlignment="1" applyProtection="1">
      <alignment horizontal="left" vertical="center"/>
    </xf>
    <xf numFmtId="0" fontId="18" fillId="5" borderId="2" xfId="208" applyFill="1" applyBorder="1" applyAlignment="1">
      <alignment horizontal="left" vertical="center"/>
    </xf>
    <xf numFmtId="0" fontId="20" fillId="6" borderId="0" xfId="208" applyFont="1" applyFill="1" applyAlignment="1" applyProtection="1">
      <alignment horizontal="center"/>
    </xf>
    <xf numFmtId="0" fontId="21" fillId="0" borderId="0" xfId="208" applyFont="1" applyProtection="1"/>
    <xf numFmtId="1" fontId="21" fillId="5" borderId="68" xfId="208" applyNumberFormat="1" applyFont="1" applyFill="1" applyBorder="1" applyProtection="1"/>
    <xf numFmtId="1" fontId="21" fillId="5" borderId="20" xfId="208" applyNumberFormat="1" applyFont="1" applyFill="1" applyBorder="1" applyProtection="1"/>
    <xf numFmtId="0" fontId="21" fillId="5" borderId="20" xfId="208" applyFont="1" applyFill="1" applyBorder="1" applyProtection="1"/>
    <xf numFmtId="0" fontId="21" fillId="0" borderId="0" xfId="208" applyFont="1" applyProtection="1">
      <protection locked="0"/>
    </xf>
    <xf numFmtId="1" fontId="21" fillId="5" borderId="69" xfId="208" applyNumberFormat="1" applyFont="1" applyFill="1" applyBorder="1" applyProtection="1"/>
    <xf numFmtId="1" fontId="21" fillId="5" borderId="16" xfId="208" applyNumberFormat="1" applyFont="1" applyFill="1" applyBorder="1" applyProtection="1"/>
    <xf numFmtId="0" fontId="21" fillId="5" borderId="16" xfId="208" applyFont="1" applyFill="1" applyBorder="1" applyProtection="1"/>
    <xf numFmtId="1" fontId="22" fillId="5" borderId="69" xfId="208" applyNumberFormat="1" applyFont="1" applyFill="1" applyBorder="1" applyAlignment="1" applyProtection="1">
      <alignment horizontal="right" vertical="center"/>
    </xf>
    <xf numFmtId="1" fontId="22" fillId="5" borderId="16" xfId="208" applyNumberFormat="1" applyFont="1" applyFill="1" applyBorder="1" applyProtection="1"/>
    <xf numFmtId="0" fontId="22" fillId="5" borderId="16" xfId="208" applyFont="1" applyFill="1" applyBorder="1" applyProtection="1"/>
    <xf numFmtId="1" fontId="21" fillId="5" borderId="69" xfId="208" applyNumberFormat="1" applyFont="1" applyFill="1" applyBorder="1" applyAlignment="1" applyProtection="1">
      <alignment horizontal="right"/>
    </xf>
    <xf numFmtId="1" fontId="21" fillId="5" borderId="69" xfId="208" applyNumberFormat="1" applyFont="1" applyFill="1" applyBorder="1" applyAlignment="1" applyProtection="1">
      <alignment horizontal="right" vertical="top" wrapText="1"/>
    </xf>
    <xf numFmtId="1" fontId="21" fillId="5" borderId="16" xfId="208" applyNumberFormat="1" applyFont="1" applyFill="1" applyBorder="1" applyAlignment="1" applyProtection="1">
      <alignment horizontal="right" vertical="top" wrapText="1"/>
    </xf>
    <xf numFmtId="0" fontId="21" fillId="5" borderId="16" xfId="208" applyFont="1" applyFill="1" applyBorder="1" applyAlignment="1" applyProtection="1">
      <alignment vertical="top" wrapText="1"/>
    </xf>
    <xf numFmtId="0" fontId="22" fillId="0" borderId="0" xfId="208" applyFont="1" applyProtection="1">
      <protection locked="0"/>
    </xf>
    <xf numFmtId="1" fontId="22" fillId="5" borderId="69" xfId="208" applyNumberFormat="1" applyFont="1" applyFill="1" applyBorder="1" applyAlignment="1" applyProtection="1">
      <alignment horizontal="right" vertical="top" wrapText="1"/>
    </xf>
    <xf numFmtId="0" fontId="22" fillId="5" borderId="16" xfId="208" applyFont="1" applyFill="1" applyBorder="1" applyAlignment="1" applyProtection="1">
      <alignment vertical="top" wrapText="1"/>
    </xf>
    <xf numFmtId="1" fontId="22" fillId="5" borderId="16" xfId="208" applyNumberFormat="1" applyFont="1" applyFill="1" applyBorder="1" applyAlignment="1" applyProtection="1">
      <alignment horizontal="right" vertical="top" wrapText="1"/>
    </xf>
    <xf numFmtId="0" fontId="22" fillId="0" borderId="0" xfId="208" applyFont="1" applyAlignment="1" applyProtection="1">
      <alignment vertical="top" wrapText="1"/>
      <protection locked="0"/>
    </xf>
    <xf numFmtId="0" fontId="20" fillId="0" borderId="0" xfId="208" applyFont="1" applyAlignment="1" applyProtection="1">
      <alignment vertical="center"/>
      <protection locked="0"/>
    </xf>
    <xf numFmtId="1" fontId="22" fillId="5" borderId="69" xfId="208" applyNumberFormat="1" applyFont="1" applyFill="1" applyBorder="1" applyAlignment="1" applyProtection="1">
      <alignment horizontal="right"/>
    </xf>
    <xf numFmtId="1" fontId="21" fillId="5" borderId="70" xfId="208" applyNumberFormat="1" applyFont="1" applyFill="1" applyBorder="1" applyProtection="1"/>
    <xf numFmtId="1" fontId="21" fillId="5" borderId="36" xfId="208" applyNumberFormat="1" applyFont="1" applyFill="1" applyBorder="1" applyProtection="1"/>
    <xf numFmtId="0" fontId="21" fillId="5" borderId="36" xfId="208" applyFont="1" applyFill="1" applyBorder="1" applyProtection="1"/>
    <xf numFmtId="1" fontId="20" fillId="5" borderId="10" xfId="208" applyNumberFormat="1" applyFont="1" applyFill="1" applyBorder="1" applyProtection="1"/>
    <xf numFmtId="0" fontId="20" fillId="5" borderId="10" xfId="208" applyFont="1" applyFill="1" applyBorder="1" applyProtection="1"/>
    <xf numFmtId="0" fontId="20" fillId="0" borderId="0" xfId="208" applyFont="1" applyProtection="1">
      <protection locked="0"/>
    </xf>
    <xf numFmtId="1" fontId="21" fillId="5" borderId="69" xfId="208" applyNumberFormat="1" applyFont="1" applyFill="1" applyBorder="1" applyAlignment="1" applyProtection="1">
      <alignment vertical="center"/>
    </xf>
    <xf numFmtId="1" fontId="21" fillId="5" borderId="16" xfId="208" applyNumberFormat="1" applyFont="1" applyFill="1" applyBorder="1" applyAlignment="1" applyProtection="1">
      <alignment vertical="center"/>
    </xf>
    <xf numFmtId="0" fontId="21" fillId="0" borderId="0" xfId="208" applyFont="1" applyAlignment="1" applyProtection="1">
      <alignment vertical="center"/>
      <protection locked="0"/>
    </xf>
    <xf numFmtId="1" fontId="21" fillId="5" borderId="10" xfId="208" applyNumberFormat="1" applyFont="1" applyFill="1" applyBorder="1" applyProtection="1"/>
    <xf numFmtId="0" fontId="20" fillId="0" borderId="0" xfId="208" applyFont="1" applyProtection="1"/>
    <xf numFmtId="0" fontId="22" fillId="5" borderId="70" xfId="208" applyFont="1" applyFill="1" applyBorder="1" applyAlignment="1" applyProtection="1">
      <alignment horizontal="right"/>
    </xf>
    <xf numFmtId="0" fontId="22" fillId="5" borderId="36" xfId="208" applyFont="1" applyFill="1" applyBorder="1" applyProtection="1"/>
    <xf numFmtId="1" fontId="21" fillId="5" borderId="71" xfId="208" applyNumberFormat="1" applyFont="1" applyFill="1" applyBorder="1" applyAlignment="1" applyProtection="1">
      <alignment vertical="center"/>
    </xf>
    <xf numFmtId="1" fontId="21" fillId="5" borderId="22" xfId="208" applyNumberFormat="1" applyFont="1" applyFill="1" applyBorder="1" applyAlignment="1" applyProtection="1">
      <alignment vertical="center"/>
    </xf>
    <xf numFmtId="0" fontId="21" fillId="5" borderId="22" xfId="208" applyFont="1" applyFill="1" applyBorder="1" applyProtection="1"/>
    <xf numFmtId="172" fontId="21" fillId="0" borderId="39" xfId="5" applyNumberFormat="1" applyFont="1" applyBorder="1" applyProtection="1">
      <protection locked="0"/>
    </xf>
    <xf numFmtId="1" fontId="21" fillId="5" borderId="69" xfId="208" applyNumberFormat="1" applyFont="1" applyFill="1" applyBorder="1" applyAlignment="1" applyProtection="1">
      <alignment horizontal="right" vertical="center" wrapText="1"/>
    </xf>
    <xf numFmtId="1" fontId="21" fillId="5" borderId="16" xfId="208" applyNumberFormat="1" applyFont="1" applyFill="1" applyBorder="1" applyAlignment="1" applyProtection="1">
      <alignment horizontal="right" vertical="center" wrapText="1"/>
    </xf>
    <xf numFmtId="0" fontId="21" fillId="5" borderId="16" xfId="208" applyFont="1" applyFill="1" applyBorder="1" applyAlignment="1" applyProtection="1">
      <alignment vertical="center" wrapText="1"/>
    </xf>
    <xf numFmtId="1" fontId="22" fillId="5" borderId="16" xfId="208" applyNumberFormat="1" applyFont="1" applyFill="1" applyBorder="1" applyAlignment="1" applyProtection="1">
      <alignment horizontal="right"/>
    </xf>
    <xf numFmtId="1" fontId="21" fillId="5" borderId="69" xfId="208" applyNumberFormat="1" applyFont="1" applyFill="1" applyBorder="1" applyAlignment="1" applyProtection="1">
      <alignment horizontal="right" vertical="top"/>
    </xf>
    <xf numFmtId="1" fontId="21" fillId="5" borderId="16" xfId="208" applyNumberFormat="1" applyFont="1" applyFill="1" applyBorder="1" applyAlignment="1" applyProtection="1">
      <alignment vertical="top"/>
    </xf>
    <xf numFmtId="0" fontId="21" fillId="0" borderId="0" xfId="208" applyFont="1" applyAlignment="1" applyProtection="1">
      <alignment vertical="top"/>
      <protection locked="0"/>
    </xf>
    <xf numFmtId="1" fontId="21" fillId="5" borderId="69" xfId="208" applyNumberFormat="1" applyFont="1" applyFill="1" applyBorder="1" applyAlignment="1" applyProtection="1">
      <alignment vertical="top"/>
    </xf>
    <xf numFmtId="1" fontId="22" fillId="5" borderId="36" xfId="208" applyNumberFormat="1" applyFont="1" applyFill="1" applyBorder="1" applyProtection="1"/>
    <xf numFmtId="1" fontId="22" fillId="5" borderId="70" xfId="208" applyNumberFormat="1" applyFont="1" applyFill="1" applyBorder="1" applyAlignment="1" applyProtection="1">
      <alignment horizontal="right"/>
    </xf>
    <xf numFmtId="0" fontId="21" fillId="5" borderId="10" xfId="208" applyFont="1" applyFill="1" applyBorder="1" applyProtection="1"/>
    <xf numFmtId="0" fontId="21" fillId="5" borderId="0" xfId="208" applyFont="1" applyFill="1" applyBorder="1" applyProtection="1"/>
    <xf numFmtId="0" fontId="20" fillId="5" borderId="0" xfId="208" applyFont="1" applyFill="1" applyBorder="1" applyProtection="1"/>
    <xf numFmtId="0" fontId="21" fillId="0" borderId="0" xfId="208" applyFont="1" applyFill="1" applyBorder="1" applyProtection="1"/>
    <xf numFmtId="0" fontId="20" fillId="0" borderId="0" xfId="208" applyFont="1" applyFill="1" applyBorder="1" applyProtection="1"/>
    <xf numFmtId="0" fontId="20" fillId="7" borderId="10" xfId="208" applyFont="1" applyFill="1" applyBorder="1" applyAlignment="1" applyProtection="1">
      <alignment horizontal="left" vertical="center"/>
    </xf>
    <xf numFmtId="0" fontId="18" fillId="7" borderId="10" xfId="208" applyFill="1" applyBorder="1" applyAlignment="1">
      <alignment horizontal="left" vertical="center"/>
    </xf>
    <xf numFmtId="0" fontId="21" fillId="7" borderId="69" xfId="208" applyFont="1" applyFill="1" applyBorder="1" applyAlignment="1" applyProtection="1">
      <alignment horizontal="right"/>
    </xf>
    <xf numFmtId="0" fontId="21" fillId="7" borderId="16" xfId="208" applyFont="1" applyFill="1" applyBorder="1" applyProtection="1"/>
    <xf numFmtId="0" fontId="22" fillId="7" borderId="69" xfId="208" applyFont="1" applyFill="1" applyBorder="1" applyAlignment="1" applyProtection="1">
      <alignment horizontal="right"/>
    </xf>
    <xf numFmtId="0" fontId="22" fillId="7" borderId="16" xfId="208" applyFont="1" applyFill="1" applyBorder="1" applyProtection="1"/>
    <xf numFmtId="0" fontId="21" fillId="7" borderId="70" xfId="208" applyFont="1" applyFill="1" applyBorder="1" applyAlignment="1" applyProtection="1">
      <alignment horizontal="right"/>
    </xf>
    <xf numFmtId="0" fontId="21" fillId="7" borderId="36" xfId="208" applyFont="1" applyFill="1" applyBorder="1" applyProtection="1"/>
    <xf numFmtId="0" fontId="20" fillId="7" borderId="10" xfId="208" applyFont="1" applyFill="1" applyBorder="1" applyAlignment="1" applyProtection="1">
      <alignment horizontal="right"/>
    </xf>
    <xf numFmtId="0" fontId="20" fillId="7" borderId="10" xfId="208" applyFont="1" applyFill="1" applyBorder="1" applyProtection="1"/>
    <xf numFmtId="0" fontId="21" fillId="7" borderId="69" xfId="208" applyFont="1" applyFill="1" applyBorder="1" applyAlignment="1" applyProtection="1">
      <alignment horizontal="right" vertical="top" wrapText="1"/>
    </xf>
    <xf numFmtId="0" fontId="21" fillId="7" borderId="16" xfId="208" applyFont="1" applyFill="1" applyBorder="1" applyAlignment="1" applyProtection="1">
      <alignment vertical="top" wrapText="1"/>
    </xf>
    <xf numFmtId="0" fontId="21" fillId="7" borderId="70" xfId="208" applyFont="1" applyFill="1" applyBorder="1" applyAlignment="1" applyProtection="1">
      <alignment horizontal="right" vertical="top"/>
    </xf>
    <xf numFmtId="0" fontId="21" fillId="7" borderId="36" xfId="208" applyFont="1" applyFill="1" applyBorder="1" applyAlignment="1" applyProtection="1">
      <alignment vertical="top" wrapText="1"/>
    </xf>
    <xf numFmtId="0" fontId="21" fillId="7" borderId="10" xfId="208" applyFont="1" applyFill="1" applyBorder="1" applyProtection="1"/>
    <xf numFmtId="0" fontId="21" fillId="7" borderId="0" xfId="208" applyFont="1" applyFill="1" applyBorder="1" applyProtection="1"/>
    <xf numFmtId="0" fontId="20" fillId="7" borderId="0" xfId="208" applyFont="1" applyFill="1" applyBorder="1" applyProtection="1"/>
    <xf numFmtId="0" fontId="20" fillId="8" borderId="0" xfId="208" applyFont="1" applyFill="1" applyBorder="1" applyProtection="1"/>
    <xf numFmtId="0" fontId="21" fillId="8" borderId="0" xfId="208" applyFont="1" applyFill="1" applyBorder="1" applyProtection="1"/>
    <xf numFmtId="0" fontId="21" fillId="0" borderId="0" xfId="208" applyFont="1" applyFill="1" applyProtection="1"/>
    <xf numFmtId="0" fontId="20" fillId="8" borderId="71" xfId="208" applyFont="1" applyFill="1" applyBorder="1" applyProtection="1"/>
    <xf numFmtId="0" fontId="20" fillId="8" borderId="22" xfId="208" applyFont="1" applyFill="1" applyBorder="1" applyProtection="1"/>
    <xf numFmtId="0" fontId="21" fillId="0" borderId="0" xfId="208" applyFont="1" applyFill="1" applyProtection="1">
      <protection locked="0"/>
    </xf>
    <xf numFmtId="0" fontId="20" fillId="8" borderId="69" xfId="208" applyFont="1" applyFill="1" applyBorder="1" applyAlignment="1" applyProtection="1">
      <alignment horizontal="right" vertical="top"/>
    </xf>
    <xf numFmtId="0" fontId="20" fillId="8" borderId="16" xfId="208" applyFont="1" applyFill="1" applyBorder="1" applyProtection="1"/>
    <xf numFmtId="0" fontId="21" fillId="8" borderId="69" xfId="208" applyFont="1" applyFill="1" applyBorder="1" applyAlignment="1" applyProtection="1">
      <alignment horizontal="right" vertical="top"/>
    </xf>
    <xf numFmtId="0" fontId="21" fillId="8" borderId="16" xfId="208" applyFont="1" applyFill="1" applyBorder="1" applyProtection="1"/>
    <xf numFmtId="0" fontId="21" fillId="8" borderId="69" xfId="208" applyFont="1" applyFill="1" applyBorder="1" applyAlignment="1" applyProtection="1">
      <alignment horizontal="right" vertical="top" wrapText="1"/>
    </xf>
    <xf numFmtId="0" fontId="21" fillId="8" borderId="16" xfId="208" applyFont="1" applyFill="1" applyBorder="1" applyAlignment="1" applyProtection="1">
      <alignment vertical="top"/>
    </xf>
    <xf numFmtId="0" fontId="21" fillId="0" borderId="0" xfId="208" applyFont="1" applyFill="1" applyAlignment="1" applyProtection="1">
      <alignment vertical="top"/>
      <protection locked="0"/>
    </xf>
    <xf numFmtId="0" fontId="21" fillId="8" borderId="16" xfId="208" applyFont="1" applyFill="1" applyBorder="1" applyAlignment="1" applyProtection="1">
      <alignment vertical="top" wrapText="1"/>
    </xf>
    <xf numFmtId="0" fontId="21" fillId="0" borderId="0" xfId="208" applyFont="1" applyFill="1" applyAlignment="1" applyProtection="1">
      <alignment vertical="top" wrapText="1"/>
      <protection locked="0"/>
    </xf>
    <xf numFmtId="0" fontId="21" fillId="8" borderId="70" xfId="208" applyFont="1" applyFill="1" applyBorder="1" applyAlignment="1" applyProtection="1">
      <alignment horizontal="right" vertical="top"/>
    </xf>
    <xf numFmtId="0" fontId="21" fillId="8" borderId="36" xfId="208" applyFont="1" applyFill="1" applyBorder="1" applyProtection="1"/>
    <xf numFmtId="0" fontId="20" fillId="8" borderId="10" xfId="208" applyFont="1" applyFill="1" applyBorder="1" applyProtection="1"/>
    <xf numFmtId="0" fontId="21" fillId="8" borderId="10" xfId="208" applyFont="1" applyFill="1" applyBorder="1" applyProtection="1"/>
    <xf numFmtId="0" fontId="20" fillId="8" borderId="69" xfId="208" applyFont="1" applyFill="1" applyBorder="1" applyAlignment="1" applyProtection="1">
      <alignment horizontal="right"/>
    </xf>
    <xf numFmtId="0" fontId="21" fillId="8" borderId="69" xfId="208" applyFont="1" applyFill="1" applyBorder="1" applyAlignment="1" applyProtection="1">
      <alignment horizontal="right"/>
    </xf>
    <xf numFmtId="0" fontId="22" fillId="0" borderId="0" xfId="208" applyFont="1" applyFill="1" applyProtection="1">
      <protection locked="0"/>
    </xf>
    <xf numFmtId="0" fontId="22" fillId="8" borderId="69" xfId="208" applyFont="1" applyFill="1" applyBorder="1" applyAlignment="1" applyProtection="1">
      <alignment horizontal="right"/>
    </xf>
    <xf numFmtId="0" fontId="22" fillId="8" borderId="16" xfId="208" applyFont="1" applyFill="1" applyBorder="1" applyProtection="1"/>
    <xf numFmtId="0" fontId="22" fillId="0" borderId="0" xfId="208" applyFont="1" applyFill="1" applyAlignment="1" applyProtection="1">
      <alignment vertical="top" wrapText="1"/>
      <protection locked="0"/>
    </xf>
    <xf numFmtId="0" fontId="22" fillId="8" borderId="70" xfId="208" applyFont="1" applyFill="1" applyBorder="1" applyAlignment="1" applyProtection="1">
      <alignment horizontal="right"/>
    </xf>
    <xf numFmtId="0" fontId="22" fillId="8" borderId="36" xfId="208" applyFont="1" applyFill="1" applyBorder="1" applyProtection="1"/>
    <xf numFmtId="0" fontId="20" fillId="10" borderId="0" xfId="208" applyFont="1" applyFill="1" applyAlignment="1" applyProtection="1">
      <alignment horizontal="right"/>
    </xf>
    <xf numFmtId="0" fontId="21" fillId="10" borderId="0" xfId="208" applyFont="1" applyFill="1" applyProtection="1"/>
    <xf numFmtId="0" fontId="21" fillId="10" borderId="0" xfId="208" applyFont="1" applyFill="1" applyAlignment="1" applyProtection="1">
      <alignment horizontal="right"/>
    </xf>
    <xf numFmtId="0" fontId="21" fillId="10" borderId="2" xfId="208" applyFont="1" applyFill="1" applyBorder="1" applyAlignment="1" applyProtection="1">
      <alignment horizontal="right" vertical="top"/>
    </xf>
    <xf numFmtId="0" fontId="21" fillId="10" borderId="2" xfId="208" applyFont="1" applyFill="1" applyBorder="1" applyAlignment="1" applyProtection="1">
      <alignment horizontal="left" vertical="top"/>
    </xf>
    <xf numFmtId="0" fontId="21" fillId="10" borderId="0" xfId="208" applyFont="1" applyFill="1" applyBorder="1" applyAlignment="1" applyProtection="1">
      <alignment horizontal="right" vertical="top"/>
    </xf>
    <xf numFmtId="0" fontId="21" fillId="10" borderId="0" xfId="208" applyFont="1" applyFill="1" applyBorder="1" applyAlignment="1" applyProtection="1">
      <alignment horizontal="left" vertical="top"/>
    </xf>
    <xf numFmtId="0" fontId="21" fillId="10" borderId="7" xfId="208" applyFont="1" applyFill="1" applyBorder="1" applyAlignment="1" applyProtection="1">
      <alignment horizontal="right" vertical="top" wrapText="1"/>
    </xf>
    <xf numFmtId="0" fontId="21" fillId="10" borderId="7" xfId="208" applyFont="1" applyFill="1" applyBorder="1" applyAlignment="1" applyProtection="1">
      <alignment horizontal="left" vertical="top" wrapText="1"/>
    </xf>
    <xf numFmtId="0" fontId="21" fillId="0" borderId="0" xfId="208" applyFont="1" applyAlignment="1" applyProtection="1">
      <alignment vertical="center"/>
    </xf>
    <xf numFmtId="0" fontId="21" fillId="10" borderId="2" xfId="208" applyFont="1" applyFill="1" applyBorder="1" applyAlignment="1" applyProtection="1">
      <alignment horizontal="right" vertical="top" wrapText="1"/>
    </xf>
    <xf numFmtId="0" fontId="21" fillId="10" borderId="2" xfId="208" applyFont="1" applyFill="1" applyBorder="1" applyAlignment="1" applyProtection="1">
      <alignment horizontal="left" vertical="top" wrapText="1"/>
    </xf>
    <xf numFmtId="0" fontId="21" fillId="0" borderId="0" xfId="208" applyFont="1" applyAlignment="1" applyProtection="1">
      <alignment vertical="top"/>
    </xf>
    <xf numFmtId="0" fontId="21" fillId="10" borderId="0" xfId="208" applyFont="1" applyFill="1" applyBorder="1" applyAlignment="1" applyProtection="1">
      <alignment horizontal="right" vertical="top" wrapText="1"/>
    </xf>
    <xf numFmtId="0" fontId="21" fillId="10" borderId="0" xfId="208" applyFont="1" applyFill="1" applyBorder="1" applyAlignment="1" applyProtection="1">
      <alignment horizontal="left" vertical="top" wrapText="1"/>
    </xf>
    <xf numFmtId="0" fontId="21" fillId="10" borderId="10" xfId="208" applyFont="1" applyFill="1" applyBorder="1" applyAlignment="1" applyProtection="1">
      <alignment horizontal="right" vertical="top" wrapText="1"/>
    </xf>
    <xf numFmtId="0" fontId="21" fillId="10" borderId="10" xfId="208" applyFont="1" applyFill="1" applyBorder="1" applyAlignment="1" applyProtection="1">
      <alignment horizontal="left" vertical="top" wrapText="1"/>
    </xf>
    <xf numFmtId="0" fontId="21" fillId="10" borderId="7" xfId="208" applyFont="1" applyFill="1" applyBorder="1" applyAlignment="1" applyProtection="1">
      <alignment horizontal="right" vertical="top"/>
    </xf>
    <xf numFmtId="0" fontId="21" fillId="10" borderId="7" xfId="208" applyFont="1" applyFill="1" applyBorder="1" applyAlignment="1" applyProtection="1">
      <alignment horizontal="left" vertical="top"/>
    </xf>
    <xf numFmtId="0" fontId="21" fillId="10" borderId="10" xfId="208" applyFont="1" applyFill="1" applyBorder="1" applyAlignment="1" applyProtection="1">
      <alignment horizontal="right" vertical="top"/>
    </xf>
    <xf numFmtId="0" fontId="21" fillId="10" borderId="10" xfId="208" applyFont="1" applyFill="1" applyBorder="1" applyAlignment="1" applyProtection="1">
      <alignment horizontal="left" vertical="top"/>
    </xf>
    <xf numFmtId="0" fontId="21" fillId="0" borderId="0" xfId="208" applyFont="1" applyAlignment="1" applyProtection="1">
      <alignment horizontal="right"/>
    </xf>
    <xf numFmtId="0" fontId="20" fillId="11" borderId="0" xfId="208" applyFont="1" applyFill="1" applyBorder="1" applyAlignment="1" applyProtection="1">
      <alignment horizontal="right"/>
    </xf>
    <xf numFmtId="0" fontId="21" fillId="11" borderId="0" xfId="208" applyFont="1" applyFill="1" applyBorder="1" applyProtection="1"/>
    <xf numFmtId="0" fontId="20" fillId="11" borderId="0" xfId="208" applyFont="1" applyFill="1" applyBorder="1" applyProtection="1"/>
    <xf numFmtId="0" fontId="21" fillId="11" borderId="0" xfId="208" applyFont="1" applyFill="1" applyBorder="1" applyAlignment="1" applyProtection="1">
      <alignment horizontal="right"/>
    </xf>
    <xf numFmtId="172" fontId="21" fillId="0" borderId="0" xfId="208" applyNumberFormat="1" applyFont="1" applyFill="1" applyBorder="1" applyProtection="1">
      <protection locked="0"/>
    </xf>
    <xf numFmtId="172" fontId="21" fillId="11" borderId="0" xfId="208" applyNumberFormat="1" applyFont="1" applyFill="1" applyBorder="1" applyProtection="1"/>
    <xf numFmtId="0" fontId="20" fillId="3" borderId="0" xfId="208" applyFont="1" applyFill="1" applyAlignment="1" applyProtection="1">
      <alignment horizontal="right" wrapText="1"/>
    </xf>
    <xf numFmtId="0" fontId="21" fillId="3" borderId="0" xfId="208" applyFont="1" applyFill="1" applyProtection="1"/>
    <xf numFmtId="0" fontId="21" fillId="3" borderId="0" xfId="208" applyFont="1" applyFill="1" applyAlignment="1" applyProtection="1">
      <alignment horizontal="right"/>
    </xf>
    <xf numFmtId="0" fontId="63" fillId="3" borderId="0" xfId="209" applyFont="1" applyFill="1" applyBorder="1" applyAlignment="1" applyProtection="1">
      <alignment vertical="center"/>
    </xf>
    <xf numFmtId="0" fontId="64" fillId="71" borderId="0" xfId="209" applyFont="1" applyFill="1" applyBorder="1" applyAlignment="1" applyProtection="1">
      <alignment vertical="center"/>
      <protection locked="0"/>
    </xf>
    <xf numFmtId="0" fontId="20" fillId="4" borderId="11" xfId="209" applyFont="1" applyFill="1" applyBorder="1" applyAlignment="1" applyProtection="1">
      <alignment horizontal="center" vertical="center"/>
    </xf>
    <xf numFmtId="0" fontId="20" fillId="3" borderId="11" xfId="209" applyFont="1" applyFill="1" applyBorder="1" applyAlignment="1" applyProtection="1">
      <alignment horizontal="centerContinuous" vertical="center"/>
    </xf>
    <xf numFmtId="0" fontId="20" fillId="0" borderId="0" xfId="209" applyFont="1" applyAlignment="1" applyProtection="1">
      <alignment vertical="center"/>
    </xf>
    <xf numFmtId="0" fontId="20" fillId="0" borderId="0" xfId="209" applyFont="1" applyAlignment="1" applyProtection="1">
      <alignment horizontal="centerContinuous" vertical="center"/>
    </xf>
    <xf numFmtId="0" fontId="20" fillId="3" borderId="6" xfId="209" applyFont="1" applyFill="1" applyBorder="1" applyAlignment="1" applyProtection="1">
      <alignment horizontal="center" vertical="center"/>
    </xf>
    <xf numFmtId="0" fontId="20" fillId="3" borderId="7" xfId="209" applyFont="1" applyFill="1" applyBorder="1" applyAlignment="1" applyProtection="1">
      <alignment horizontal="center" vertical="center"/>
    </xf>
    <xf numFmtId="0" fontId="20" fillId="3" borderId="8" xfId="209" applyFont="1" applyFill="1" applyBorder="1" applyAlignment="1" applyProtection="1">
      <alignment horizontal="right" vertical="center"/>
    </xf>
    <xf numFmtId="0" fontId="20" fillId="4" borderId="8" xfId="209" applyFont="1" applyFill="1" applyBorder="1" applyAlignment="1" applyProtection="1">
      <alignment horizontal="center" vertical="center"/>
    </xf>
    <xf numFmtId="0" fontId="20" fillId="3" borderId="8" xfId="209" applyFont="1" applyFill="1" applyBorder="1" applyAlignment="1" applyProtection="1">
      <alignment horizontal="center" vertical="center"/>
    </xf>
    <xf numFmtId="0" fontId="20" fillId="0" borderId="0" xfId="209" applyFont="1" applyAlignment="1" applyProtection="1">
      <alignment horizontal="center" vertical="center"/>
    </xf>
    <xf numFmtId="0" fontId="20" fillId="5" borderId="2" xfId="209" applyFont="1" applyFill="1" applyBorder="1" applyAlignment="1" applyProtection="1">
      <alignment horizontal="left" vertical="center"/>
    </xf>
    <xf numFmtId="0" fontId="18" fillId="5" borderId="2" xfId="209" applyFill="1" applyBorder="1" applyAlignment="1">
      <alignment horizontal="left" vertical="center"/>
    </xf>
    <xf numFmtId="0" fontId="20" fillId="6" borderId="0" xfId="209" applyFont="1" applyFill="1" applyAlignment="1" applyProtection="1">
      <alignment horizontal="center"/>
    </xf>
    <xf numFmtId="0" fontId="21" fillId="0" borderId="0" xfId="209" applyFont="1" applyProtection="1"/>
    <xf numFmtId="1" fontId="21" fillId="5" borderId="68" xfId="209" applyNumberFormat="1" applyFont="1" applyFill="1" applyBorder="1" applyProtection="1"/>
    <xf numFmtId="1" fontId="21" fillId="5" borderId="20" xfId="209" applyNumberFormat="1" applyFont="1" applyFill="1" applyBorder="1" applyProtection="1"/>
    <xf numFmtId="0" fontId="21" fillId="5" borderId="20" xfId="209" applyFont="1" applyFill="1" applyBorder="1" applyProtection="1"/>
    <xf numFmtId="0" fontId="21" fillId="0" borderId="0" xfId="209" applyFont="1" applyProtection="1">
      <protection locked="0"/>
    </xf>
    <xf numFmtId="1" fontId="21" fillId="5" borderId="69" xfId="209" applyNumberFormat="1" applyFont="1" applyFill="1" applyBorder="1" applyProtection="1"/>
    <xf numFmtId="1" fontId="21" fillId="5" borderId="16" xfId="209" applyNumberFormat="1" applyFont="1" applyFill="1" applyBorder="1" applyProtection="1"/>
    <xf numFmtId="0" fontId="21" fillId="5" borderId="16" xfId="209" applyFont="1" applyFill="1" applyBorder="1" applyProtection="1"/>
    <xf numFmtId="1" fontId="22" fillId="5" borderId="69" xfId="209" applyNumberFormat="1" applyFont="1" applyFill="1" applyBorder="1" applyAlignment="1" applyProtection="1">
      <alignment horizontal="right" vertical="center"/>
    </xf>
    <xf numFmtId="1" fontId="22" fillId="5" borderId="16" xfId="209" applyNumberFormat="1" applyFont="1" applyFill="1" applyBorder="1" applyProtection="1"/>
    <xf numFmtId="0" fontId="22" fillId="5" borderId="16" xfId="209" applyFont="1" applyFill="1" applyBorder="1" applyProtection="1"/>
    <xf numFmtId="1" fontId="21" fillId="5" borderId="69" xfId="209" applyNumberFormat="1" applyFont="1" applyFill="1" applyBorder="1" applyAlignment="1" applyProtection="1">
      <alignment horizontal="right"/>
    </xf>
    <xf numFmtId="1" fontId="21" fillId="5" borderId="69" xfId="209" applyNumberFormat="1" applyFont="1" applyFill="1" applyBorder="1" applyAlignment="1" applyProtection="1">
      <alignment vertical="top" wrapText="1"/>
    </xf>
    <xf numFmtId="1" fontId="21" fillId="5" borderId="16" xfId="209" applyNumberFormat="1" applyFont="1" applyFill="1" applyBorder="1" applyAlignment="1" applyProtection="1">
      <alignment vertical="top" wrapText="1"/>
    </xf>
    <xf numFmtId="0" fontId="21" fillId="5" borderId="16" xfId="209" applyFont="1" applyFill="1" applyBorder="1" applyAlignment="1" applyProtection="1">
      <alignment vertical="top" wrapText="1"/>
    </xf>
    <xf numFmtId="0" fontId="21" fillId="0" borderId="0" xfId="209" applyFont="1" applyAlignment="1" applyProtection="1">
      <alignment vertical="top" wrapText="1"/>
      <protection locked="0"/>
    </xf>
    <xf numFmtId="1" fontId="21" fillId="5" borderId="69" xfId="209" applyNumberFormat="1" applyFont="1" applyFill="1" applyBorder="1" applyAlignment="1" applyProtection="1">
      <alignment horizontal="right" vertical="top" wrapText="1"/>
    </xf>
    <xf numFmtId="1" fontId="21" fillId="5" borderId="16" xfId="209" applyNumberFormat="1" applyFont="1" applyFill="1" applyBorder="1" applyAlignment="1" applyProtection="1">
      <alignment horizontal="right" vertical="top" wrapText="1"/>
    </xf>
    <xf numFmtId="0" fontId="22" fillId="0" borderId="0" xfId="209" applyFont="1" applyProtection="1">
      <protection locked="0"/>
    </xf>
    <xf numFmtId="1" fontId="22" fillId="5" borderId="69" xfId="209" applyNumberFormat="1" applyFont="1" applyFill="1" applyBorder="1" applyAlignment="1" applyProtection="1">
      <alignment horizontal="right" vertical="top" wrapText="1"/>
    </xf>
    <xf numFmtId="0" fontId="22" fillId="5" borderId="16" xfId="209" applyFont="1" applyFill="1" applyBorder="1" applyAlignment="1" applyProtection="1">
      <alignment vertical="top" wrapText="1"/>
    </xf>
    <xf numFmtId="1" fontId="22" fillId="5" borderId="16" xfId="209" applyNumberFormat="1" applyFont="1" applyFill="1" applyBorder="1" applyAlignment="1" applyProtection="1">
      <alignment horizontal="right" vertical="top" wrapText="1"/>
    </xf>
    <xf numFmtId="0" fontId="22" fillId="0" borderId="0" xfId="209" applyFont="1" applyAlignment="1" applyProtection="1">
      <alignment vertical="top" wrapText="1"/>
      <protection locked="0"/>
    </xf>
    <xf numFmtId="0" fontId="20" fillId="0" borderId="0" xfId="209" applyFont="1" applyAlignment="1" applyProtection="1">
      <alignment vertical="center"/>
      <protection locked="0"/>
    </xf>
    <xf numFmtId="1" fontId="21" fillId="5" borderId="70" xfId="209" applyNumberFormat="1" applyFont="1" applyFill="1" applyBorder="1" applyProtection="1"/>
    <xf numFmtId="1" fontId="21" fillId="5" borderId="36" xfId="209" applyNumberFormat="1" applyFont="1" applyFill="1" applyBorder="1" applyProtection="1"/>
    <xf numFmtId="0" fontId="21" fillId="5" borderId="36" xfId="209" applyFont="1" applyFill="1" applyBorder="1" applyProtection="1"/>
    <xf numFmtId="1" fontId="20" fillId="5" borderId="10" xfId="209" applyNumberFormat="1" applyFont="1" applyFill="1" applyBorder="1" applyProtection="1"/>
    <xf numFmtId="0" fontId="20" fillId="5" borderId="10" xfId="209" applyFont="1" applyFill="1" applyBorder="1" applyProtection="1"/>
    <xf numFmtId="0" fontId="20" fillId="0" borderId="0" xfId="209" applyFont="1" applyProtection="1">
      <protection locked="0"/>
    </xf>
    <xf numFmtId="1" fontId="21" fillId="5" borderId="69" xfId="209" applyNumberFormat="1" applyFont="1" applyFill="1" applyBorder="1" applyAlignment="1" applyProtection="1">
      <alignment vertical="center"/>
    </xf>
    <xf numFmtId="1" fontId="21" fillId="5" borderId="16" xfId="209" applyNumberFormat="1" applyFont="1" applyFill="1" applyBorder="1" applyAlignment="1" applyProtection="1">
      <alignment vertical="center"/>
    </xf>
    <xf numFmtId="0" fontId="21" fillId="0" borderId="0" xfId="209" applyFont="1" applyAlignment="1" applyProtection="1">
      <alignment vertical="center"/>
      <protection locked="0"/>
    </xf>
    <xf numFmtId="172" fontId="21" fillId="0" borderId="21" xfId="5" applyNumberFormat="1" applyFont="1" applyFill="1" applyBorder="1" applyAlignment="1" applyProtection="1">
      <alignment horizontal="left" vertical="top"/>
      <protection locked="0"/>
    </xf>
    <xf numFmtId="1" fontId="22" fillId="5" borderId="69" xfId="209" applyNumberFormat="1" applyFont="1" applyFill="1" applyBorder="1" applyAlignment="1" applyProtection="1">
      <alignment horizontal="right"/>
    </xf>
    <xf numFmtId="1" fontId="21" fillId="5" borderId="10" xfId="209" applyNumberFormat="1" applyFont="1" applyFill="1" applyBorder="1" applyProtection="1"/>
    <xf numFmtId="0" fontId="20" fillId="0" borderId="0" xfId="209" applyFont="1" applyProtection="1"/>
    <xf numFmtId="0" fontId="22" fillId="5" borderId="70" xfId="209" applyFont="1" applyFill="1" applyBorder="1" applyAlignment="1" applyProtection="1">
      <alignment horizontal="right"/>
    </xf>
    <xf numFmtId="0" fontId="22" fillId="5" borderId="36" xfId="209" applyFont="1" applyFill="1" applyBorder="1" applyProtection="1"/>
    <xf numFmtId="1" fontId="21" fillId="5" borderId="71" xfId="209" applyNumberFormat="1" applyFont="1" applyFill="1" applyBorder="1" applyAlignment="1" applyProtection="1">
      <alignment vertical="center"/>
    </xf>
    <xf numFmtId="1" fontId="21" fillId="5" borderId="22" xfId="209" applyNumberFormat="1" applyFont="1" applyFill="1" applyBorder="1" applyAlignment="1" applyProtection="1">
      <alignment vertical="center"/>
    </xf>
    <xf numFmtId="0" fontId="21" fillId="5" borderId="22" xfId="209" applyFont="1" applyFill="1" applyBorder="1" applyProtection="1"/>
    <xf numFmtId="1" fontId="21" fillId="5" borderId="69" xfId="209" applyNumberFormat="1" applyFont="1" applyFill="1" applyBorder="1" applyAlignment="1" applyProtection="1">
      <alignment horizontal="right" vertical="center" wrapText="1"/>
    </xf>
    <xf numFmtId="1" fontId="21" fillId="5" borderId="16" xfId="209" applyNumberFormat="1" applyFont="1" applyFill="1" applyBorder="1" applyAlignment="1" applyProtection="1">
      <alignment horizontal="right" vertical="center" wrapText="1"/>
    </xf>
    <xf numFmtId="0" fontId="21" fillId="5" borderId="16" xfId="209" applyFont="1" applyFill="1" applyBorder="1" applyAlignment="1" applyProtection="1">
      <alignment vertical="center" wrapText="1"/>
    </xf>
    <xf numFmtId="1" fontId="21" fillId="5" borderId="16" xfId="209" applyNumberFormat="1" applyFont="1" applyFill="1" applyBorder="1" applyAlignment="1" applyProtection="1">
      <alignment horizontal="right"/>
    </xf>
    <xf numFmtId="1" fontId="21" fillId="5" borderId="69" xfId="209" applyNumberFormat="1" applyFont="1" applyFill="1" applyBorder="1" applyAlignment="1" applyProtection="1">
      <alignment horizontal="right" wrapText="1"/>
    </xf>
    <xf numFmtId="1" fontId="21" fillId="5" borderId="16" xfId="209" applyNumberFormat="1" applyFont="1" applyFill="1" applyBorder="1" applyAlignment="1" applyProtection="1">
      <alignment vertical="top"/>
    </xf>
    <xf numFmtId="0" fontId="21" fillId="0" borderId="0" xfId="209" applyFont="1" applyAlignment="1" applyProtection="1">
      <alignment vertical="top"/>
      <protection locked="0"/>
    </xf>
    <xf numFmtId="1" fontId="22" fillId="5" borderId="16" xfId="209" applyNumberFormat="1" applyFont="1" applyFill="1" applyBorder="1" applyAlignment="1" applyProtection="1">
      <alignment horizontal="right" vertical="top"/>
    </xf>
    <xf numFmtId="1" fontId="22" fillId="5" borderId="36" xfId="209" applyNumberFormat="1" applyFont="1" applyFill="1" applyBorder="1" applyProtection="1"/>
    <xf numFmtId="1" fontId="22" fillId="5" borderId="70" xfId="209" applyNumberFormat="1" applyFont="1" applyFill="1" applyBorder="1" applyAlignment="1" applyProtection="1">
      <alignment horizontal="right"/>
    </xf>
    <xf numFmtId="0" fontId="21" fillId="5" borderId="10" xfId="209" applyFont="1" applyFill="1" applyBorder="1" applyProtection="1"/>
    <xf numFmtId="0" fontId="21" fillId="5" borderId="0" xfId="209" applyFont="1" applyFill="1" applyBorder="1" applyProtection="1"/>
    <xf numFmtId="0" fontId="20" fillId="5" borderId="0" xfId="209" applyFont="1" applyFill="1" applyBorder="1" applyProtection="1"/>
    <xf numFmtId="0" fontId="21" fillId="0" borderId="0" xfId="209" applyFont="1" applyFill="1" applyBorder="1" applyProtection="1"/>
    <xf numFmtId="0" fontId="20" fillId="0" borderId="0" xfId="209" applyFont="1" applyFill="1" applyBorder="1" applyProtection="1"/>
    <xf numFmtId="0" fontId="20" fillId="7" borderId="10" xfId="209" applyFont="1" applyFill="1" applyBorder="1" applyAlignment="1" applyProtection="1">
      <alignment horizontal="left" vertical="center"/>
    </xf>
    <xf numFmtId="0" fontId="18" fillId="7" borderId="10" xfId="209" applyFill="1" applyBorder="1" applyAlignment="1">
      <alignment horizontal="left" vertical="center"/>
    </xf>
    <xf numFmtId="0" fontId="21" fillId="7" borderId="69" xfId="209" applyFont="1" applyFill="1" applyBorder="1" applyAlignment="1" applyProtection="1">
      <alignment horizontal="right"/>
    </xf>
    <xf numFmtId="0" fontId="21" fillId="7" borderId="16" xfId="209" applyFont="1" applyFill="1" applyBorder="1" applyProtection="1"/>
    <xf numFmtId="0" fontId="22" fillId="7" borderId="69" xfId="209" applyFont="1" applyFill="1" applyBorder="1" applyAlignment="1" applyProtection="1">
      <alignment horizontal="right"/>
    </xf>
    <xf numFmtId="0" fontId="22" fillId="7" borderId="16" xfId="209" applyFont="1" applyFill="1" applyBorder="1" applyProtection="1"/>
    <xf numFmtId="0" fontId="21" fillId="7" borderId="70" xfId="209" applyFont="1" applyFill="1" applyBorder="1" applyAlignment="1" applyProtection="1">
      <alignment horizontal="right"/>
    </xf>
    <xf numFmtId="0" fontId="21" fillId="7" borderId="36" xfId="209" applyFont="1" applyFill="1" applyBorder="1" applyProtection="1"/>
    <xf numFmtId="0" fontId="20" fillId="7" borderId="10" xfId="209" applyFont="1" applyFill="1" applyBorder="1" applyAlignment="1" applyProtection="1">
      <alignment horizontal="right"/>
    </xf>
    <xf numFmtId="0" fontId="20" fillId="7" borderId="10" xfId="209" applyFont="1" applyFill="1" applyBorder="1" applyProtection="1"/>
    <xf numFmtId="0" fontId="21" fillId="7" borderId="69" xfId="209" applyFont="1" applyFill="1" applyBorder="1" applyAlignment="1" applyProtection="1">
      <alignment horizontal="right" vertical="top" wrapText="1"/>
    </xf>
    <xf numFmtId="0" fontId="21" fillId="7" borderId="16" xfId="209" applyFont="1" applyFill="1" applyBorder="1" applyAlignment="1" applyProtection="1">
      <alignment vertical="top" wrapText="1"/>
    </xf>
    <xf numFmtId="0" fontId="21" fillId="7" borderId="70" xfId="209" applyFont="1" applyFill="1" applyBorder="1" applyAlignment="1" applyProtection="1">
      <alignment horizontal="right" vertical="top"/>
    </xf>
    <xf numFmtId="0" fontId="21" fillId="7" borderId="36" xfId="209" applyFont="1" applyFill="1" applyBorder="1" applyAlignment="1" applyProtection="1">
      <alignment vertical="top"/>
    </xf>
    <xf numFmtId="0" fontId="21" fillId="7" borderId="36" xfId="209" applyFont="1" applyFill="1" applyBorder="1" applyAlignment="1" applyProtection="1">
      <alignment vertical="top" wrapText="1"/>
    </xf>
    <xf numFmtId="0" fontId="21" fillId="7" borderId="10" xfId="209" applyFont="1" applyFill="1" applyBorder="1" applyProtection="1"/>
    <xf numFmtId="0" fontId="21" fillId="7" borderId="0" xfId="209" applyFont="1" applyFill="1" applyBorder="1" applyProtection="1"/>
    <xf numFmtId="0" fontId="20" fillId="7" borderId="0" xfId="209" applyFont="1" applyFill="1" applyBorder="1" applyProtection="1"/>
    <xf numFmtId="0" fontId="20" fillId="8" borderId="0" xfId="209" applyFont="1" applyFill="1" applyBorder="1" applyProtection="1"/>
    <xf numFmtId="0" fontId="21" fillId="8" borderId="0" xfId="209" applyFont="1" applyFill="1" applyBorder="1" applyProtection="1"/>
    <xf numFmtId="0" fontId="21" fillId="0" borderId="0" xfId="209" applyFont="1" applyFill="1" applyProtection="1"/>
    <xf numFmtId="0" fontId="20" fillId="8" borderId="71" xfId="209" applyFont="1" applyFill="1" applyBorder="1" applyProtection="1"/>
    <xf numFmtId="0" fontId="20" fillId="8" borderId="22" xfId="209" applyFont="1" applyFill="1" applyBorder="1" applyProtection="1"/>
    <xf numFmtId="0" fontId="21" fillId="0" borderId="0" xfId="209" applyFont="1" applyFill="1" applyProtection="1">
      <protection locked="0"/>
    </xf>
    <xf numFmtId="0" fontId="20" fillId="8" borderId="69" xfId="209" applyFont="1" applyFill="1" applyBorder="1" applyAlignment="1" applyProtection="1">
      <alignment horizontal="right" vertical="top"/>
    </xf>
    <xf numFmtId="0" fontId="20" fillId="8" borderId="16" xfId="209" applyFont="1" applyFill="1" applyBorder="1" applyProtection="1"/>
    <xf numFmtId="0" fontId="21" fillId="8" borderId="69" xfId="209" applyFont="1" applyFill="1" applyBorder="1" applyAlignment="1" applyProtection="1">
      <alignment horizontal="right" vertical="top"/>
    </xf>
    <xf numFmtId="0" fontId="21" fillId="8" borderId="16" xfId="209" applyFont="1" applyFill="1" applyBorder="1" applyProtection="1"/>
    <xf numFmtId="0" fontId="21" fillId="8" borderId="69" xfId="209" applyFont="1" applyFill="1" applyBorder="1" applyAlignment="1" applyProtection="1">
      <alignment horizontal="right" vertical="top" wrapText="1"/>
    </xf>
    <xf numFmtId="0" fontId="21" fillId="8" borderId="16" xfId="209" applyFont="1" applyFill="1" applyBorder="1" applyAlignment="1" applyProtection="1">
      <alignment vertical="top"/>
    </xf>
    <xf numFmtId="0" fontId="21" fillId="0" borderId="0" xfId="209" applyFont="1" applyFill="1" applyAlignment="1" applyProtection="1">
      <alignment vertical="top"/>
      <protection locked="0"/>
    </xf>
    <xf numFmtId="0" fontId="21" fillId="8" borderId="16" xfId="209" applyFont="1" applyFill="1" applyBorder="1" applyAlignment="1" applyProtection="1">
      <alignment vertical="top" wrapText="1"/>
    </xf>
    <xf numFmtId="0" fontId="21" fillId="0" borderId="0" xfId="209" applyFont="1" applyFill="1" applyAlignment="1" applyProtection="1">
      <alignment vertical="top" wrapText="1"/>
      <protection locked="0"/>
    </xf>
    <xf numFmtId="0" fontId="21" fillId="8" borderId="70" xfId="209" applyFont="1" applyFill="1" applyBorder="1" applyAlignment="1" applyProtection="1">
      <alignment horizontal="right" vertical="top" wrapText="1"/>
    </xf>
    <xf numFmtId="0" fontId="21" fillId="8" borderId="36" xfId="209" applyFont="1" applyFill="1" applyBorder="1" applyAlignment="1" applyProtection="1">
      <alignment vertical="top" wrapText="1"/>
    </xf>
    <xf numFmtId="0" fontId="20" fillId="8" borderId="10" xfId="209" applyFont="1" applyFill="1" applyBorder="1" applyProtection="1"/>
    <xf numFmtId="0" fontId="21" fillId="8" borderId="10" xfId="209" applyFont="1" applyFill="1" applyBorder="1" applyProtection="1"/>
    <xf numFmtId="0" fontId="20" fillId="8" borderId="69" xfId="209" applyFont="1" applyFill="1" applyBorder="1" applyAlignment="1" applyProtection="1">
      <alignment horizontal="right"/>
    </xf>
    <xf numFmtId="0" fontId="21" fillId="8" borderId="69" xfId="209" applyFont="1" applyFill="1" applyBorder="1" applyAlignment="1" applyProtection="1">
      <alignment horizontal="right"/>
    </xf>
    <xf numFmtId="0" fontId="22" fillId="0" borderId="0" xfId="209" applyFont="1" applyFill="1" applyProtection="1">
      <protection locked="0"/>
    </xf>
    <xf numFmtId="0" fontId="22" fillId="8" borderId="69" xfId="209" applyFont="1" applyFill="1" applyBorder="1" applyAlignment="1" applyProtection="1">
      <alignment horizontal="right"/>
    </xf>
    <xf numFmtId="0" fontId="22" fillId="8" borderId="16" xfId="209" applyFont="1" applyFill="1" applyBorder="1" applyProtection="1"/>
    <xf numFmtId="0" fontId="22" fillId="0" borderId="0" xfId="209" applyFont="1" applyFill="1" applyAlignment="1" applyProtection="1">
      <alignment vertical="top" wrapText="1"/>
      <protection locked="0"/>
    </xf>
    <xf numFmtId="0" fontId="22" fillId="8" borderId="70" xfId="209" applyFont="1" applyFill="1" applyBorder="1" applyAlignment="1" applyProtection="1">
      <alignment horizontal="right"/>
    </xf>
    <xf numFmtId="0" fontId="22" fillId="8" borderId="36" xfId="209" applyFont="1" applyFill="1" applyBorder="1" applyProtection="1"/>
    <xf numFmtId="0" fontId="20" fillId="10" borderId="0" xfId="209" applyFont="1" applyFill="1" applyProtection="1"/>
    <xf numFmtId="0" fontId="21" fillId="10" borderId="0" xfId="209" applyFont="1" applyFill="1" applyProtection="1"/>
    <xf numFmtId="0" fontId="21" fillId="10" borderId="0" xfId="209" applyFont="1" applyFill="1" applyAlignment="1" applyProtection="1">
      <alignment horizontal="right"/>
    </xf>
    <xf numFmtId="0" fontId="21" fillId="10" borderId="2" xfId="209" applyFont="1" applyFill="1" applyBorder="1" applyAlignment="1" applyProtection="1">
      <alignment horizontal="right" vertical="top"/>
    </xf>
    <xf numFmtId="0" fontId="21" fillId="10" borderId="2" xfId="209" applyFont="1" applyFill="1" applyBorder="1" applyAlignment="1" applyProtection="1">
      <alignment horizontal="left" vertical="top"/>
    </xf>
    <xf numFmtId="0" fontId="21" fillId="10" borderId="0" xfId="209" applyFont="1" applyFill="1" applyBorder="1" applyAlignment="1" applyProtection="1">
      <alignment horizontal="right" vertical="top"/>
    </xf>
    <xf numFmtId="0" fontId="21" fillId="10" borderId="0" xfId="209" applyFont="1" applyFill="1" applyBorder="1" applyAlignment="1" applyProtection="1">
      <alignment horizontal="left" vertical="top"/>
    </xf>
    <xf numFmtId="0" fontId="21" fillId="10" borderId="0" xfId="209" applyFont="1" applyFill="1" applyBorder="1" applyAlignment="1" applyProtection="1">
      <alignment horizontal="right" vertical="top" wrapText="1"/>
    </xf>
    <xf numFmtId="0" fontId="21" fillId="10" borderId="0" xfId="209" applyFont="1" applyFill="1" applyBorder="1" applyAlignment="1" applyProtection="1">
      <alignment horizontal="left" vertical="top" wrapText="1"/>
    </xf>
    <xf numFmtId="0" fontId="21" fillId="0" borderId="0" xfId="209" applyFont="1" applyAlignment="1" applyProtection="1">
      <alignment vertical="top"/>
    </xf>
    <xf numFmtId="0" fontId="21" fillId="10" borderId="7" xfId="209" applyFont="1" applyFill="1" applyBorder="1" applyAlignment="1" applyProtection="1">
      <alignment horizontal="right" vertical="top" wrapText="1"/>
    </xf>
    <xf numFmtId="0" fontId="21" fillId="10" borderId="7" xfId="209" applyFont="1" applyFill="1" applyBorder="1" applyAlignment="1" applyProtection="1">
      <alignment horizontal="left" vertical="top" wrapText="1"/>
    </xf>
    <xf numFmtId="0" fontId="21" fillId="10" borderId="2" xfId="209" applyFont="1" applyFill="1" applyBorder="1" applyAlignment="1" applyProtection="1">
      <alignment horizontal="right" vertical="top" wrapText="1"/>
    </xf>
    <xf numFmtId="0" fontId="21" fillId="10" borderId="2" xfId="209" applyFont="1" applyFill="1" applyBorder="1" applyAlignment="1" applyProtection="1">
      <alignment horizontal="left" vertical="top" wrapText="1"/>
    </xf>
    <xf numFmtId="0" fontId="21" fillId="10" borderId="7" xfId="209" applyFont="1" applyFill="1" applyBorder="1" applyAlignment="1" applyProtection="1">
      <alignment horizontal="right" vertical="top"/>
    </xf>
    <xf numFmtId="0" fontId="21" fillId="10" borderId="7" xfId="209" applyFont="1" applyFill="1" applyBorder="1" applyAlignment="1" applyProtection="1">
      <alignment horizontal="left" vertical="top"/>
    </xf>
    <xf numFmtId="0" fontId="21" fillId="10" borderId="10" xfId="209" applyFont="1" applyFill="1" applyBorder="1" applyAlignment="1" applyProtection="1">
      <alignment horizontal="right" vertical="top"/>
    </xf>
    <xf numFmtId="0" fontId="21" fillId="10" borderId="10" xfId="209" applyFont="1" applyFill="1" applyBorder="1" applyAlignment="1" applyProtection="1">
      <alignment horizontal="left" vertical="top"/>
    </xf>
    <xf numFmtId="0" fontId="21" fillId="0" borderId="0" xfId="209" applyFont="1" applyAlignment="1" applyProtection="1">
      <alignment horizontal="right"/>
    </xf>
    <xf numFmtId="0" fontId="20" fillId="11" borderId="0" xfId="209" applyFont="1" applyFill="1" applyBorder="1" applyAlignment="1" applyProtection="1">
      <alignment horizontal="right"/>
    </xf>
    <xf numFmtId="0" fontId="21" fillId="11" borderId="0" xfId="209" applyFont="1" applyFill="1" applyBorder="1" applyProtection="1"/>
    <xf numFmtId="0" fontId="20" fillId="11" borderId="0" xfId="209" applyFont="1" applyFill="1" applyBorder="1" applyProtection="1"/>
    <xf numFmtId="0" fontId="21" fillId="11" borderId="0" xfId="209" applyFont="1" applyFill="1" applyBorder="1" applyAlignment="1" applyProtection="1">
      <alignment horizontal="right"/>
    </xf>
    <xf numFmtId="172" fontId="65" fillId="0" borderId="0" xfId="209" applyNumberFormat="1" applyFont="1" applyFill="1" applyBorder="1" applyProtection="1">
      <protection locked="0"/>
    </xf>
    <xf numFmtId="172" fontId="21" fillId="11" borderId="0" xfId="209" applyNumberFormat="1" applyFont="1" applyFill="1" applyBorder="1" applyProtection="1"/>
    <xf numFmtId="0" fontId="20" fillId="3" borderId="0" xfId="209" applyFont="1" applyFill="1" applyAlignment="1" applyProtection="1">
      <alignment horizontal="right" wrapText="1"/>
    </xf>
    <xf numFmtId="0" fontId="21" fillId="3" borderId="0" xfId="209" applyFont="1" applyFill="1" applyProtection="1"/>
    <xf numFmtId="0" fontId="21" fillId="3" borderId="0" xfId="209" applyFont="1" applyFill="1" applyAlignment="1" applyProtection="1">
      <alignment horizontal="right"/>
    </xf>
    <xf numFmtId="0" fontId="63" fillId="3" borderId="0" xfId="210" applyFont="1" applyFill="1" applyBorder="1" applyAlignment="1" applyProtection="1">
      <alignment vertical="center"/>
    </xf>
    <xf numFmtId="0" fontId="64" fillId="71" borderId="0" xfId="210" applyFont="1" applyFill="1" applyBorder="1" applyAlignment="1" applyProtection="1">
      <alignment vertical="center"/>
    </xf>
    <xf numFmtId="0" fontId="20" fillId="4" borderId="11" xfId="210" applyFont="1" applyFill="1" applyBorder="1" applyAlignment="1" applyProtection="1">
      <alignment horizontal="center" vertical="center"/>
    </xf>
    <xf numFmtId="0" fontId="20" fillId="3" borderId="11" xfId="210" applyFont="1" applyFill="1" applyBorder="1" applyAlignment="1" applyProtection="1">
      <alignment horizontal="centerContinuous" vertical="center"/>
    </xf>
    <xf numFmtId="0" fontId="20" fillId="0" borderId="0" xfId="210" applyFont="1" applyAlignment="1" applyProtection="1">
      <alignment vertical="center"/>
    </xf>
    <xf numFmtId="0" fontId="20" fillId="0" borderId="0" xfId="210" applyFont="1" applyAlignment="1" applyProtection="1">
      <alignment horizontal="centerContinuous" vertical="center"/>
    </xf>
    <xf numFmtId="0" fontId="20" fillId="3" borderId="6" xfId="210" applyFont="1" applyFill="1" applyBorder="1" applyAlignment="1" applyProtection="1">
      <alignment horizontal="center" vertical="center"/>
    </xf>
    <xf numFmtId="0" fontId="20" fillId="3" borderId="7" xfId="210" applyFont="1" applyFill="1" applyBorder="1" applyAlignment="1" applyProtection="1">
      <alignment horizontal="center" vertical="center"/>
    </xf>
    <xf numFmtId="0" fontId="20" fillId="3" borderId="8" xfId="210" applyFont="1" applyFill="1" applyBorder="1" applyAlignment="1" applyProtection="1">
      <alignment horizontal="right" vertical="center"/>
    </xf>
    <xf numFmtId="0" fontId="20" fillId="4" borderId="8" xfId="210" applyFont="1" applyFill="1" applyBorder="1" applyAlignment="1" applyProtection="1">
      <alignment horizontal="center" vertical="center"/>
    </xf>
    <xf numFmtId="0" fontId="20" fillId="3" borderId="8" xfId="210" applyFont="1" applyFill="1" applyBorder="1" applyAlignment="1" applyProtection="1">
      <alignment horizontal="center" vertical="center"/>
    </xf>
    <xf numFmtId="0" fontId="20" fillId="0" borderId="0" xfId="210" applyFont="1" applyAlignment="1" applyProtection="1">
      <alignment horizontal="center" vertical="center"/>
    </xf>
    <xf numFmtId="0" fontId="20" fillId="5" borderId="2" xfId="210" applyFont="1" applyFill="1" applyBorder="1" applyAlignment="1" applyProtection="1">
      <alignment horizontal="left" vertical="center"/>
    </xf>
    <xf numFmtId="0" fontId="18" fillId="5" borderId="2" xfId="210" applyFill="1" applyBorder="1" applyAlignment="1">
      <alignment horizontal="left" vertical="center"/>
    </xf>
    <xf numFmtId="0" fontId="20" fillId="6" borderId="0" xfId="210" applyFont="1" applyFill="1" applyAlignment="1" applyProtection="1">
      <alignment horizontal="center"/>
    </xf>
    <xf numFmtId="0" fontId="21" fillId="0" borderId="0" xfId="210" applyFont="1" applyProtection="1"/>
    <xf numFmtId="1" fontId="21" fillId="5" borderId="68" xfId="210" applyNumberFormat="1" applyFont="1" applyFill="1" applyBorder="1" applyProtection="1"/>
    <xf numFmtId="1" fontId="21" fillId="5" borderId="20" xfId="210" applyNumberFormat="1" applyFont="1" applyFill="1" applyBorder="1" applyProtection="1"/>
    <xf numFmtId="0" fontId="21" fillId="5" borderId="20" xfId="210" applyFont="1" applyFill="1" applyBorder="1" applyProtection="1"/>
    <xf numFmtId="0" fontId="21" fillId="0" borderId="0" xfId="210" applyFont="1" applyProtection="1">
      <protection locked="0"/>
    </xf>
    <xf numFmtId="1" fontId="21" fillId="5" borderId="69" xfId="210" applyNumberFormat="1" applyFont="1" applyFill="1" applyBorder="1" applyProtection="1"/>
    <xf numFmtId="1" fontId="21" fillId="5" borderId="16" xfId="210" applyNumberFormat="1" applyFont="1" applyFill="1" applyBorder="1" applyProtection="1"/>
    <xf numFmtId="0" fontId="21" fillId="5" borderId="16" xfId="210" applyFont="1" applyFill="1" applyBorder="1" applyProtection="1"/>
    <xf numFmtId="1" fontId="22" fillId="5" borderId="69" xfId="210" applyNumberFormat="1" applyFont="1" applyFill="1" applyBorder="1" applyAlignment="1" applyProtection="1">
      <alignment horizontal="right" vertical="center"/>
    </xf>
    <xf numFmtId="1" fontId="22" fillId="5" borderId="16" xfId="210" applyNumberFormat="1" applyFont="1" applyFill="1" applyBorder="1" applyProtection="1"/>
    <xf numFmtId="0" fontId="22" fillId="5" borderId="16" xfId="210" applyFont="1" applyFill="1" applyBorder="1" applyProtection="1"/>
    <xf numFmtId="1" fontId="21" fillId="5" borderId="69" xfId="210" applyNumberFormat="1" applyFont="1" applyFill="1" applyBorder="1" applyAlignment="1" applyProtection="1">
      <alignment horizontal="right"/>
    </xf>
    <xf numFmtId="1" fontId="21" fillId="5" borderId="69" xfId="210" applyNumberFormat="1" applyFont="1" applyFill="1" applyBorder="1" applyAlignment="1" applyProtection="1">
      <alignment horizontal="right" vertical="top" wrapText="1"/>
    </xf>
    <xf numFmtId="1" fontId="21" fillId="5" borderId="16" xfId="210" applyNumberFormat="1" applyFont="1" applyFill="1" applyBorder="1" applyAlignment="1" applyProtection="1">
      <alignment horizontal="right" vertical="top" wrapText="1"/>
    </xf>
    <xf numFmtId="0" fontId="21" fillId="5" borderId="16" xfId="210" applyFont="1" applyFill="1" applyBorder="1" applyAlignment="1" applyProtection="1">
      <alignment vertical="top" wrapText="1"/>
    </xf>
    <xf numFmtId="0" fontId="22" fillId="0" borderId="0" xfId="210" applyFont="1" applyProtection="1">
      <protection locked="0"/>
    </xf>
    <xf numFmtId="1" fontId="22" fillId="5" borderId="69" xfId="210" applyNumberFormat="1" applyFont="1" applyFill="1" applyBorder="1" applyAlignment="1" applyProtection="1">
      <alignment horizontal="right" vertical="top" wrapText="1"/>
    </xf>
    <xf numFmtId="0" fontId="22" fillId="5" borderId="16" xfId="210" applyFont="1" applyFill="1" applyBorder="1" applyAlignment="1" applyProtection="1">
      <alignment vertical="top" wrapText="1"/>
    </xf>
    <xf numFmtId="1" fontId="22" fillId="5" borderId="16" xfId="210" applyNumberFormat="1" applyFont="1" applyFill="1" applyBorder="1" applyAlignment="1" applyProtection="1">
      <alignment horizontal="right" vertical="top" wrapText="1"/>
    </xf>
    <xf numFmtId="0" fontId="22" fillId="0" borderId="0" xfId="210" applyFont="1" applyAlignment="1" applyProtection="1">
      <alignment vertical="top" wrapText="1"/>
      <protection locked="0"/>
    </xf>
    <xf numFmtId="0" fontId="20" fillId="0" borderId="0" xfId="210" applyFont="1" applyAlignment="1" applyProtection="1">
      <alignment vertical="center"/>
      <protection locked="0"/>
    </xf>
    <xf numFmtId="1" fontId="22" fillId="5" borderId="69" xfId="210" applyNumberFormat="1" applyFont="1" applyFill="1" applyBorder="1" applyAlignment="1" applyProtection="1">
      <alignment horizontal="right"/>
    </xf>
    <xf numFmtId="1" fontId="21" fillId="5" borderId="70" xfId="210" applyNumberFormat="1" applyFont="1" applyFill="1" applyBorder="1" applyProtection="1"/>
    <xf numFmtId="1" fontId="21" fillId="5" borderId="36" xfId="210" applyNumberFormat="1" applyFont="1" applyFill="1" applyBorder="1" applyProtection="1"/>
    <xf numFmtId="0" fontId="21" fillId="5" borderId="36" xfId="210" applyFont="1" applyFill="1" applyBorder="1" applyProtection="1"/>
    <xf numFmtId="1" fontId="20" fillId="5" borderId="10" xfId="210" applyNumberFormat="1" applyFont="1" applyFill="1" applyBorder="1" applyProtection="1"/>
    <xf numFmtId="0" fontId="20" fillId="5" borderId="10" xfId="210" applyFont="1" applyFill="1" applyBorder="1" applyProtection="1"/>
    <xf numFmtId="0" fontId="20" fillId="0" borderId="0" xfId="210" applyFont="1" applyProtection="1">
      <protection locked="0"/>
    </xf>
    <xf numFmtId="1" fontId="21" fillId="5" borderId="69" xfId="210" applyNumberFormat="1" applyFont="1" applyFill="1" applyBorder="1" applyAlignment="1" applyProtection="1">
      <alignment vertical="center"/>
    </xf>
    <xf numFmtId="1" fontId="21" fillId="5" borderId="16" xfId="210" applyNumberFormat="1" applyFont="1" applyFill="1" applyBorder="1" applyAlignment="1" applyProtection="1">
      <alignment vertical="center"/>
    </xf>
    <xf numFmtId="0" fontId="21" fillId="0" borderId="0" xfId="210" applyFont="1" applyAlignment="1" applyProtection="1">
      <alignment vertical="center"/>
      <protection locked="0"/>
    </xf>
    <xf numFmtId="1" fontId="21" fillId="5" borderId="10" xfId="210" applyNumberFormat="1" applyFont="1" applyFill="1" applyBorder="1" applyProtection="1"/>
    <xf numFmtId="0" fontId="20" fillId="0" borderId="0" xfId="210" applyFont="1" applyProtection="1"/>
    <xf numFmtId="0" fontId="22" fillId="5" borderId="70" xfId="210" applyFont="1" applyFill="1" applyBorder="1" applyAlignment="1" applyProtection="1">
      <alignment horizontal="right"/>
    </xf>
    <xf numFmtId="0" fontId="22" fillId="5" borderId="36" xfId="210" applyFont="1" applyFill="1" applyBorder="1" applyProtection="1"/>
    <xf numFmtId="1" fontId="21" fillId="5" borderId="71" xfId="210" applyNumberFormat="1" applyFont="1" applyFill="1" applyBorder="1" applyAlignment="1" applyProtection="1">
      <alignment vertical="center"/>
    </xf>
    <xf numFmtId="1" fontId="21" fillId="5" borderId="22" xfId="210" applyNumberFormat="1" applyFont="1" applyFill="1" applyBorder="1" applyAlignment="1" applyProtection="1">
      <alignment vertical="center"/>
    </xf>
    <xf numFmtId="0" fontId="21" fillId="5" borderId="22" xfId="210" applyFont="1" applyFill="1" applyBorder="1" applyProtection="1"/>
    <xf numFmtId="1" fontId="21" fillId="5" borderId="69" xfId="210" applyNumberFormat="1" applyFont="1" applyFill="1" applyBorder="1" applyAlignment="1" applyProtection="1">
      <alignment horizontal="right" vertical="center" wrapText="1"/>
    </xf>
    <xf numFmtId="1" fontId="21" fillId="5" borderId="16" xfId="210" applyNumberFormat="1" applyFont="1" applyFill="1" applyBorder="1" applyAlignment="1" applyProtection="1">
      <alignment horizontal="right" vertical="center" wrapText="1"/>
    </xf>
    <xf numFmtId="0" fontId="21" fillId="5" borderId="16" xfId="210" applyFont="1" applyFill="1" applyBorder="1" applyAlignment="1" applyProtection="1">
      <alignment vertical="center" wrapText="1"/>
    </xf>
    <xf numFmtId="1" fontId="22" fillId="5" borderId="16" xfId="210" applyNumberFormat="1" applyFont="1" applyFill="1" applyBorder="1" applyAlignment="1" applyProtection="1">
      <alignment horizontal="right"/>
    </xf>
    <xf numFmtId="1" fontId="21" fillId="5" borderId="69" xfId="210" applyNumberFormat="1" applyFont="1" applyFill="1" applyBorder="1" applyAlignment="1" applyProtection="1">
      <alignment horizontal="right" vertical="top"/>
    </xf>
    <xf numFmtId="1" fontId="21" fillId="5" borderId="16" xfId="210" applyNumberFormat="1" applyFont="1" applyFill="1" applyBorder="1" applyAlignment="1" applyProtection="1">
      <alignment vertical="top"/>
    </xf>
    <xf numFmtId="0" fontId="21" fillId="0" borderId="0" xfId="210" applyFont="1" applyAlignment="1" applyProtection="1">
      <alignment vertical="top"/>
      <protection locked="0"/>
    </xf>
    <xf numFmtId="1" fontId="21" fillId="5" borderId="69" xfId="210" applyNumberFormat="1" applyFont="1" applyFill="1" applyBorder="1" applyAlignment="1" applyProtection="1">
      <alignment vertical="top"/>
    </xf>
    <xf numFmtId="1" fontId="22" fillId="5" borderId="36" xfId="210" applyNumberFormat="1" applyFont="1" applyFill="1" applyBorder="1" applyProtection="1"/>
    <xf numFmtId="1" fontId="22" fillId="5" borderId="70" xfId="210" applyNumberFormat="1" applyFont="1" applyFill="1" applyBorder="1" applyAlignment="1" applyProtection="1">
      <alignment horizontal="right"/>
    </xf>
    <xf numFmtId="0" fontId="21" fillId="5" borderId="10" xfId="210" applyFont="1" applyFill="1" applyBorder="1" applyProtection="1"/>
    <xf numFmtId="0" fontId="21" fillId="5" borderId="0" xfId="210" applyFont="1" applyFill="1" applyBorder="1" applyProtection="1"/>
    <xf numFmtId="0" fontId="20" fillId="5" borderId="0" xfId="210" applyFont="1" applyFill="1" applyBorder="1" applyProtection="1"/>
    <xf numFmtId="0" fontId="21" fillId="0" borderId="0" xfId="210" applyFont="1" applyFill="1" applyBorder="1" applyProtection="1"/>
    <xf numFmtId="0" fontId="20" fillId="0" borderId="0" xfId="210" applyFont="1" applyFill="1" applyBorder="1" applyProtection="1"/>
    <xf numFmtId="0" fontId="20" fillId="7" borderId="10" xfId="210" applyFont="1" applyFill="1" applyBorder="1" applyAlignment="1" applyProtection="1">
      <alignment horizontal="left" vertical="center"/>
    </xf>
    <xf numFmtId="0" fontId="18" fillId="7" borderId="10" xfId="210" applyFill="1" applyBorder="1" applyAlignment="1">
      <alignment horizontal="left" vertical="center"/>
    </xf>
    <xf numFmtId="0" fontId="21" fillId="7" borderId="69" xfId="210" applyFont="1" applyFill="1" applyBorder="1" applyAlignment="1" applyProtection="1">
      <alignment horizontal="right"/>
    </xf>
    <xf numFmtId="0" fontId="21" fillId="7" borderId="16" xfId="210" applyFont="1" applyFill="1" applyBorder="1" applyProtection="1"/>
    <xf numFmtId="0" fontId="22" fillId="7" borderId="69" xfId="210" applyFont="1" applyFill="1" applyBorder="1" applyAlignment="1" applyProtection="1">
      <alignment horizontal="right"/>
    </xf>
    <xf numFmtId="0" fontId="22" fillId="7" borderId="16" xfId="210" applyFont="1" applyFill="1" applyBorder="1" applyProtection="1"/>
    <xf numFmtId="0" fontId="21" fillId="7" borderId="70" xfId="210" applyFont="1" applyFill="1" applyBorder="1" applyAlignment="1" applyProtection="1">
      <alignment horizontal="right"/>
    </xf>
    <xf numFmtId="0" fontId="21" fillId="7" borderId="36" xfId="210" applyFont="1" applyFill="1" applyBorder="1" applyProtection="1"/>
    <xf numFmtId="0" fontId="20" fillId="7" borderId="10" xfId="210" applyFont="1" applyFill="1" applyBorder="1" applyAlignment="1" applyProtection="1">
      <alignment horizontal="right"/>
    </xf>
    <xf numFmtId="0" fontId="20" fillId="7" borderId="10" xfId="210" applyFont="1" applyFill="1" applyBorder="1" applyProtection="1"/>
    <xf numFmtId="0" fontId="21" fillId="7" borderId="69" xfId="210" applyFont="1" applyFill="1" applyBorder="1" applyAlignment="1" applyProtection="1">
      <alignment horizontal="right" vertical="top" wrapText="1"/>
    </xf>
    <xf numFmtId="0" fontId="21" fillId="7" borderId="16" xfId="210" applyFont="1" applyFill="1" applyBorder="1" applyAlignment="1" applyProtection="1">
      <alignment vertical="top" wrapText="1"/>
    </xf>
    <xf numFmtId="0" fontId="21" fillId="7" borderId="70" xfId="210" applyFont="1" applyFill="1" applyBorder="1" applyAlignment="1" applyProtection="1">
      <alignment horizontal="right" vertical="top"/>
    </xf>
    <xf numFmtId="0" fontId="21" fillId="7" borderId="36" xfId="210" applyFont="1" applyFill="1" applyBorder="1" applyAlignment="1" applyProtection="1">
      <alignment vertical="top" wrapText="1"/>
    </xf>
    <xf numFmtId="0" fontId="21" fillId="7" borderId="10" xfId="210" applyFont="1" applyFill="1" applyBorder="1" applyProtection="1"/>
    <xf numFmtId="0" fontId="21" fillId="7" borderId="0" xfId="210" applyFont="1" applyFill="1" applyBorder="1" applyProtection="1"/>
    <xf numFmtId="0" fontId="20" fillId="7" borderId="0" xfId="210" applyFont="1" applyFill="1" applyBorder="1" applyProtection="1"/>
    <xf numFmtId="0" fontId="20" fillId="8" borderId="0" xfId="210" applyFont="1" applyFill="1" applyBorder="1" applyProtection="1"/>
    <xf numFmtId="0" fontId="21" fillId="8" borderId="0" xfId="210" applyFont="1" applyFill="1" applyBorder="1" applyProtection="1"/>
    <xf numFmtId="0" fontId="21" fillId="0" borderId="0" xfId="210" applyFont="1" applyFill="1" applyProtection="1"/>
    <xf numFmtId="0" fontId="20" fillId="8" borderId="71" xfId="210" applyFont="1" applyFill="1" applyBorder="1" applyProtection="1"/>
    <xf numFmtId="0" fontId="20" fillId="8" borderId="22" xfId="210" applyFont="1" applyFill="1" applyBorder="1" applyProtection="1"/>
    <xf numFmtId="0" fontId="21" fillId="0" borderId="0" xfId="210" applyFont="1" applyFill="1" applyProtection="1">
      <protection locked="0"/>
    </xf>
    <xf numFmtId="0" fontId="20" fillId="8" borderId="69" xfId="210" applyFont="1" applyFill="1" applyBorder="1" applyAlignment="1" applyProtection="1">
      <alignment horizontal="right" vertical="top"/>
    </xf>
    <xf numFmtId="0" fontId="20" fillId="8" borderId="16" xfId="210" applyFont="1" applyFill="1" applyBorder="1" applyProtection="1"/>
    <xf numFmtId="0" fontId="21" fillId="8" borderId="69" xfId="210" applyFont="1" applyFill="1" applyBorder="1" applyAlignment="1" applyProtection="1">
      <alignment horizontal="right" vertical="top"/>
    </xf>
    <xf numFmtId="0" fontId="21" fillId="8" borderId="16" xfId="210" applyFont="1" applyFill="1" applyBorder="1" applyProtection="1"/>
    <xf numFmtId="0" fontId="21" fillId="8" borderId="69" xfId="210" applyFont="1" applyFill="1" applyBorder="1" applyAlignment="1" applyProtection="1">
      <alignment horizontal="right" vertical="top" wrapText="1"/>
    </xf>
    <xf numFmtId="0" fontId="21" fillId="8" borderId="16" xfId="210" applyFont="1" applyFill="1" applyBorder="1" applyAlignment="1" applyProtection="1">
      <alignment vertical="top"/>
    </xf>
    <xf numFmtId="0" fontId="21" fillId="0" borderId="0" xfId="210" applyFont="1" applyFill="1" applyAlignment="1" applyProtection="1">
      <alignment vertical="top"/>
      <protection locked="0"/>
    </xf>
    <xf numFmtId="0" fontId="21" fillId="8" borderId="16" xfId="210" applyFont="1" applyFill="1" applyBorder="1" applyAlignment="1" applyProtection="1">
      <alignment vertical="top" wrapText="1"/>
    </xf>
    <xf numFmtId="0" fontId="21" fillId="0" borderId="0" xfId="210" applyFont="1" applyFill="1" applyAlignment="1" applyProtection="1">
      <alignment vertical="top" wrapText="1"/>
      <protection locked="0"/>
    </xf>
    <xf numFmtId="0" fontId="21" fillId="8" borderId="70" xfId="210" applyFont="1" applyFill="1" applyBorder="1" applyAlignment="1" applyProtection="1">
      <alignment horizontal="right" vertical="top"/>
    </xf>
    <xf numFmtId="0" fontId="21" fillId="8" borderId="36" xfId="210" applyFont="1" applyFill="1" applyBorder="1" applyProtection="1"/>
    <xf numFmtId="0" fontId="20" fillId="8" borderId="10" xfId="210" applyFont="1" applyFill="1" applyBorder="1" applyProtection="1"/>
    <xf numFmtId="0" fontId="21" fillId="8" borderId="10" xfId="210" applyFont="1" applyFill="1" applyBorder="1" applyProtection="1"/>
    <xf numFmtId="0" fontId="20" fillId="8" borderId="69" xfId="210" applyFont="1" applyFill="1" applyBorder="1" applyAlignment="1" applyProtection="1">
      <alignment horizontal="right"/>
    </xf>
    <xf numFmtId="0" fontId="21" fillId="8" borderId="69" xfId="210" applyFont="1" applyFill="1" applyBorder="1" applyAlignment="1" applyProtection="1">
      <alignment horizontal="right"/>
    </xf>
    <xf numFmtId="0" fontId="22" fillId="0" borderId="0" xfId="210" applyFont="1" applyFill="1" applyProtection="1">
      <protection locked="0"/>
    </xf>
    <xf numFmtId="0" fontId="22" fillId="8" borderId="69" xfId="210" applyFont="1" applyFill="1" applyBorder="1" applyAlignment="1" applyProtection="1">
      <alignment horizontal="right"/>
    </xf>
    <xf numFmtId="0" fontId="22" fillId="8" borderId="16" xfId="210" applyFont="1" applyFill="1" applyBorder="1" applyProtection="1"/>
    <xf numFmtId="0" fontId="22" fillId="0" borderId="0" xfId="210" applyFont="1" applyFill="1" applyAlignment="1" applyProtection="1">
      <alignment vertical="top" wrapText="1"/>
      <protection locked="0"/>
    </xf>
    <xf numFmtId="0" fontId="22" fillId="8" borderId="70" xfId="210" applyFont="1" applyFill="1" applyBorder="1" applyAlignment="1" applyProtection="1">
      <alignment horizontal="right"/>
    </xf>
    <xf numFmtId="0" fontId="22" fillId="8" borderId="36" xfId="210" applyFont="1" applyFill="1" applyBorder="1" applyProtection="1"/>
    <xf numFmtId="0" fontId="20" fillId="10" borderId="0" xfId="210" applyFont="1" applyFill="1" applyAlignment="1" applyProtection="1">
      <alignment horizontal="right"/>
    </xf>
    <xf numFmtId="0" fontId="21" fillId="10" borderId="0" xfId="210" applyFont="1" applyFill="1" applyProtection="1"/>
    <xf numFmtId="0" fontId="21" fillId="10" borderId="0" xfId="210" applyFont="1" applyFill="1" applyAlignment="1" applyProtection="1">
      <alignment horizontal="right"/>
    </xf>
    <xf numFmtId="0" fontId="21" fillId="10" borderId="2" xfId="210" applyFont="1" applyFill="1" applyBorder="1" applyAlignment="1" applyProtection="1">
      <alignment horizontal="right" vertical="top"/>
    </xf>
    <xf numFmtId="0" fontId="21" fillId="10" borderId="2" xfId="210" applyFont="1" applyFill="1" applyBorder="1" applyAlignment="1" applyProtection="1">
      <alignment horizontal="left" vertical="top"/>
    </xf>
    <xf numFmtId="0" fontId="21" fillId="10" borderId="0" xfId="210" applyFont="1" applyFill="1" applyBorder="1" applyAlignment="1" applyProtection="1">
      <alignment horizontal="right" vertical="top"/>
    </xf>
    <xf numFmtId="0" fontId="21" fillId="10" borderId="0" xfId="210" applyFont="1" applyFill="1" applyBorder="1" applyAlignment="1" applyProtection="1">
      <alignment horizontal="left" vertical="top"/>
    </xf>
    <xf numFmtId="0" fontId="21" fillId="10" borderId="0" xfId="210" applyFont="1" applyFill="1" applyBorder="1" applyAlignment="1" applyProtection="1">
      <alignment horizontal="right" vertical="top" wrapText="1"/>
    </xf>
    <xf numFmtId="0" fontId="21" fillId="10" borderId="0" xfId="210" applyFont="1" applyFill="1" applyBorder="1" applyAlignment="1" applyProtection="1">
      <alignment horizontal="left" vertical="top" wrapText="1"/>
    </xf>
    <xf numFmtId="0" fontId="21" fillId="0" borderId="0" xfId="210" applyFont="1" applyAlignment="1" applyProtection="1">
      <alignment vertical="top"/>
    </xf>
    <xf numFmtId="0" fontId="21" fillId="10" borderId="7" xfId="210" applyFont="1" applyFill="1" applyBorder="1" applyAlignment="1" applyProtection="1">
      <alignment horizontal="right" vertical="top" wrapText="1"/>
    </xf>
    <xf numFmtId="0" fontId="21" fillId="10" borderId="7" xfId="210" applyFont="1" applyFill="1" applyBorder="1" applyAlignment="1" applyProtection="1">
      <alignment horizontal="left" vertical="top" wrapText="1"/>
    </xf>
    <xf numFmtId="0" fontId="21" fillId="10" borderId="2" xfId="210" applyFont="1" applyFill="1" applyBorder="1" applyAlignment="1" applyProtection="1">
      <alignment horizontal="right" vertical="top" wrapText="1"/>
    </xf>
    <xf numFmtId="0" fontId="21" fillId="10" borderId="2" xfId="210" applyFont="1" applyFill="1" applyBorder="1" applyAlignment="1" applyProtection="1">
      <alignment horizontal="left" vertical="top" wrapText="1"/>
    </xf>
    <xf numFmtId="0" fontId="21" fillId="10" borderId="7" xfId="210" applyFont="1" applyFill="1" applyBorder="1" applyAlignment="1" applyProtection="1">
      <alignment horizontal="right" vertical="top"/>
    </xf>
    <xf numFmtId="0" fontId="21" fillId="10" borderId="7" xfId="210" applyFont="1" applyFill="1" applyBorder="1" applyAlignment="1" applyProtection="1">
      <alignment horizontal="left" vertical="top"/>
    </xf>
    <xf numFmtId="0" fontId="21" fillId="10" borderId="10" xfId="210" applyFont="1" applyFill="1" applyBorder="1" applyAlignment="1" applyProtection="1">
      <alignment horizontal="right" vertical="top"/>
    </xf>
    <xf numFmtId="0" fontId="21" fillId="10" borderId="10" xfId="210" applyFont="1" applyFill="1" applyBorder="1" applyAlignment="1" applyProtection="1">
      <alignment horizontal="left" vertical="top"/>
    </xf>
    <xf numFmtId="0" fontId="21" fillId="0" borderId="0" xfId="210" applyFont="1" applyAlignment="1" applyProtection="1">
      <alignment horizontal="right"/>
    </xf>
    <xf numFmtId="0" fontId="20" fillId="11" borderId="0" xfId="210" applyFont="1" applyFill="1" applyBorder="1" applyAlignment="1" applyProtection="1">
      <alignment horizontal="right"/>
    </xf>
    <xf numFmtId="0" fontId="21" fillId="11" borderId="0" xfId="210" applyFont="1" applyFill="1" applyBorder="1" applyProtection="1"/>
    <xf numFmtId="0" fontId="20" fillId="11" borderId="0" xfId="210" applyFont="1" applyFill="1" applyBorder="1" applyProtection="1"/>
    <xf numFmtId="0" fontId="21" fillId="11" borderId="0" xfId="210" applyFont="1" applyFill="1" applyBorder="1" applyAlignment="1" applyProtection="1">
      <alignment horizontal="right"/>
    </xf>
    <xf numFmtId="172" fontId="21" fillId="11" borderId="0" xfId="210" applyNumberFormat="1" applyFont="1" applyFill="1" applyBorder="1" applyProtection="1"/>
    <xf numFmtId="0" fontId="20" fillId="3" borderId="0" xfId="210" applyFont="1" applyFill="1" applyAlignment="1" applyProtection="1">
      <alignment horizontal="right" wrapText="1"/>
    </xf>
    <xf numFmtId="0" fontId="21" fillId="3" borderId="0" xfId="210" applyFont="1" applyFill="1" applyProtection="1"/>
    <xf numFmtId="0" fontId="21" fillId="3" borderId="0" xfId="210" applyFont="1" applyFill="1" applyAlignment="1" applyProtection="1">
      <alignment horizontal="right"/>
    </xf>
    <xf numFmtId="0" fontId="19" fillId="3" borderId="1" xfId="211" applyFont="1" applyFill="1" applyBorder="1" applyAlignment="1" applyProtection="1">
      <alignment horizontal="centerContinuous"/>
    </xf>
    <xf numFmtId="0" fontId="19" fillId="3" borderId="2" xfId="211" applyFont="1" applyFill="1" applyBorder="1" applyAlignment="1" applyProtection="1">
      <alignment horizontal="left"/>
    </xf>
    <xf numFmtId="0" fontId="20" fillId="4" borderId="11" xfId="211" applyFont="1" applyFill="1" applyBorder="1" applyAlignment="1" applyProtection="1">
      <alignment horizontal="center" vertical="center"/>
    </xf>
    <xf numFmtId="0" fontId="20" fillId="3" borderId="11" xfId="211" applyFont="1" applyFill="1" applyBorder="1" applyAlignment="1" applyProtection="1">
      <alignment horizontal="centerContinuous" vertical="center"/>
    </xf>
    <xf numFmtId="0" fontId="20" fillId="0" borderId="0" xfId="211" applyFont="1" applyAlignment="1" applyProtection="1">
      <alignment vertical="center"/>
    </xf>
    <xf numFmtId="0" fontId="20" fillId="0" borderId="0" xfId="211" applyFont="1" applyAlignment="1" applyProtection="1">
      <alignment horizontal="centerContinuous" vertical="center"/>
    </xf>
    <xf numFmtId="0" fontId="20" fillId="3" borderId="6" xfId="211" applyFont="1" applyFill="1" applyBorder="1" applyAlignment="1" applyProtection="1">
      <alignment horizontal="center" vertical="center"/>
    </xf>
    <xf numFmtId="0" fontId="20" fillId="3" borderId="7" xfId="211" applyFont="1" applyFill="1" applyBorder="1" applyAlignment="1" applyProtection="1">
      <alignment horizontal="center" vertical="center"/>
    </xf>
    <xf numFmtId="0" fontId="20" fillId="3" borderId="8" xfId="211" applyFont="1" applyFill="1" applyBorder="1" applyAlignment="1" applyProtection="1">
      <alignment horizontal="right" vertical="center"/>
    </xf>
    <xf numFmtId="0" fontId="20" fillId="4" borderId="8" xfId="211" applyFont="1" applyFill="1" applyBorder="1" applyAlignment="1" applyProtection="1">
      <alignment horizontal="center" vertical="center"/>
    </xf>
    <xf numFmtId="0" fontId="20" fillId="3" borderId="8" xfId="211" applyFont="1" applyFill="1" applyBorder="1" applyAlignment="1" applyProtection="1">
      <alignment horizontal="center" vertical="center"/>
    </xf>
    <xf numFmtId="0" fontId="20" fillId="0" borderId="0" xfId="211" applyFont="1" applyAlignment="1" applyProtection="1">
      <alignment horizontal="center" vertical="center"/>
    </xf>
    <xf numFmtId="0" fontId="20" fillId="5" borderId="2" xfId="211" applyFont="1" applyFill="1" applyBorder="1" applyAlignment="1" applyProtection="1">
      <alignment horizontal="left" vertical="center"/>
    </xf>
    <xf numFmtId="0" fontId="18" fillId="5" borderId="2" xfId="211" applyFill="1" applyBorder="1" applyAlignment="1">
      <alignment horizontal="left" vertical="center"/>
    </xf>
    <xf numFmtId="0" fontId="20" fillId="6" borderId="0" xfId="211" applyFont="1" applyFill="1" applyAlignment="1" applyProtection="1">
      <alignment horizontal="center"/>
    </xf>
    <xf numFmtId="0" fontId="21" fillId="0" borderId="0" xfId="211" applyFont="1" applyProtection="1"/>
    <xf numFmtId="1" fontId="21" fillId="5" borderId="68" xfId="211" applyNumberFormat="1" applyFont="1" applyFill="1" applyBorder="1" applyProtection="1"/>
    <xf numFmtId="1" fontId="21" fillId="5" borderId="20" xfId="211" applyNumberFormat="1" applyFont="1" applyFill="1" applyBorder="1" applyProtection="1"/>
    <xf numFmtId="0" fontId="21" fillId="5" borderId="20" xfId="211" applyFont="1" applyFill="1" applyBorder="1" applyProtection="1"/>
    <xf numFmtId="0" fontId="21" fillId="0" borderId="0" xfId="211" applyFont="1" applyProtection="1">
      <protection locked="0"/>
    </xf>
    <xf numFmtId="1" fontId="21" fillId="5" borderId="69" xfId="211" applyNumberFormat="1" applyFont="1" applyFill="1" applyBorder="1" applyProtection="1"/>
    <xf numFmtId="1" fontId="21" fillId="5" borderId="16" xfId="211" applyNumberFormat="1" applyFont="1" applyFill="1" applyBorder="1" applyProtection="1"/>
    <xf numFmtId="0" fontId="21" fillId="5" borderId="16" xfId="211" applyFont="1" applyFill="1" applyBorder="1" applyProtection="1"/>
    <xf numFmtId="1" fontId="22" fillId="5" borderId="69" xfId="211" applyNumberFormat="1" applyFont="1" applyFill="1" applyBorder="1" applyAlignment="1" applyProtection="1">
      <alignment horizontal="right" vertical="center"/>
    </xf>
    <xf numFmtId="1" fontId="22" fillId="5" borderId="16" xfId="211" applyNumberFormat="1" applyFont="1" applyFill="1" applyBorder="1" applyProtection="1"/>
    <xf numFmtId="0" fontId="22" fillId="5" borderId="16" xfId="211" applyFont="1" applyFill="1" applyBorder="1" applyProtection="1"/>
    <xf numFmtId="1" fontId="21" fillId="5" borderId="69" xfId="211" applyNumberFormat="1" applyFont="1" applyFill="1" applyBorder="1" applyAlignment="1" applyProtection="1">
      <alignment horizontal="right"/>
    </xf>
    <xf numFmtId="1" fontId="21" fillId="5" borderId="69" xfId="211" applyNumberFormat="1" applyFont="1" applyFill="1" applyBorder="1" applyAlignment="1" applyProtection="1">
      <alignment horizontal="right" vertical="top" wrapText="1"/>
    </xf>
    <xf numFmtId="1" fontId="21" fillId="5" borderId="16" xfId="211" applyNumberFormat="1" applyFont="1" applyFill="1" applyBorder="1" applyAlignment="1" applyProtection="1">
      <alignment horizontal="right" vertical="top" wrapText="1"/>
    </xf>
    <xf numFmtId="0" fontId="21" fillId="5" borderId="16" xfId="211" applyFont="1" applyFill="1" applyBorder="1" applyAlignment="1" applyProtection="1">
      <alignment vertical="top" wrapText="1"/>
    </xf>
    <xf numFmtId="0" fontId="22" fillId="0" borderId="0" xfId="211" applyFont="1" applyProtection="1">
      <protection locked="0"/>
    </xf>
    <xf numFmtId="1" fontId="22" fillId="5" borderId="69" xfId="211" applyNumberFormat="1" applyFont="1" applyFill="1" applyBorder="1" applyAlignment="1" applyProtection="1">
      <alignment horizontal="right" vertical="top" wrapText="1"/>
    </xf>
    <xf numFmtId="0" fontId="22" fillId="5" borderId="16" xfId="211" applyFont="1" applyFill="1" applyBorder="1" applyAlignment="1" applyProtection="1">
      <alignment vertical="top" wrapText="1"/>
    </xf>
    <xf numFmtId="1" fontId="22" fillId="5" borderId="16" xfId="211" applyNumberFormat="1" applyFont="1" applyFill="1" applyBorder="1" applyAlignment="1" applyProtection="1">
      <alignment horizontal="right" vertical="top" wrapText="1"/>
    </xf>
    <xf numFmtId="0" fontId="22" fillId="0" borderId="0" xfId="211" applyFont="1" applyAlignment="1" applyProtection="1">
      <alignment vertical="top" wrapText="1"/>
      <protection locked="0"/>
    </xf>
    <xf numFmtId="0" fontId="20" fillId="0" borderId="0" xfId="211" applyFont="1" applyAlignment="1" applyProtection="1">
      <alignment vertical="center"/>
      <protection locked="0"/>
    </xf>
    <xf numFmtId="1" fontId="22" fillId="5" borderId="69" xfId="211" applyNumberFormat="1" applyFont="1" applyFill="1" applyBorder="1" applyAlignment="1" applyProtection="1">
      <alignment horizontal="right"/>
    </xf>
    <xf numFmtId="1" fontId="21" fillId="5" borderId="70" xfId="211" applyNumberFormat="1" applyFont="1" applyFill="1" applyBorder="1" applyProtection="1"/>
    <xf numFmtId="1" fontId="21" fillId="5" borderId="36" xfId="211" applyNumberFormat="1" applyFont="1" applyFill="1" applyBorder="1" applyProtection="1"/>
    <xf numFmtId="0" fontId="21" fillId="5" borderId="36" xfId="211" applyFont="1" applyFill="1" applyBorder="1" applyProtection="1"/>
    <xf numFmtId="1" fontId="20" fillId="5" borderId="10" xfId="211" applyNumberFormat="1" applyFont="1" applyFill="1" applyBorder="1" applyProtection="1"/>
    <xf numFmtId="0" fontId="20" fillId="5" borderId="10" xfId="211" applyFont="1" applyFill="1" applyBorder="1" applyProtection="1"/>
    <xf numFmtId="0" fontId="20" fillId="0" borderId="0" xfId="211" applyFont="1" applyProtection="1">
      <protection locked="0"/>
    </xf>
    <xf numFmtId="1" fontId="21" fillId="5" borderId="69" xfId="211" applyNumberFormat="1" applyFont="1" applyFill="1" applyBorder="1" applyAlignment="1" applyProtection="1">
      <alignment vertical="center"/>
    </xf>
    <xf numFmtId="1" fontId="21" fillId="5" borderId="16" xfId="211" applyNumberFormat="1" applyFont="1" applyFill="1" applyBorder="1" applyAlignment="1" applyProtection="1">
      <alignment vertical="center"/>
    </xf>
    <xf numFmtId="0" fontId="21" fillId="0" borderId="0" xfId="211" applyFont="1" applyAlignment="1" applyProtection="1">
      <alignment vertical="center"/>
      <protection locked="0"/>
    </xf>
    <xf numFmtId="1" fontId="21" fillId="5" borderId="10" xfId="211" applyNumberFormat="1" applyFont="1" applyFill="1" applyBorder="1" applyProtection="1"/>
    <xf numFmtId="0" fontId="20" fillId="0" borderId="0" xfId="211" applyFont="1" applyProtection="1"/>
    <xf numFmtId="0" fontId="22" fillId="5" borderId="70" xfId="211" applyFont="1" applyFill="1" applyBorder="1" applyAlignment="1" applyProtection="1">
      <alignment horizontal="right"/>
    </xf>
    <xf numFmtId="0" fontId="22" fillId="5" borderId="36" xfId="211" applyFont="1" applyFill="1" applyBorder="1" applyProtection="1"/>
    <xf numFmtId="1" fontId="21" fillId="5" borderId="71" xfId="211" applyNumberFormat="1" applyFont="1" applyFill="1" applyBorder="1" applyAlignment="1" applyProtection="1">
      <alignment vertical="center"/>
    </xf>
    <xf numFmtId="1" fontId="21" fillId="5" borderId="22" xfId="211" applyNumberFormat="1" applyFont="1" applyFill="1" applyBorder="1" applyAlignment="1" applyProtection="1">
      <alignment vertical="center"/>
    </xf>
    <xf numFmtId="0" fontId="21" fillId="5" borderId="22" xfId="211" applyFont="1" applyFill="1" applyBorder="1" applyProtection="1"/>
    <xf numFmtId="1" fontId="21" fillId="5" borderId="69" xfId="211" applyNumberFormat="1" applyFont="1" applyFill="1" applyBorder="1" applyAlignment="1" applyProtection="1">
      <alignment horizontal="right" vertical="center" wrapText="1"/>
    </xf>
    <xf numFmtId="1" fontId="21" fillId="5" borderId="16" xfId="211" applyNumberFormat="1" applyFont="1" applyFill="1" applyBorder="1" applyAlignment="1" applyProtection="1">
      <alignment horizontal="right" vertical="center" wrapText="1"/>
    </xf>
    <xf numFmtId="0" fontId="21" fillId="5" borderId="16" xfId="211" applyFont="1" applyFill="1" applyBorder="1" applyAlignment="1" applyProtection="1">
      <alignment vertical="center" wrapText="1"/>
    </xf>
    <xf numFmtId="1" fontId="22" fillId="5" borderId="16" xfId="211" applyNumberFormat="1" applyFont="1" applyFill="1" applyBorder="1" applyAlignment="1" applyProtection="1">
      <alignment horizontal="right"/>
    </xf>
    <xf numFmtId="1" fontId="21" fillId="5" borderId="69" xfId="211" applyNumberFormat="1" applyFont="1" applyFill="1" applyBorder="1" applyAlignment="1" applyProtection="1">
      <alignment horizontal="right" vertical="top"/>
    </xf>
    <xf numFmtId="1" fontId="21" fillId="5" borderId="16" xfId="211" applyNumberFormat="1" applyFont="1" applyFill="1" applyBorder="1" applyAlignment="1" applyProtection="1">
      <alignment vertical="top"/>
    </xf>
    <xf numFmtId="0" fontId="21" fillId="0" borderId="0" xfId="211" applyFont="1" applyAlignment="1" applyProtection="1">
      <alignment vertical="top"/>
      <protection locked="0"/>
    </xf>
    <xf numFmtId="1" fontId="21" fillId="5" borderId="69" xfId="211" applyNumberFormat="1" applyFont="1" applyFill="1" applyBorder="1" applyAlignment="1" applyProtection="1">
      <alignment vertical="top"/>
    </xf>
    <xf numFmtId="1" fontId="22" fillId="5" borderId="36" xfId="211" applyNumberFormat="1" applyFont="1" applyFill="1" applyBorder="1" applyProtection="1"/>
    <xf numFmtId="1" fontId="22" fillId="5" borderId="70" xfId="211" applyNumberFormat="1" applyFont="1" applyFill="1" applyBorder="1" applyAlignment="1" applyProtection="1">
      <alignment horizontal="right"/>
    </xf>
    <xf numFmtId="0" fontId="21" fillId="5" borderId="10" xfId="211" applyFont="1" applyFill="1" applyBorder="1" applyProtection="1"/>
    <xf numFmtId="0" fontId="21" fillId="5" borderId="0" xfId="211" applyFont="1" applyFill="1" applyBorder="1" applyProtection="1"/>
    <xf numFmtId="0" fontId="20" fillId="5" borderId="0" xfId="211" applyFont="1" applyFill="1" applyBorder="1" applyProtection="1"/>
    <xf numFmtId="0" fontId="21" fillId="0" borderId="0" xfId="211" applyFont="1" applyFill="1" applyBorder="1" applyProtection="1"/>
    <xf numFmtId="0" fontId="20" fillId="0" borderId="0" xfId="211" applyFont="1" applyFill="1" applyBorder="1" applyProtection="1"/>
    <xf numFmtId="0" fontId="20" fillId="7" borderId="10" xfId="211" applyFont="1" applyFill="1" applyBorder="1" applyAlignment="1" applyProtection="1">
      <alignment horizontal="left" vertical="center"/>
    </xf>
    <xf numFmtId="0" fontId="18" fillId="7" borderId="10" xfId="211" applyFill="1" applyBorder="1" applyAlignment="1">
      <alignment horizontal="left" vertical="center"/>
    </xf>
    <xf numFmtId="0" fontId="21" fillId="7" borderId="69" xfId="211" applyFont="1" applyFill="1" applyBorder="1" applyAlignment="1" applyProtection="1">
      <alignment horizontal="right"/>
    </xf>
    <xf numFmtId="0" fontId="21" fillId="7" borderId="16" xfId="211" applyFont="1" applyFill="1" applyBorder="1" applyProtection="1"/>
    <xf numFmtId="0" fontId="22" fillId="7" borderId="69" xfId="211" applyFont="1" applyFill="1" applyBorder="1" applyAlignment="1" applyProtection="1">
      <alignment horizontal="right"/>
    </xf>
    <xf numFmtId="0" fontId="22" fillId="7" borderId="16" xfId="211" applyFont="1" applyFill="1" applyBorder="1" applyProtection="1"/>
    <xf numFmtId="0" fontId="21" fillId="7" borderId="70" xfId="211" applyFont="1" applyFill="1" applyBorder="1" applyAlignment="1" applyProtection="1">
      <alignment horizontal="right"/>
    </xf>
    <xf numFmtId="0" fontId="21" fillId="7" borderId="36" xfId="211" applyFont="1" applyFill="1" applyBorder="1" applyProtection="1"/>
    <xf numFmtId="0" fontId="20" fillId="7" borderId="10" xfId="211" applyFont="1" applyFill="1" applyBorder="1" applyAlignment="1" applyProtection="1">
      <alignment horizontal="right"/>
    </xf>
    <xf numFmtId="0" fontId="20" fillId="7" borderId="10" xfId="211" applyFont="1" applyFill="1" applyBorder="1" applyProtection="1"/>
    <xf numFmtId="0" fontId="21" fillId="7" borderId="69" xfId="211" applyFont="1" applyFill="1" applyBorder="1" applyAlignment="1" applyProtection="1">
      <alignment horizontal="right" vertical="top" wrapText="1"/>
    </xf>
    <xf numFmtId="0" fontId="21" fillId="7" borderId="16" xfId="211" applyFont="1" applyFill="1" applyBorder="1" applyAlignment="1" applyProtection="1">
      <alignment vertical="top" wrapText="1"/>
    </xf>
    <xf numFmtId="0" fontId="21" fillId="7" borderId="70" xfId="211" applyFont="1" applyFill="1" applyBorder="1" applyAlignment="1" applyProtection="1">
      <alignment horizontal="right" vertical="top"/>
    </xf>
    <xf numFmtId="0" fontId="21" fillId="7" borderId="36" xfId="211" applyFont="1" applyFill="1" applyBorder="1" applyAlignment="1" applyProtection="1">
      <alignment vertical="top" wrapText="1"/>
    </xf>
    <xf numFmtId="0" fontId="21" fillId="7" borderId="10" xfId="211" applyFont="1" applyFill="1" applyBorder="1" applyProtection="1"/>
    <xf numFmtId="0" fontId="21" fillId="7" borderId="0" xfId="211" applyFont="1" applyFill="1" applyBorder="1" applyProtection="1"/>
    <xf numFmtId="0" fontId="20" fillId="7" borderId="0" xfId="211" applyFont="1" applyFill="1" applyBorder="1" applyProtection="1"/>
    <xf numFmtId="0" fontId="20" fillId="8" borderId="0" xfId="211" applyFont="1" applyFill="1" applyBorder="1" applyProtection="1"/>
    <xf numFmtId="0" fontId="21" fillId="8" borderId="0" xfId="211" applyFont="1" applyFill="1" applyBorder="1" applyProtection="1"/>
    <xf numFmtId="0" fontId="21" fillId="0" borderId="0" xfId="211" applyFont="1" applyFill="1" applyProtection="1"/>
    <xf numFmtId="0" fontId="20" fillId="8" borderId="71" xfId="211" applyFont="1" applyFill="1" applyBorder="1" applyProtection="1"/>
    <xf numFmtId="0" fontId="20" fillId="8" borderId="22" xfId="211" applyFont="1" applyFill="1" applyBorder="1" applyProtection="1"/>
    <xf numFmtId="0" fontId="21" fillId="0" borderId="0" xfId="211" applyFont="1" applyFill="1" applyProtection="1">
      <protection locked="0"/>
    </xf>
    <xf numFmtId="0" fontId="20" fillId="8" borderId="69" xfId="211" applyFont="1" applyFill="1" applyBorder="1" applyAlignment="1" applyProtection="1">
      <alignment horizontal="right" vertical="top"/>
    </xf>
    <xf numFmtId="0" fontId="20" fillId="8" borderId="16" xfId="211" applyFont="1" applyFill="1" applyBorder="1" applyProtection="1"/>
    <xf numFmtId="0" fontId="21" fillId="8" borderId="69" xfId="211" applyFont="1" applyFill="1" applyBorder="1" applyAlignment="1" applyProtection="1">
      <alignment horizontal="right" vertical="top"/>
    </xf>
    <xf numFmtId="0" fontId="21" fillId="8" borderId="16" xfId="211" applyFont="1" applyFill="1" applyBorder="1" applyProtection="1"/>
    <xf numFmtId="0" fontId="21" fillId="8" borderId="69" xfId="211" applyFont="1" applyFill="1" applyBorder="1" applyAlignment="1" applyProtection="1">
      <alignment horizontal="right" vertical="top" wrapText="1"/>
    </xf>
    <xf numFmtId="0" fontId="21" fillId="8" borderId="16" xfId="211" applyFont="1" applyFill="1" applyBorder="1" applyAlignment="1" applyProtection="1">
      <alignment vertical="top"/>
    </xf>
    <xf numFmtId="0" fontId="21" fillId="0" borderId="0" xfId="211" applyFont="1" applyFill="1" applyAlignment="1" applyProtection="1">
      <alignment vertical="top"/>
      <protection locked="0"/>
    </xf>
    <xf numFmtId="0" fontId="21" fillId="8" borderId="16" xfId="211" applyFont="1" applyFill="1" applyBorder="1" applyAlignment="1" applyProtection="1">
      <alignment vertical="top" wrapText="1"/>
    </xf>
    <xf numFmtId="0" fontId="21" fillId="0" borderId="0" xfId="211" applyFont="1" applyFill="1" applyAlignment="1" applyProtection="1">
      <alignment vertical="top" wrapText="1"/>
      <protection locked="0"/>
    </xf>
    <xf numFmtId="0" fontId="21" fillId="8" borderId="70" xfId="211" applyFont="1" applyFill="1" applyBorder="1" applyAlignment="1" applyProtection="1">
      <alignment horizontal="right" vertical="top"/>
    </xf>
    <xf numFmtId="0" fontId="21" fillId="8" borderId="36" xfId="211" applyFont="1" applyFill="1" applyBorder="1" applyProtection="1"/>
    <xf numFmtId="0" fontId="20" fillId="8" borderId="10" xfId="211" applyFont="1" applyFill="1" applyBorder="1" applyProtection="1"/>
    <xf numFmtId="0" fontId="21" fillId="8" borderId="10" xfId="211" applyFont="1" applyFill="1" applyBorder="1" applyProtection="1"/>
    <xf numFmtId="0" fontId="20" fillId="8" borderId="69" xfId="211" applyFont="1" applyFill="1" applyBorder="1" applyAlignment="1" applyProtection="1">
      <alignment horizontal="right"/>
    </xf>
    <xf numFmtId="0" fontId="21" fillId="8" borderId="69" xfId="211" applyFont="1" applyFill="1" applyBorder="1" applyAlignment="1" applyProtection="1">
      <alignment horizontal="right"/>
    </xf>
    <xf numFmtId="0" fontId="22" fillId="0" borderId="0" xfId="211" applyFont="1" applyFill="1" applyProtection="1">
      <protection locked="0"/>
    </xf>
    <xf numFmtId="0" fontId="22" fillId="8" borderId="69" xfId="211" applyFont="1" applyFill="1" applyBorder="1" applyAlignment="1" applyProtection="1">
      <alignment horizontal="right"/>
    </xf>
    <xf numFmtId="0" fontId="22" fillId="8" borderId="16" xfId="211" applyFont="1" applyFill="1" applyBorder="1" applyProtection="1"/>
    <xf numFmtId="0" fontId="22" fillId="0" borderId="0" xfId="211" applyFont="1" applyFill="1" applyAlignment="1" applyProtection="1">
      <alignment vertical="top" wrapText="1"/>
      <protection locked="0"/>
    </xf>
    <xf numFmtId="0" fontId="22" fillId="8" borderId="70" xfId="211" applyFont="1" applyFill="1" applyBorder="1" applyAlignment="1" applyProtection="1">
      <alignment horizontal="right"/>
    </xf>
    <xf numFmtId="0" fontId="22" fillId="8" borderId="36" xfId="211" applyFont="1" applyFill="1" applyBorder="1" applyProtection="1"/>
    <xf numFmtId="0" fontId="20" fillId="10" borderId="0" xfId="211" applyFont="1" applyFill="1" applyAlignment="1" applyProtection="1">
      <alignment horizontal="right"/>
    </xf>
    <xf numFmtId="0" fontId="21" fillId="10" borderId="0" xfId="211" applyFont="1" applyFill="1" applyProtection="1"/>
    <xf numFmtId="0" fontId="21" fillId="10" borderId="0" xfId="211" applyFont="1" applyFill="1" applyAlignment="1" applyProtection="1">
      <alignment horizontal="right"/>
    </xf>
    <xf numFmtId="0" fontId="21" fillId="10" borderId="2" xfId="211" applyFont="1" applyFill="1" applyBorder="1" applyAlignment="1" applyProtection="1">
      <alignment horizontal="right" vertical="top"/>
    </xf>
    <xf numFmtId="0" fontId="21" fillId="10" borderId="2" xfId="211" applyFont="1" applyFill="1" applyBorder="1" applyAlignment="1" applyProtection="1">
      <alignment horizontal="left" vertical="top"/>
    </xf>
    <xf numFmtId="0" fontId="21" fillId="10" borderId="0" xfId="211" applyFont="1" applyFill="1" applyBorder="1" applyAlignment="1" applyProtection="1">
      <alignment horizontal="right" vertical="top"/>
    </xf>
    <xf numFmtId="0" fontId="21" fillId="10" borderId="0" xfId="211" applyFont="1" applyFill="1" applyBorder="1" applyAlignment="1" applyProtection="1">
      <alignment horizontal="left" vertical="top"/>
    </xf>
    <xf numFmtId="0" fontId="21" fillId="10" borderId="7" xfId="211" applyFont="1" applyFill="1" applyBorder="1" applyAlignment="1" applyProtection="1">
      <alignment horizontal="right" vertical="top" wrapText="1"/>
    </xf>
    <xf numFmtId="0" fontId="21" fillId="10" borderId="7" xfId="211" applyFont="1" applyFill="1" applyBorder="1" applyAlignment="1" applyProtection="1">
      <alignment horizontal="left" vertical="top" wrapText="1"/>
    </xf>
    <xf numFmtId="0" fontId="21" fillId="0" borderId="0" xfId="211" applyFont="1" applyAlignment="1" applyProtection="1">
      <alignment vertical="center"/>
    </xf>
    <xf numFmtId="0" fontId="21" fillId="10" borderId="2" xfId="211" applyFont="1" applyFill="1" applyBorder="1" applyAlignment="1" applyProtection="1">
      <alignment horizontal="right" vertical="top" wrapText="1"/>
    </xf>
    <xf numFmtId="0" fontId="21" fillId="10" borderId="2" xfId="211" applyFont="1" applyFill="1" applyBorder="1" applyAlignment="1" applyProtection="1">
      <alignment horizontal="left" vertical="top" wrapText="1"/>
    </xf>
    <xf numFmtId="0" fontId="21" fillId="0" borderId="0" xfId="211" applyFont="1" applyAlignment="1" applyProtection="1">
      <alignment vertical="top"/>
    </xf>
    <xf numFmtId="0" fontId="21" fillId="10" borderId="0" xfId="211" applyFont="1" applyFill="1" applyBorder="1" applyAlignment="1" applyProtection="1">
      <alignment horizontal="right" vertical="top" wrapText="1"/>
    </xf>
    <xf numFmtId="0" fontId="21" fillId="10" borderId="0" xfId="211" applyFont="1" applyFill="1" applyBorder="1" applyAlignment="1" applyProtection="1">
      <alignment horizontal="left" vertical="top" wrapText="1"/>
    </xf>
    <xf numFmtId="0" fontId="21" fillId="10" borderId="10" xfId="211" applyFont="1" applyFill="1" applyBorder="1" applyAlignment="1" applyProtection="1">
      <alignment horizontal="right" vertical="top" wrapText="1"/>
    </xf>
    <xf numFmtId="0" fontId="21" fillId="10" borderId="10" xfId="211" applyFont="1" applyFill="1" applyBorder="1" applyAlignment="1" applyProtection="1">
      <alignment horizontal="left" vertical="top" wrapText="1"/>
    </xf>
    <xf numFmtId="0" fontId="21" fillId="10" borderId="7" xfId="211" applyFont="1" applyFill="1" applyBorder="1" applyAlignment="1" applyProtection="1">
      <alignment horizontal="right" vertical="top"/>
    </xf>
    <xf numFmtId="0" fontId="21" fillId="10" borderId="7" xfId="211" applyFont="1" applyFill="1" applyBorder="1" applyAlignment="1" applyProtection="1">
      <alignment horizontal="left" vertical="top"/>
    </xf>
    <xf numFmtId="0" fontId="21" fillId="10" borderId="10" xfId="211" applyFont="1" applyFill="1" applyBorder="1" applyAlignment="1" applyProtection="1">
      <alignment horizontal="right" vertical="top"/>
    </xf>
    <xf numFmtId="0" fontId="21" fillId="10" borderId="10" xfId="211" applyFont="1" applyFill="1" applyBorder="1" applyAlignment="1" applyProtection="1">
      <alignment horizontal="left" vertical="top"/>
    </xf>
    <xf numFmtId="0" fontId="21" fillId="0" borderId="0" xfId="211" applyFont="1" applyAlignment="1" applyProtection="1">
      <alignment horizontal="right"/>
    </xf>
    <xf numFmtId="0" fontId="20" fillId="11" borderId="0" xfId="211" applyFont="1" applyFill="1" applyBorder="1" applyAlignment="1" applyProtection="1">
      <alignment horizontal="right"/>
    </xf>
    <xf numFmtId="0" fontId="21" fillId="11" borderId="0" xfId="211" applyFont="1" applyFill="1" applyBorder="1" applyProtection="1"/>
    <xf numFmtId="0" fontId="20" fillId="11" borderId="0" xfId="211" applyFont="1" applyFill="1" applyBorder="1" applyProtection="1"/>
    <xf numFmtId="0" fontId="21" fillId="11" borderId="0" xfId="211" applyFont="1" applyFill="1" applyBorder="1" applyAlignment="1" applyProtection="1">
      <alignment horizontal="right"/>
    </xf>
    <xf numFmtId="172" fontId="21" fillId="11" borderId="0" xfId="211" applyNumberFormat="1" applyFont="1" applyFill="1" applyBorder="1" applyProtection="1"/>
    <xf numFmtId="0" fontId="20" fillId="3" borderId="0" xfId="211" applyFont="1" applyFill="1" applyAlignment="1" applyProtection="1">
      <alignment horizontal="right" wrapText="1"/>
    </xf>
    <xf numFmtId="0" fontId="21" fillId="3" borderId="0" xfId="211" applyFont="1" applyFill="1" applyProtection="1"/>
    <xf numFmtId="0" fontId="21" fillId="3" borderId="0" xfId="211" applyFont="1" applyFill="1" applyAlignment="1" applyProtection="1">
      <alignment horizontal="right"/>
    </xf>
    <xf numFmtId="0" fontId="19" fillId="3" borderId="1" xfId="212" applyFont="1" applyFill="1" applyBorder="1" applyAlignment="1" applyProtection="1">
      <alignment horizontal="right"/>
    </xf>
    <xf numFmtId="0" fontId="19" fillId="3" borderId="2" xfId="212" applyFont="1" applyFill="1" applyBorder="1" applyAlignment="1" applyProtection="1">
      <alignment horizontal="left"/>
    </xf>
    <xf numFmtId="0" fontId="20" fillId="4" borderId="11" xfId="212" applyFont="1" applyFill="1" applyBorder="1" applyAlignment="1" applyProtection="1">
      <alignment horizontal="center" vertical="center"/>
    </xf>
    <xf numFmtId="0" fontId="20" fillId="3" borderId="11" xfId="212" applyFont="1" applyFill="1" applyBorder="1" applyAlignment="1" applyProtection="1">
      <alignment horizontal="centerContinuous" vertical="center"/>
    </xf>
    <xf numFmtId="0" fontId="20" fillId="0" borderId="0" xfId="212" applyFont="1" applyAlignment="1" applyProtection="1">
      <alignment vertical="center"/>
    </xf>
    <xf numFmtId="0" fontId="20" fillId="0" borderId="0" xfId="212" applyFont="1" applyAlignment="1" applyProtection="1">
      <alignment horizontal="centerContinuous" vertical="center"/>
    </xf>
    <xf numFmtId="0" fontId="20" fillId="3" borderId="6" xfId="212" applyFont="1" applyFill="1" applyBorder="1" applyAlignment="1" applyProtection="1">
      <alignment horizontal="right" vertical="center"/>
    </xf>
    <xf numFmtId="0" fontId="20" fillId="3" borderId="7" xfId="212" applyFont="1" applyFill="1" applyBorder="1" applyAlignment="1" applyProtection="1">
      <alignment horizontal="center" vertical="center"/>
    </xf>
    <xf numFmtId="0" fontId="20" fillId="3" borderId="8" xfId="212" applyFont="1" applyFill="1" applyBorder="1" applyAlignment="1" applyProtection="1">
      <alignment horizontal="right" vertical="center"/>
    </xf>
    <xf numFmtId="0" fontId="20" fillId="4" borderId="8" xfId="212" applyFont="1" applyFill="1" applyBorder="1" applyAlignment="1" applyProtection="1">
      <alignment horizontal="center" vertical="center"/>
    </xf>
    <xf numFmtId="0" fontId="20" fillId="3" borderId="8" xfId="212" applyFont="1" applyFill="1" applyBorder="1" applyAlignment="1" applyProtection="1">
      <alignment horizontal="center" vertical="center"/>
    </xf>
    <xf numFmtId="0" fontId="20" fillId="0" borderId="0" xfId="212" applyFont="1" applyAlignment="1" applyProtection="1">
      <alignment horizontal="center" vertical="center"/>
    </xf>
    <xf numFmtId="0" fontId="20" fillId="5" borderId="2" xfId="212" applyFont="1" applyFill="1" applyBorder="1" applyAlignment="1" applyProtection="1">
      <alignment horizontal="left" vertical="center"/>
    </xf>
    <xf numFmtId="0" fontId="18" fillId="5" borderId="2" xfId="212" applyFill="1" applyBorder="1" applyAlignment="1">
      <alignment horizontal="left" vertical="center"/>
    </xf>
    <xf numFmtId="0" fontId="21" fillId="0" borderId="0" xfId="212" applyFont="1" applyFill="1" applyProtection="1"/>
    <xf numFmtId="0" fontId="21" fillId="0" borderId="0" xfId="212" applyFont="1" applyProtection="1"/>
    <xf numFmtId="1" fontId="21" fillId="5" borderId="68" xfId="212" applyNumberFormat="1" applyFont="1" applyFill="1" applyBorder="1" applyAlignment="1" applyProtection="1">
      <alignment horizontal="right"/>
    </xf>
    <xf numFmtId="1" fontId="21" fillId="5" borderId="20" xfId="212" applyNumberFormat="1" applyFont="1" applyFill="1" applyBorder="1" applyProtection="1"/>
    <xf numFmtId="0" fontId="21" fillId="5" borderId="20" xfId="212" applyFont="1" applyFill="1" applyBorder="1" applyProtection="1"/>
    <xf numFmtId="0" fontId="21" fillId="0" borderId="0" xfId="212" applyFont="1" applyProtection="1">
      <protection locked="0"/>
    </xf>
    <xf numFmtId="1" fontId="21" fillId="5" borderId="69" xfId="212" applyNumberFormat="1" applyFont="1" applyFill="1" applyBorder="1" applyAlignment="1" applyProtection="1">
      <alignment horizontal="right"/>
    </xf>
    <xf numFmtId="1" fontId="21" fillId="5" borderId="16" xfId="212" applyNumberFormat="1" applyFont="1" applyFill="1" applyBorder="1" applyProtection="1"/>
    <xf numFmtId="0" fontId="21" fillId="5" borderId="16" xfId="212" applyFont="1" applyFill="1" applyBorder="1" applyProtection="1"/>
    <xf numFmtId="1" fontId="22" fillId="5" borderId="69" xfId="212" applyNumberFormat="1" applyFont="1" applyFill="1" applyBorder="1" applyAlignment="1" applyProtection="1">
      <alignment horizontal="right" vertical="center"/>
    </xf>
    <xf numFmtId="1" fontId="22" fillId="5" borderId="16" xfId="212" applyNumberFormat="1" applyFont="1" applyFill="1" applyBorder="1" applyProtection="1"/>
    <xf numFmtId="0" fontId="22" fillId="5" borderId="16" xfId="212" applyFont="1" applyFill="1" applyBorder="1" applyProtection="1"/>
    <xf numFmtId="1" fontId="21" fillId="5" borderId="69" xfId="212" applyNumberFormat="1" applyFont="1" applyFill="1" applyBorder="1" applyAlignment="1" applyProtection="1">
      <alignment horizontal="right" vertical="top" wrapText="1"/>
    </xf>
    <xf numFmtId="1" fontId="21" fillId="5" borderId="16" xfId="212" applyNumberFormat="1" applyFont="1" applyFill="1" applyBorder="1" applyAlignment="1" applyProtection="1">
      <alignment vertical="top" wrapText="1"/>
    </xf>
    <xf numFmtId="0" fontId="21" fillId="5" borderId="16" xfId="212" applyFont="1" applyFill="1" applyBorder="1" applyAlignment="1" applyProtection="1">
      <alignment vertical="top" wrapText="1"/>
    </xf>
    <xf numFmtId="0" fontId="21" fillId="0" borderId="0" xfId="212" applyFont="1" applyAlignment="1" applyProtection="1">
      <alignment vertical="top" wrapText="1"/>
      <protection locked="0"/>
    </xf>
    <xf numFmtId="1" fontId="21" fillId="5" borderId="16" xfId="212" applyNumberFormat="1" applyFont="1" applyFill="1" applyBorder="1" applyAlignment="1" applyProtection="1">
      <alignment horizontal="right" vertical="top" wrapText="1"/>
    </xf>
    <xf numFmtId="0" fontId="22" fillId="0" borderId="0" xfId="212" applyFont="1" applyProtection="1">
      <protection locked="0"/>
    </xf>
    <xf numFmtId="1" fontId="22" fillId="5" borderId="69" xfId="212" applyNumberFormat="1" applyFont="1" applyFill="1" applyBorder="1" applyAlignment="1" applyProtection="1">
      <alignment horizontal="right" vertical="top" wrapText="1"/>
    </xf>
    <xf numFmtId="0" fontId="22" fillId="5" borderId="16" xfId="212" applyFont="1" applyFill="1" applyBorder="1" applyAlignment="1" applyProtection="1">
      <alignment vertical="top" wrapText="1"/>
    </xf>
    <xf numFmtId="1" fontId="22" fillId="5" borderId="16" xfId="212" applyNumberFormat="1" applyFont="1" applyFill="1" applyBorder="1" applyAlignment="1" applyProtection="1">
      <alignment horizontal="right" vertical="top" wrapText="1"/>
    </xf>
    <xf numFmtId="0" fontId="22" fillId="0" borderId="0" xfId="212" applyFont="1" applyAlignment="1" applyProtection="1">
      <alignment vertical="top" wrapText="1"/>
      <protection locked="0"/>
    </xf>
    <xf numFmtId="0" fontId="20" fillId="0" borderId="0" xfId="212" applyFont="1" applyAlignment="1" applyProtection="1">
      <alignment vertical="center"/>
      <protection locked="0"/>
    </xf>
    <xf numFmtId="1" fontId="22" fillId="5" borderId="69" xfId="212" applyNumberFormat="1" applyFont="1" applyFill="1" applyBorder="1" applyAlignment="1" applyProtection="1">
      <alignment horizontal="right"/>
    </xf>
    <xf numFmtId="1" fontId="21" fillId="5" borderId="70" xfId="212" applyNumberFormat="1" applyFont="1" applyFill="1" applyBorder="1" applyAlignment="1" applyProtection="1">
      <alignment horizontal="right"/>
    </xf>
    <xf numFmtId="1" fontId="21" fillId="5" borderId="36" xfId="212" applyNumberFormat="1" applyFont="1" applyFill="1" applyBorder="1" applyProtection="1"/>
    <xf numFmtId="0" fontId="21" fillId="5" borderId="36" xfId="212" applyFont="1" applyFill="1" applyBorder="1" applyProtection="1"/>
    <xf numFmtId="1" fontId="20" fillId="5" borderId="10" xfId="212" applyNumberFormat="1" applyFont="1" applyFill="1" applyBorder="1" applyAlignment="1" applyProtection="1">
      <alignment horizontal="right"/>
    </xf>
    <xf numFmtId="1" fontId="20" fillId="5" borderId="10" xfId="212" applyNumberFormat="1" applyFont="1" applyFill="1" applyBorder="1" applyProtection="1"/>
    <xf numFmtId="0" fontId="20" fillId="5" borderId="10" xfId="212" applyFont="1" applyFill="1" applyBorder="1" applyProtection="1"/>
    <xf numFmtId="0" fontId="20" fillId="0" borderId="0" xfId="212" applyFont="1" applyProtection="1">
      <protection locked="0"/>
    </xf>
    <xf numFmtId="1" fontId="21" fillId="5" borderId="69" xfId="212" applyNumberFormat="1" applyFont="1" applyFill="1" applyBorder="1" applyAlignment="1" applyProtection="1">
      <alignment horizontal="right" vertical="center"/>
    </xf>
    <xf numFmtId="1" fontId="21" fillId="5" borderId="16" xfId="212" applyNumberFormat="1" applyFont="1" applyFill="1" applyBorder="1" applyAlignment="1" applyProtection="1">
      <alignment vertical="center"/>
    </xf>
    <xf numFmtId="0" fontId="21" fillId="0" borderId="0" xfId="212" applyFont="1" applyAlignment="1" applyProtection="1">
      <alignment vertical="center"/>
      <protection locked="0"/>
    </xf>
    <xf numFmtId="1" fontId="22" fillId="5" borderId="16" xfId="212" applyNumberFormat="1" applyFont="1" applyFill="1" applyBorder="1" applyAlignment="1" applyProtection="1">
      <alignment vertical="top" wrapText="1"/>
    </xf>
    <xf numFmtId="1" fontId="21" fillId="5" borderId="10" xfId="212" applyNumberFormat="1" applyFont="1" applyFill="1" applyBorder="1" applyProtection="1"/>
    <xf numFmtId="0" fontId="20" fillId="0" borderId="0" xfId="212" applyFont="1" applyProtection="1"/>
    <xf numFmtId="0" fontId="22" fillId="5" borderId="70" xfId="212" applyFont="1" applyFill="1" applyBorder="1" applyAlignment="1" applyProtection="1">
      <alignment horizontal="right"/>
    </xf>
    <xf numFmtId="0" fontId="22" fillId="5" borderId="36" xfId="212" applyFont="1" applyFill="1" applyBorder="1" applyProtection="1"/>
    <xf numFmtId="1" fontId="21" fillId="5" borderId="10" xfId="212" applyNumberFormat="1" applyFont="1" applyFill="1" applyBorder="1" applyAlignment="1" applyProtection="1">
      <alignment horizontal="right"/>
    </xf>
    <xf numFmtId="1" fontId="21" fillId="5" borderId="71" xfId="212" applyNumberFormat="1" applyFont="1" applyFill="1" applyBorder="1" applyAlignment="1" applyProtection="1">
      <alignment horizontal="right" vertical="center"/>
    </xf>
    <xf numFmtId="1" fontId="21" fillId="5" borderId="22" xfId="212" applyNumberFormat="1" applyFont="1" applyFill="1" applyBorder="1" applyAlignment="1" applyProtection="1">
      <alignment vertical="center"/>
    </xf>
    <xf numFmtId="0" fontId="21" fillId="5" borderId="22" xfId="212" applyFont="1" applyFill="1" applyBorder="1" applyProtection="1"/>
    <xf numFmtId="1" fontId="21" fillId="5" borderId="69" xfId="212" applyNumberFormat="1" applyFont="1" applyFill="1" applyBorder="1" applyAlignment="1" applyProtection="1">
      <alignment horizontal="right" vertical="center" wrapText="1"/>
    </xf>
    <xf numFmtId="1" fontId="21" fillId="5" borderId="16" xfId="212" applyNumberFormat="1" applyFont="1" applyFill="1" applyBorder="1" applyAlignment="1" applyProtection="1">
      <alignment horizontal="right" vertical="center" wrapText="1"/>
    </xf>
    <xf numFmtId="0" fontId="21" fillId="5" borderId="16" xfId="212" applyFont="1" applyFill="1" applyBorder="1" applyAlignment="1" applyProtection="1">
      <alignment vertical="center" wrapText="1"/>
    </xf>
    <xf numFmtId="1" fontId="21" fillId="5" borderId="16" xfId="212" applyNumberFormat="1" applyFont="1" applyFill="1" applyBorder="1" applyAlignment="1" applyProtection="1">
      <alignment horizontal="right"/>
    </xf>
    <xf numFmtId="1" fontId="21" fillId="5" borderId="16" xfId="212" applyNumberFormat="1" applyFont="1" applyFill="1" applyBorder="1" applyAlignment="1" applyProtection="1">
      <alignment vertical="top"/>
    </xf>
    <xf numFmtId="0" fontId="21" fillId="0" borderId="0" xfId="212" applyFont="1" applyAlignment="1" applyProtection="1">
      <alignment vertical="top"/>
      <protection locked="0"/>
    </xf>
    <xf numFmtId="1" fontId="22" fillId="5" borderId="36" xfId="212" applyNumberFormat="1" applyFont="1" applyFill="1" applyBorder="1" applyProtection="1"/>
    <xf numFmtId="1" fontId="22" fillId="5" borderId="70" xfId="212" applyNumberFormat="1" applyFont="1" applyFill="1" applyBorder="1" applyAlignment="1" applyProtection="1">
      <alignment horizontal="right"/>
    </xf>
    <xf numFmtId="0" fontId="21" fillId="5" borderId="10" xfId="212" applyFont="1" applyFill="1" applyBorder="1" applyAlignment="1" applyProtection="1">
      <alignment horizontal="right"/>
    </xf>
    <xf numFmtId="0" fontId="21" fillId="5" borderId="10" xfId="212" applyFont="1" applyFill="1" applyBorder="1" applyProtection="1"/>
    <xf numFmtId="0" fontId="21" fillId="5" borderId="0" xfId="212" applyFont="1" applyFill="1" applyBorder="1" applyAlignment="1" applyProtection="1">
      <alignment horizontal="right"/>
    </xf>
    <xf numFmtId="0" fontId="21" fillId="5" borderId="0" xfId="212" applyFont="1" applyFill="1" applyBorder="1" applyProtection="1"/>
    <xf numFmtId="0" fontId="20" fillId="5" borderId="0" xfId="212" applyFont="1" applyFill="1" applyBorder="1" applyProtection="1"/>
    <xf numFmtId="0" fontId="21" fillId="0" borderId="0" xfId="212" applyFont="1" applyFill="1" applyBorder="1" applyAlignment="1" applyProtection="1">
      <alignment horizontal="right"/>
    </xf>
    <xf numFmtId="0" fontId="21" fillId="0" borderId="0" xfId="212" applyFont="1" applyFill="1" applyBorder="1" applyProtection="1"/>
    <xf numFmtId="0" fontId="20" fillId="0" borderId="0" xfId="212" applyFont="1" applyFill="1" applyBorder="1" applyProtection="1"/>
    <xf numFmtId="0" fontId="20" fillId="7" borderId="10" xfId="212" applyFont="1" applyFill="1" applyBorder="1" applyAlignment="1" applyProtection="1">
      <alignment horizontal="left" vertical="center"/>
    </xf>
    <xf numFmtId="0" fontId="18" fillId="7" borderId="10" xfId="212" applyFill="1" applyBorder="1" applyAlignment="1">
      <alignment horizontal="left" vertical="center"/>
    </xf>
    <xf numFmtId="0" fontId="21" fillId="7" borderId="69" xfId="212" applyFont="1" applyFill="1" applyBorder="1" applyAlignment="1" applyProtection="1">
      <alignment horizontal="right"/>
    </xf>
    <xf numFmtId="0" fontId="21" fillId="7" borderId="16" xfId="212" applyFont="1" applyFill="1" applyBorder="1" applyProtection="1"/>
    <xf numFmtId="0" fontId="22" fillId="7" borderId="69" xfId="212" applyFont="1" applyFill="1" applyBorder="1" applyAlignment="1" applyProtection="1">
      <alignment horizontal="right"/>
    </xf>
    <xf numFmtId="0" fontId="22" fillId="7" borderId="16" xfId="212" applyFont="1" applyFill="1" applyBorder="1" applyProtection="1"/>
    <xf numFmtId="0" fontId="21" fillId="7" borderId="69" xfId="212" applyFont="1" applyFill="1" applyBorder="1" applyAlignment="1" applyProtection="1">
      <alignment horizontal="right" vertical="top" wrapText="1"/>
    </xf>
    <xf numFmtId="0" fontId="21" fillId="7" borderId="16" xfId="212" applyFont="1" applyFill="1" applyBorder="1" applyAlignment="1" applyProtection="1">
      <alignment vertical="top" wrapText="1"/>
    </xf>
    <xf numFmtId="0" fontId="21" fillId="7" borderId="70" xfId="212" applyFont="1" applyFill="1" applyBorder="1" applyAlignment="1" applyProtection="1">
      <alignment horizontal="right"/>
    </xf>
    <xf numFmtId="0" fontId="21" fillId="7" borderId="36" xfId="212" applyFont="1" applyFill="1" applyBorder="1" applyProtection="1"/>
    <xf numFmtId="0" fontId="20" fillId="7" borderId="10" xfId="212" applyFont="1" applyFill="1" applyBorder="1" applyAlignment="1" applyProtection="1">
      <alignment horizontal="right"/>
    </xf>
    <xf numFmtId="0" fontId="20" fillId="7" borderId="10" xfId="212" applyFont="1" applyFill="1" applyBorder="1" applyProtection="1"/>
    <xf numFmtId="0" fontId="21" fillId="7" borderId="70" xfId="212" applyFont="1" applyFill="1" applyBorder="1" applyAlignment="1" applyProtection="1">
      <alignment horizontal="right" vertical="top"/>
    </xf>
    <xf numFmtId="0" fontId="21" fillId="7" borderId="36" xfId="212" applyFont="1" applyFill="1" applyBorder="1" applyAlignment="1" applyProtection="1">
      <alignment vertical="top" wrapText="1"/>
    </xf>
    <xf numFmtId="0" fontId="21" fillId="7" borderId="10" xfId="212" applyFont="1" applyFill="1" applyBorder="1" applyAlignment="1" applyProtection="1">
      <alignment horizontal="right"/>
    </xf>
    <xf numFmtId="0" fontId="21" fillId="7" borderId="10" xfId="212" applyFont="1" applyFill="1" applyBorder="1" applyProtection="1"/>
    <xf numFmtId="0" fontId="21" fillId="7" borderId="0" xfId="212" applyFont="1" applyFill="1" applyBorder="1" applyAlignment="1" applyProtection="1">
      <alignment horizontal="right"/>
    </xf>
    <xf numFmtId="0" fontId="21" fillId="7" borderId="0" xfId="212" applyFont="1" applyFill="1" applyBorder="1" applyProtection="1"/>
    <xf numFmtId="0" fontId="20" fillId="7" borderId="0" xfId="212" applyFont="1" applyFill="1" applyBorder="1" applyProtection="1"/>
    <xf numFmtId="0" fontId="20" fillId="8" borderId="0" xfId="212" applyFont="1" applyFill="1" applyBorder="1" applyAlignment="1" applyProtection="1">
      <alignment horizontal="right"/>
    </xf>
    <xf numFmtId="0" fontId="21" fillId="8" borderId="0" xfId="212" applyFont="1" applyFill="1" applyBorder="1" applyProtection="1"/>
    <xf numFmtId="0" fontId="20" fillId="8" borderId="0" xfId="212" applyFont="1" applyFill="1" applyBorder="1" applyProtection="1"/>
    <xf numFmtId="0" fontId="20" fillId="8" borderId="71" xfId="212" applyFont="1" applyFill="1" applyBorder="1" applyAlignment="1" applyProtection="1">
      <alignment horizontal="right"/>
    </xf>
    <xf numFmtId="0" fontId="20" fillId="8" borderId="22" xfId="212" applyFont="1" applyFill="1" applyBorder="1" applyProtection="1"/>
    <xf numFmtId="0" fontId="21" fillId="0" borderId="0" xfId="212" applyFont="1" applyFill="1" applyProtection="1">
      <protection locked="0"/>
    </xf>
    <xf numFmtId="0" fontId="20" fillId="8" borderId="69" xfId="212" applyFont="1" applyFill="1" applyBorder="1" applyAlignment="1" applyProtection="1">
      <alignment horizontal="right" vertical="top"/>
    </xf>
    <xf numFmtId="0" fontId="20" fillId="8" borderId="16" xfId="212" applyFont="1" applyFill="1" applyBorder="1" applyProtection="1"/>
    <xf numFmtId="0" fontId="21" fillId="8" borderId="69" xfId="212" applyFont="1" applyFill="1" applyBorder="1" applyAlignment="1" applyProtection="1">
      <alignment horizontal="right" vertical="top"/>
    </xf>
    <xf numFmtId="0" fontId="21" fillId="8" borderId="16" xfId="212" applyFont="1" applyFill="1" applyBorder="1" applyProtection="1"/>
    <xf numFmtId="0" fontId="21" fillId="8" borderId="69" xfId="212" applyFont="1" applyFill="1" applyBorder="1" applyAlignment="1" applyProtection="1">
      <alignment horizontal="right" vertical="top" wrapText="1"/>
    </xf>
    <xf numFmtId="0" fontId="21" fillId="8" borderId="16" xfId="212" applyFont="1" applyFill="1" applyBorder="1" applyAlignment="1" applyProtection="1">
      <alignment vertical="top"/>
    </xf>
    <xf numFmtId="0" fontId="21" fillId="0" borderId="0" xfId="212" applyFont="1" applyFill="1" applyAlignment="1" applyProtection="1">
      <alignment vertical="top"/>
      <protection locked="0"/>
    </xf>
    <xf numFmtId="0" fontId="21" fillId="8" borderId="16" xfId="212" applyFont="1" applyFill="1" applyBorder="1" applyAlignment="1" applyProtection="1">
      <alignment vertical="top" wrapText="1"/>
    </xf>
    <xf numFmtId="0" fontId="21" fillId="0" borderId="0" xfId="212" applyFont="1" applyFill="1" applyAlignment="1" applyProtection="1">
      <alignment vertical="top" wrapText="1"/>
      <protection locked="0"/>
    </xf>
    <xf numFmtId="0" fontId="21" fillId="8" borderId="70" xfId="212" applyFont="1" applyFill="1" applyBorder="1" applyAlignment="1" applyProtection="1">
      <alignment horizontal="right" vertical="top" wrapText="1"/>
    </xf>
    <xf numFmtId="0" fontId="21" fillId="8" borderId="36" xfId="212" applyFont="1" applyFill="1" applyBorder="1" applyAlignment="1" applyProtection="1">
      <alignment vertical="top" wrapText="1"/>
    </xf>
    <xf numFmtId="0" fontId="20" fillId="8" borderId="10" xfId="212" applyFont="1" applyFill="1" applyBorder="1" applyAlignment="1" applyProtection="1">
      <alignment horizontal="right"/>
    </xf>
    <xf numFmtId="0" fontId="21" fillId="8" borderId="10" xfId="212" applyFont="1" applyFill="1" applyBorder="1" applyProtection="1"/>
    <xf numFmtId="0" fontId="20" fillId="8" borderId="10" xfId="212" applyFont="1" applyFill="1" applyBorder="1" applyProtection="1"/>
    <xf numFmtId="0" fontId="20" fillId="8" borderId="69" xfId="212" applyFont="1" applyFill="1" applyBorder="1" applyAlignment="1" applyProtection="1">
      <alignment horizontal="right"/>
    </xf>
    <xf numFmtId="0" fontId="21" fillId="8" borderId="69" xfId="212" applyFont="1" applyFill="1" applyBorder="1" applyAlignment="1" applyProtection="1">
      <alignment horizontal="right"/>
    </xf>
    <xf numFmtId="0" fontId="22" fillId="0" borderId="0" xfId="212" applyFont="1" applyFill="1" applyProtection="1">
      <protection locked="0"/>
    </xf>
    <xf numFmtId="0" fontId="22" fillId="8" borderId="69" xfId="212" applyFont="1" applyFill="1" applyBorder="1" applyAlignment="1" applyProtection="1">
      <alignment horizontal="right"/>
    </xf>
    <xf numFmtId="0" fontId="22" fillId="8" borderId="16" xfId="212" applyFont="1" applyFill="1" applyBorder="1" applyProtection="1"/>
    <xf numFmtId="0" fontId="22" fillId="0" borderId="0" xfId="212" applyFont="1" applyFill="1" applyAlignment="1" applyProtection="1">
      <alignment vertical="top" wrapText="1"/>
      <protection locked="0"/>
    </xf>
    <xf numFmtId="0" fontId="22" fillId="8" borderId="70" xfId="212" applyFont="1" applyFill="1" applyBorder="1" applyAlignment="1" applyProtection="1">
      <alignment horizontal="right"/>
    </xf>
    <xf numFmtId="0" fontId="22" fillId="8" borderId="36" xfId="212" applyFont="1" applyFill="1" applyBorder="1" applyProtection="1"/>
    <xf numFmtId="0" fontId="21" fillId="0" borderId="0" xfId="212" applyFont="1" applyAlignment="1" applyProtection="1">
      <alignment horizontal="right"/>
    </xf>
    <xf numFmtId="0" fontId="20" fillId="10" borderId="0" xfId="212" applyFont="1" applyFill="1" applyAlignment="1" applyProtection="1">
      <alignment horizontal="left"/>
    </xf>
    <xf numFmtId="0" fontId="21" fillId="10" borderId="0" xfId="212" applyFont="1" applyFill="1" applyProtection="1"/>
    <xf numFmtId="0" fontId="21" fillId="10" borderId="0" xfId="212" applyFont="1" applyFill="1" applyAlignment="1" applyProtection="1">
      <alignment horizontal="right"/>
    </xf>
    <xf numFmtId="0" fontId="21" fillId="10" borderId="2" xfId="212" applyFont="1" applyFill="1" applyBorder="1" applyAlignment="1" applyProtection="1">
      <alignment horizontal="left" vertical="top"/>
    </xf>
    <xf numFmtId="0" fontId="21" fillId="10" borderId="0" xfId="212" applyFont="1" applyFill="1" applyBorder="1" applyAlignment="1" applyProtection="1">
      <alignment horizontal="left" vertical="top"/>
    </xf>
    <xf numFmtId="0" fontId="21" fillId="10" borderId="7" xfId="212" applyFont="1" applyFill="1" applyBorder="1" applyAlignment="1" applyProtection="1">
      <alignment horizontal="left" vertical="top" wrapText="1"/>
    </xf>
    <xf numFmtId="0" fontId="21" fillId="0" borderId="0" xfId="212" applyFont="1" applyAlignment="1" applyProtection="1">
      <alignment vertical="top"/>
    </xf>
    <xf numFmtId="0" fontId="21" fillId="10" borderId="2" xfId="212" applyFont="1" applyFill="1" applyBorder="1" applyAlignment="1" applyProtection="1">
      <alignment horizontal="left" vertical="top" wrapText="1"/>
    </xf>
    <xf numFmtId="0" fontId="21" fillId="10" borderId="0" xfId="212" applyFont="1" applyFill="1" applyBorder="1" applyAlignment="1" applyProtection="1">
      <alignment horizontal="left" vertical="top" wrapText="1"/>
    </xf>
    <xf numFmtId="0" fontId="21" fillId="10" borderId="10" xfId="212" applyFont="1" applyFill="1" applyBorder="1" applyAlignment="1" applyProtection="1">
      <alignment horizontal="left" vertical="top" wrapText="1"/>
    </xf>
    <xf numFmtId="0" fontId="21" fillId="10" borderId="7" xfId="212" applyFont="1" applyFill="1" applyBorder="1" applyAlignment="1" applyProtection="1">
      <alignment horizontal="left" vertical="top"/>
    </xf>
    <xf numFmtId="0" fontId="21" fillId="10" borderId="10" xfId="212" applyFont="1" applyFill="1" applyBorder="1" applyAlignment="1" applyProtection="1">
      <alignment horizontal="left" vertical="top"/>
    </xf>
    <xf numFmtId="0" fontId="20" fillId="0" borderId="0" xfId="212" applyFont="1" applyFill="1" applyBorder="1" applyAlignment="1" applyProtection="1">
      <alignment horizontal="right"/>
    </xf>
    <xf numFmtId="0" fontId="20" fillId="11" borderId="0" xfId="212" applyFont="1" applyFill="1" applyBorder="1" applyAlignment="1" applyProtection="1">
      <alignment horizontal="right"/>
    </xf>
    <xf numFmtId="0" fontId="21" fillId="11" borderId="0" xfId="212" applyFont="1" applyFill="1" applyBorder="1" applyProtection="1"/>
    <xf numFmtId="0" fontId="21" fillId="11" borderId="0" xfId="212" applyFont="1" applyFill="1" applyBorder="1" applyAlignment="1" applyProtection="1">
      <alignment horizontal="right"/>
    </xf>
    <xf numFmtId="172" fontId="21" fillId="11" borderId="0" xfId="212" applyNumberFormat="1" applyFont="1" applyFill="1" applyBorder="1" applyProtection="1"/>
    <xf numFmtId="0" fontId="20" fillId="3" borderId="0" xfId="212" applyFont="1" applyFill="1" applyAlignment="1" applyProtection="1">
      <alignment horizontal="right" wrapText="1"/>
    </xf>
    <xf numFmtId="0" fontId="21" fillId="3" borderId="0" xfId="212" applyFont="1" applyFill="1" applyProtection="1"/>
    <xf numFmtId="0" fontId="21" fillId="3" borderId="0" xfId="212" applyFont="1" applyFill="1" applyAlignment="1" applyProtection="1">
      <alignment horizontal="right"/>
    </xf>
    <xf numFmtId="0" fontId="19" fillId="3" borderId="1" xfId="213" applyFont="1" applyFill="1" applyBorder="1" applyAlignment="1" applyProtection="1">
      <alignment horizontal="centerContinuous"/>
    </xf>
    <xf numFmtId="0" fontId="19" fillId="3" borderId="2" xfId="213" applyFont="1" applyFill="1" applyBorder="1" applyAlignment="1" applyProtection="1">
      <alignment horizontal="left"/>
    </xf>
    <xf numFmtId="0" fontId="20" fillId="4" borderId="11" xfId="213" applyFont="1" applyFill="1" applyBorder="1" applyAlignment="1" applyProtection="1">
      <alignment horizontal="center" vertical="center"/>
    </xf>
    <xf numFmtId="0" fontId="20" fillId="3" borderId="11" xfId="213" applyFont="1" applyFill="1" applyBorder="1" applyAlignment="1" applyProtection="1">
      <alignment horizontal="centerContinuous" vertical="center"/>
    </xf>
    <xf numFmtId="0" fontId="20" fillId="0" borderId="0" xfId="213" applyFont="1" applyAlignment="1" applyProtection="1">
      <alignment vertical="center"/>
    </xf>
    <xf numFmtId="0" fontId="20" fillId="0" borderId="0" xfId="213" applyFont="1" applyAlignment="1" applyProtection="1">
      <alignment horizontal="centerContinuous" vertical="center"/>
    </xf>
    <xf numFmtId="0" fontId="20" fillId="3" borderId="6" xfId="213" applyFont="1" applyFill="1" applyBorder="1" applyAlignment="1" applyProtection="1">
      <alignment horizontal="center" vertical="center"/>
    </xf>
    <xf numFmtId="0" fontId="20" fillId="3" borderId="7" xfId="213" applyFont="1" applyFill="1" applyBorder="1" applyAlignment="1" applyProtection="1">
      <alignment horizontal="center" vertical="center"/>
    </xf>
    <xf numFmtId="0" fontId="20" fillId="3" borderId="8" xfId="213" applyFont="1" applyFill="1" applyBorder="1" applyAlignment="1" applyProtection="1">
      <alignment horizontal="right" vertical="center"/>
    </xf>
    <xf numFmtId="0" fontId="20" fillId="4" borderId="8" xfId="213" applyFont="1" applyFill="1" applyBorder="1" applyAlignment="1" applyProtection="1">
      <alignment horizontal="center" vertical="center"/>
    </xf>
    <xf numFmtId="0" fontId="20" fillId="3" borderId="8" xfId="213" applyFont="1" applyFill="1" applyBorder="1" applyAlignment="1" applyProtection="1">
      <alignment horizontal="center" vertical="center"/>
    </xf>
    <xf numFmtId="0" fontId="20" fillId="0" borderId="0" xfId="213" applyFont="1" applyAlignment="1" applyProtection="1">
      <alignment horizontal="center" vertical="center"/>
    </xf>
    <xf numFmtId="0" fontId="20" fillId="5" borderId="2" xfId="213" applyFont="1" applyFill="1" applyBorder="1" applyAlignment="1" applyProtection="1">
      <alignment horizontal="left" vertical="center"/>
    </xf>
    <xf numFmtId="0" fontId="18" fillId="5" borderId="2" xfId="213" applyFill="1" applyBorder="1" applyAlignment="1">
      <alignment horizontal="left" vertical="center"/>
    </xf>
    <xf numFmtId="0" fontId="20" fillId="6" borderId="0" xfId="213" applyFont="1" applyFill="1" applyAlignment="1" applyProtection="1">
      <alignment horizontal="center"/>
    </xf>
    <xf numFmtId="0" fontId="21" fillId="0" borderId="0" xfId="213" applyFont="1" applyProtection="1"/>
    <xf numFmtId="1" fontId="21" fillId="5" borderId="68" xfId="213" applyNumberFormat="1" applyFont="1" applyFill="1" applyBorder="1" applyProtection="1"/>
    <xf numFmtId="1" fontId="21" fillId="5" borderId="20" xfId="213" applyNumberFormat="1" applyFont="1" applyFill="1" applyBorder="1" applyProtection="1"/>
    <xf numFmtId="0" fontId="21" fillId="5" borderId="20" xfId="213" applyFont="1" applyFill="1" applyBorder="1" applyProtection="1"/>
    <xf numFmtId="0" fontId="21" fillId="0" borderId="0" xfId="213" applyFont="1" applyProtection="1">
      <protection locked="0"/>
    </xf>
    <xf numFmtId="1" fontId="21" fillId="5" borderId="69" xfId="213" applyNumberFormat="1" applyFont="1" applyFill="1" applyBorder="1" applyProtection="1"/>
    <xf numFmtId="1" fontId="21" fillId="5" borderId="16" xfId="213" applyNumberFormat="1" applyFont="1" applyFill="1" applyBorder="1" applyProtection="1"/>
    <xf numFmtId="0" fontId="21" fillId="5" borderId="16" xfId="213" applyFont="1" applyFill="1" applyBorder="1" applyProtection="1"/>
    <xf numFmtId="1" fontId="22" fillId="5" borderId="69" xfId="213" applyNumberFormat="1" applyFont="1" applyFill="1" applyBorder="1" applyAlignment="1" applyProtection="1">
      <alignment horizontal="right" vertical="center"/>
    </xf>
    <xf numFmtId="1" fontId="22" fillId="5" borderId="16" xfId="213" applyNumberFormat="1" applyFont="1" applyFill="1" applyBorder="1" applyProtection="1"/>
    <xf numFmtId="0" fontId="22" fillId="5" borderId="16" xfId="213" applyFont="1" applyFill="1" applyBorder="1" applyProtection="1"/>
    <xf numFmtId="1" fontId="21" fillId="5" borderId="69" xfId="213" applyNumberFormat="1" applyFont="1" applyFill="1" applyBorder="1" applyAlignment="1" applyProtection="1">
      <alignment horizontal="right"/>
    </xf>
    <xf numFmtId="1" fontId="21" fillId="5" borderId="69" xfId="213" applyNumberFormat="1" applyFont="1" applyFill="1" applyBorder="1" applyAlignment="1" applyProtection="1">
      <alignment horizontal="right" vertical="top" wrapText="1"/>
    </xf>
    <xf numFmtId="1" fontId="21" fillId="5" borderId="16" xfId="213" applyNumberFormat="1" applyFont="1" applyFill="1" applyBorder="1" applyAlignment="1" applyProtection="1">
      <alignment horizontal="right" vertical="top" wrapText="1"/>
    </xf>
    <xf numFmtId="0" fontId="21" fillId="5" borderId="16" xfId="213" applyFont="1" applyFill="1" applyBorder="1" applyAlignment="1" applyProtection="1">
      <alignment vertical="top" wrapText="1"/>
    </xf>
    <xf numFmtId="0" fontId="22" fillId="0" borderId="0" xfId="213" applyFont="1" applyProtection="1">
      <protection locked="0"/>
    </xf>
    <xf numFmtId="1" fontId="22" fillId="5" borderId="69" xfId="213" applyNumberFormat="1" applyFont="1" applyFill="1" applyBorder="1" applyAlignment="1" applyProtection="1">
      <alignment horizontal="right" vertical="top" wrapText="1"/>
    </xf>
    <xf numFmtId="1" fontId="21" fillId="5" borderId="16" xfId="213" applyNumberFormat="1" applyFont="1" applyFill="1" applyBorder="1" applyAlignment="1" applyProtection="1">
      <alignment vertical="top"/>
    </xf>
    <xf numFmtId="0" fontId="22" fillId="5" borderId="16" xfId="213" applyFont="1" applyFill="1" applyBorder="1" applyAlignment="1" applyProtection="1">
      <alignment vertical="top" wrapText="1"/>
    </xf>
    <xf numFmtId="0" fontId="21" fillId="0" borderId="0" xfId="213" applyFont="1" applyAlignment="1" applyProtection="1">
      <alignment vertical="top"/>
      <protection locked="0"/>
    </xf>
    <xf numFmtId="1" fontId="22" fillId="5" borderId="16" xfId="213" applyNumberFormat="1" applyFont="1" applyFill="1" applyBorder="1" applyAlignment="1" applyProtection="1">
      <alignment horizontal="right" vertical="top" wrapText="1"/>
    </xf>
    <xf numFmtId="0" fontId="22" fillId="0" borderId="0" xfId="213" applyFont="1" applyAlignment="1" applyProtection="1">
      <alignment vertical="top" wrapText="1"/>
      <protection locked="0"/>
    </xf>
    <xf numFmtId="0" fontId="20" fillId="0" borderId="0" xfId="213" applyFont="1" applyAlignment="1" applyProtection="1">
      <alignment vertical="center"/>
      <protection locked="0"/>
    </xf>
    <xf numFmtId="1" fontId="22" fillId="5" borderId="69" xfId="213" applyNumberFormat="1" applyFont="1" applyFill="1" applyBorder="1" applyAlignment="1" applyProtection="1">
      <alignment horizontal="right"/>
    </xf>
    <xf numFmtId="1" fontId="21" fillId="5" borderId="70" xfId="213" applyNumberFormat="1" applyFont="1" applyFill="1" applyBorder="1" applyProtection="1"/>
    <xf numFmtId="1" fontId="21" fillId="5" borderId="36" xfId="213" applyNumberFormat="1" applyFont="1" applyFill="1" applyBorder="1" applyProtection="1"/>
    <xf numFmtId="0" fontId="21" fillId="5" borderId="36" xfId="213" applyFont="1" applyFill="1" applyBorder="1" applyProtection="1"/>
    <xf numFmtId="1" fontId="20" fillId="5" borderId="10" xfId="213" applyNumberFormat="1" applyFont="1" applyFill="1" applyBorder="1" applyProtection="1"/>
    <xf numFmtId="0" fontId="20" fillId="5" borderId="10" xfId="213" applyFont="1" applyFill="1" applyBorder="1" applyProtection="1"/>
    <xf numFmtId="0" fontId="20" fillId="0" borderId="0" xfId="213" applyFont="1" applyProtection="1">
      <protection locked="0"/>
    </xf>
    <xf numFmtId="1" fontId="21" fillId="5" borderId="69" xfId="213" applyNumberFormat="1" applyFont="1" applyFill="1" applyBorder="1" applyAlignment="1" applyProtection="1">
      <alignment vertical="center"/>
    </xf>
    <xf numFmtId="1" fontId="21" fillId="5" borderId="16" xfId="213" applyNumberFormat="1" applyFont="1" applyFill="1" applyBorder="1" applyAlignment="1" applyProtection="1">
      <alignment vertical="center"/>
    </xf>
    <xf numFmtId="0" fontId="21" fillId="0" borderId="0" xfId="213" applyFont="1" applyAlignment="1" applyProtection="1">
      <alignment vertical="center"/>
      <protection locked="0"/>
    </xf>
    <xf numFmtId="1" fontId="21" fillId="5" borderId="69" xfId="213" applyNumberFormat="1" applyFont="1" applyFill="1" applyBorder="1" applyAlignment="1" applyProtection="1">
      <alignment horizontal="right" wrapText="1"/>
    </xf>
    <xf numFmtId="1" fontId="21" fillId="5" borderId="16" xfId="213" applyNumberFormat="1" applyFont="1" applyFill="1" applyBorder="1" applyAlignment="1" applyProtection="1">
      <alignment horizontal="right" wrapText="1"/>
    </xf>
    <xf numFmtId="0" fontId="21" fillId="5" borderId="16" xfId="213" applyFont="1" applyFill="1" applyBorder="1" applyAlignment="1" applyProtection="1">
      <alignment wrapText="1"/>
    </xf>
    <xf numFmtId="172" fontId="21" fillId="0" borderId="21" xfId="5" applyNumberFormat="1" applyFont="1" applyBorder="1" applyAlignment="1" applyProtection="1">
      <protection locked="0"/>
    </xf>
    <xf numFmtId="172" fontId="21" fillId="0" borderId="21" xfId="5" applyNumberFormat="1" applyFont="1" applyFill="1" applyBorder="1" applyAlignment="1" applyProtection="1">
      <protection locked="0"/>
    </xf>
    <xf numFmtId="1" fontId="21" fillId="5" borderId="10" xfId="213" applyNumberFormat="1" applyFont="1" applyFill="1" applyBorder="1" applyProtection="1"/>
    <xf numFmtId="0" fontId="20" fillId="0" borderId="0" xfId="213" applyFont="1" applyProtection="1"/>
    <xf numFmtId="0" fontId="22" fillId="5" borderId="70" xfId="213" applyFont="1" applyFill="1" applyBorder="1" applyAlignment="1" applyProtection="1">
      <alignment horizontal="right"/>
    </xf>
    <xf numFmtId="0" fontId="22" fillId="5" borderId="36" xfId="213" applyFont="1" applyFill="1" applyBorder="1" applyProtection="1"/>
    <xf numFmtId="1" fontId="21" fillId="5" borderId="71" xfId="213" applyNumberFormat="1" applyFont="1" applyFill="1" applyBorder="1" applyAlignment="1" applyProtection="1">
      <alignment vertical="center"/>
    </xf>
    <xf numFmtId="1" fontId="21" fillId="5" borderId="22" xfId="213" applyNumberFormat="1" applyFont="1" applyFill="1" applyBorder="1" applyAlignment="1" applyProtection="1">
      <alignment vertical="center"/>
    </xf>
    <xf numFmtId="0" fontId="21" fillId="5" borderId="22" xfId="213" applyFont="1" applyFill="1" applyBorder="1" applyProtection="1"/>
    <xf numFmtId="1" fontId="21" fillId="5" borderId="69" xfId="213" applyNumberFormat="1" applyFont="1" applyFill="1" applyBorder="1" applyAlignment="1" applyProtection="1">
      <alignment horizontal="right" vertical="center" wrapText="1"/>
    </xf>
    <xf numFmtId="1" fontId="21" fillId="5" borderId="16" xfId="213" applyNumberFormat="1" applyFont="1" applyFill="1" applyBorder="1" applyAlignment="1" applyProtection="1">
      <alignment horizontal="right" vertical="center" wrapText="1"/>
    </xf>
    <xf numFmtId="0" fontId="21" fillId="5" borderId="16" xfId="213" applyFont="1" applyFill="1" applyBorder="1" applyAlignment="1" applyProtection="1">
      <alignment vertical="center" wrapText="1"/>
    </xf>
    <xf numFmtId="1" fontId="21" fillId="5" borderId="16" xfId="213" applyNumberFormat="1" applyFont="1" applyFill="1" applyBorder="1" applyAlignment="1" applyProtection="1">
      <alignment horizontal="right"/>
    </xf>
    <xf numFmtId="1" fontId="21" fillId="5" borderId="69" xfId="213" applyNumberFormat="1" applyFont="1" applyFill="1" applyBorder="1" applyAlignment="1" applyProtection="1">
      <alignment horizontal="right" vertical="top"/>
    </xf>
    <xf numFmtId="1" fontId="21" fillId="5" borderId="69" xfId="213" applyNumberFormat="1" applyFont="1" applyFill="1" applyBorder="1" applyAlignment="1" applyProtection="1">
      <alignment vertical="top"/>
    </xf>
    <xf numFmtId="1" fontId="22" fillId="5" borderId="36" xfId="213" applyNumberFormat="1" applyFont="1" applyFill="1" applyBorder="1" applyProtection="1"/>
    <xf numFmtId="1" fontId="22" fillId="5" borderId="70" xfId="213" applyNumberFormat="1" applyFont="1" applyFill="1" applyBorder="1" applyAlignment="1" applyProtection="1">
      <alignment horizontal="right"/>
    </xf>
    <xf numFmtId="0" fontId="21" fillId="5" borderId="10" xfId="213" applyFont="1" applyFill="1" applyBorder="1" applyProtection="1"/>
    <xf numFmtId="0" fontId="21" fillId="5" borderId="0" xfId="213" applyFont="1" applyFill="1" applyBorder="1" applyProtection="1"/>
    <xf numFmtId="0" fontId="20" fillId="5" borderId="0" xfId="213" applyFont="1" applyFill="1" applyBorder="1" applyProtection="1"/>
    <xf numFmtId="0" fontId="21" fillId="0" borderId="0" xfId="213" applyFont="1" applyFill="1" applyBorder="1" applyProtection="1"/>
    <xf numFmtId="0" fontId="20" fillId="0" borderId="0" xfId="213" applyFont="1" applyFill="1" applyBorder="1" applyProtection="1"/>
    <xf numFmtId="0" fontId="20" fillId="7" borderId="10" xfId="213" applyFont="1" applyFill="1" applyBorder="1" applyAlignment="1" applyProtection="1">
      <alignment horizontal="left" vertical="center"/>
    </xf>
    <xf numFmtId="0" fontId="18" fillId="7" borderId="10" xfId="213" applyFill="1" applyBorder="1" applyAlignment="1">
      <alignment horizontal="left" vertical="center"/>
    </xf>
    <xf numFmtId="0" fontId="21" fillId="7" borderId="69" xfId="213" applyFont="1" applyFill="1" applyBorder="1" applyAlignment="1" applyProtection="1">
      <alignment horizontal="right"/>
    </xf>
    <xf numFmtId="0" fontId="21" fillId="7" borderId="16" xfId="213" applyFont="1" applyFill="1" applyBorder="1" applyProtection="1"/>
    <xf numFmtId="0" fontId="22" fillId="7" borderId="69" xfId="213" applyFont="1" applyFill="1" applyBorder="1" applyAlignment="1" applyProtection="1">
      <alignment horizontal="right"/>
    </xf>
    <xf numFmtId="0" fontId="22" fillId="7" borderId="16" xfId="213" applyFont="1" applyFill="1" applyBorder="1" applyProtection="1"/>
    <xf numFmtId="0" fontId="21" fillId="7" borderId="70" xfId="213" applyFont="1" applyFill="1" applyBorder="1" applyAlignment="1" applyProtection="1">
      <alignment horizontal="right"/>
    </xf>
    <xf numFmtId="0" fontId="21" fillId="7" borderId="36" xfId="213" applyFont="1" applyFill="1" applyBorder="1" applyProtection="1"/>
    <xf numFmtId="0" fontId="20" fillId="7" borderId="10" xfId="213" applyFont="1" applyFill="1" applyBorder="1" applyAlignment="1" applyProtection="1">
      <alignment horizontal="right"/>
    </xf>
    <xf numFmtId="0" fontId="20" fillId="7" borderId="10" xfId="213" applyFont="1" applyFill="1" applyBorder="1" applyProtection="1"/>
    <xf numFmtId="0" fontId="21" fillId="7" borderId="69" xfId="213" applyFont="1" applyFill="1" applyBorder="1" applyAlignment="1" applyProtection="1">
      <alignment horizontal="right" vertical="top" wrapText="1"/>
    </xf>
    <xf numFmtId="0" fontId="21" fillId="7" borderId="16" xfId="213" applyFont="1" applyFill="1" applyBorder="1" applyAlignment="1" applyProtection="1">
      <alignment vertical="top" wrapText="1"/>
    </xf>
    <xf numFmtId="0" fontId="21" fillId="7" borderId="70" xfId="213" applyFont="1" applyFill="1" applyBorder="1" applyAlignment="1" applyProtection="1">
      <alignment horizontal="right" vertical="top"/>
    </xf>
    <xf numFmtId="0" fontId="21" fillId="7" borderId="36" xfId="213" applyFont="1" applyFill="1" applyBorder="1" applyAlignment="1" applyProtection="1">
      <alignment vertical="top" wrapText="1"/>
    </xf>
    <xf numFmtId="0" fontId="21" fillId="7" borderId="10" xfId="213" applyFont="1" applyFill="1" applyBorder="1" applyProtection="1"/>
    <xf numFmtId="0" fontId="21" fillId="7" borderId="0" xfId="213" applyFont="1" applyFill="1" applyBorder="1" applyProtection="1"/>
    <xf numFmtId="0" fontId="20" fillId="7" borderId="0" xfId="213" applyFont="1" applyFill="1" applyBorder="1" applyProtection="1"/>
    <xf numFmtId="0" fontId="20" fillId="8" borderId="0" xfId="213" applyFont="1" applyFill="1" applyBorder="1" applyProtection="1"/>
    <xf numFmtId="0" fontId="21" fillId="8" borderId="0" xfId="213" applyFont="1" applyFill="1" applyBorder="1" applyProtection="1"/>
    <xf numFmtId="0" fontId="21" fillId="0" borderId="0" xfId="213" applyFont="1" applyFill="1" applyProtection="1"/>
    <xf numFmtId="0" fontId="20" fillId="8" borderId="71" xfId="213" applyFont="1" applyFill="1" applyBorder="1" applyProtection="1"/>
    <xf numFmtId="0" fontId="20" fillId="8" borderId="22" xfId="213" applyFont="1" applyFill="1" applyBorder="1" applyProtection="1"/>
    <xf numFmtId="0" fontId="21" fillId="0" borderId="0" xfId="213" applyFont="1" applyFill="1" applyProtection="1">
      <protection locked="0"/>
    </xf>
    <xf numFmtId="0" fontId="20" fillId="8" borderId="69" xfId="213" applyFont="1" applyFill="1" applyBorder="1" applyAlignment="1" applyProtection="1">
      <alignment horizontal="right" vertical="top"/>
    </xf>
    <xf numFmtId="0" fontId="20" fillId="8" borderId="16" xfId="213" applyFont="1" applyFill="1" applyBorder="1" applyProtection="1"/>
    <xf numFmtId="0" fontId="21" fillId="8" borderId="69" xfId="213" applyFont="1" applyFill="1" applyBorder="1" applyAlignment="1" applyProtection="1">
      <alignment horizontal="right" vertical="top"/>
    </xf>
    <xf numFmtId="0" fontId="21" fillId="8" borderId="16" xfId="213" applyFont="1" applyFill="1" applyBorder="1" applyProtection="1"/>
    <xf numFmtId="0" fontId="21" fillId="8" borderId="69" xfId="213" applyFont="1" applyFill="1" applyBorder="1" applyAlignment="1" applyProtection="1">
      <alignment horizontal="right" vertical="top" wrapText="1"/>
    </xf>
    <xf numFmtId="0" fontId="21" fillId="8" borderId="16" xfId="213" applyFont="1" applyFill="1" applyBorder="1" applyAlignment="1" applyProtection="1">
      <alignment vertical="top"/>
    </xf>
    <xf numFmtId="0" fontId="21" fillId="0" borderId="0" xfId="213" applyFont="1" applyFill="1" applyAlignment="1" applyProtection="1">
      <alignment vertical="top"/>
      <protection locked="0"/>
    </xf>
    <xf numFmtId="0" fontId="21" fillId="8" borderId="16" xfId="213" applyFont="1" applyFill="1" applyBorder="1" applyAlignment="1" applyProtection="1">
      <alignment vertical="top" wrapText="1"/>
    </xf>
    <xf numFmtId="0" fontId="21" fillId="0" borderId="0" xfId="213" applyFont="1" applyFill="1" applyAlignment="1" applyProtection="1">
      <alignment vertical="top" wrapText="1"/>
      <protection locked="0"/>
    </xf>
    <xf numFmtId="0" fontId="21" fillId="8" borderId="70" xfId="213" applyFont="1" applyFill="1" applyBorder="1" applyAlignment="1" applyProtection="1">
      <alignment horizontal="right" vertical="top"/>
    </xf>
    <xf numFmtId="0" fontId="21" fillId="8" borderId="36" xfId="213" applyFont="1" applyFill="1" applyBorder="1" applyProtection="1"/>
    <xf numFmtId="0" fontId="20" fillId="8" borderId="10" xfId="213" applyFont="1" applyFill="1" applyBorder="1" applyProtection="1"/>
    <xf numFmtId="0" fontId="21" fillId="8" borderId="10" xfId="213" applyFont="1" applyFill="1" applyBorder="1" applyProtection="1"/>
    <xf numFmtId="0" fontId="20" fillId="8" borderId="69" xfId="213" applyFont="1" applyFill="1" applyBorder="1" applyAlignment="1" applyProtection="1">
      <alignment horizontal="right"/>
    </xf>
    <xf numFmtId="0" fontId="21" fillId="8" borderId="69" xfId="213" applyFont="1" applyFill="1" applyBorder="1" applyAlignment="1" applyProtection="1">
      <alignment horizontal="right"/>
    </xf>
    <xf numFmtId="0" fontId="22" fillId="0" borderId="0" xfId="213" applyFont="1" applyFill="1" applyProtection="1">
      <protection locked="0"/>
    </xf>
    <xf numFmtId="0" fontId="22" fillId="8" borderId="69" xfId="213" applyFont="1" applyFill="1" applyBorder="1" applyAlignment="1" applyProtection="1">
      <alignment horizontal="right"/>
    </xf>
    <xf numFmtId="0" fontId="22" fillId="8" borderId="16" xfId="213" applyFont="1" applyFill="1" applyBorder="1" applyProtection="1"/>
    <xf numFmtId="0" fontId="22" fillId="0" borderId="0" xfId="213" applyFont="1" applyFill="1" applyAlignment="1" applyProtection="1">
      <alignment vertical="top" wrapText="1"/>
      <protection locked="0"/>
    </xf>
    <xf numFmtId="0" fontId="22" fillId="8" borderId="70" xfId="213" applyFont="1" applyFill="1" applyBorder="1" applyAlignment="1" applyProtection="1">
      <alignment horizontal="right"/>
    </xf>
    <xf numFmtId="0" fontId="22" fillId="8" borderId="36" xfId="213" applyFont="1" applyFill="1" applyBorder="1" applyProtection="1"/>
    <xf numFmtId="0" fontId="20" fillId="10" borderId="0" xfId="213" applyFont="1" applyFill="1" applyAlignment="1" applyProtection="1">
      <alignment horizontal="right"/>
    </xf>
    <xf numFmtId="0" fontId="21" fillId="10" borderId="0" xfId="213" applyFont="1" applyFill="1" applyProtection="1"/>
    <xf numFmtId="0" fontId="21" fillId="10" borderId="0" xfId="213" applyFont="1" applyFill="1" applyAlignment="1" applyProtection="1">
      <alignment horizontal="right"/>
    </xf>
    <xf numFmtId="0" fontId="21" fillId="10" borderId="2" xfId="213" applyFont="1" applyFill="1" applyBorder="1" applyAlignment="1" applyProtection="1">
      <alignment horizontal="right"/>
    </xf>
    <xf numFmtId="0" fontId="21" fillId="10" borderId="2" xfId="213" applyFont="1" applyFill="1" applyBorder="1" applyProtection="1"/>
    <xf numFmtId="0" fontId="21" fillId="10" borderId="0" xfId="213" applyFont="1" applyFill="1" applyBorder="1" applyAlignment="1" applyProtection="1">
      <alignment horizontal="right"/>
    </xf>
    <xf numFmtId="0" fontId="21" fillId="10" borderId="0" xfId="213" applyFont="1" applyFill="1" applyBorder="1" applyProtection="1"/>
    <xf numFmtId="0" fontId="21" fillId="10" borderId="0" xfId="213" applyFont="1" applyFill="1" applyBorder="1" applyAlignment="1" applyProtection="1">
      <alignment horizontal="right" vertical="center" wrapText="1"/>
    </xf>
    <xf numFmtId="0" fontId="21" fillId="10" borderId="0" xfId="213" applyFont="1" applyFill="1" applyBorder="1" applyAlignment="1" applyProtection="1">
      <alignment vertical="center" wrapText="1"/>
    </xf>
    <xf numFmtId="174" fontId="21" fillId="10" borderId="0" xfId="6" applyNumberFormat="1" applyFont="1" applyFill="1" applyBorder="1" applyAlignment="1" applyProtection="1">
      <alignment vertical="center"/>
    </xf>
    <xf numFmtId="0" fontId="21" fillId="0" borderId="0" xfId="213" applyFont="1" applyAlignment="1" applyProtection="1">
      <alignment vertical="center"/>
    </xf>
    <xf numFmtId="0" fontId="21" fillId="10" borderId="7" xfId="213" applyFont="1" applyFill="1" applyBorder="1" applyAlignment="1" applyProtection="1">
      <alignment horizontal="right" vertical="center" wrapText="1"/>
    </xf>
    <xf numFmtId="0" fontId="21" fillId="10" borderId="7" xfId="213" applyFont="1" applyFill="1" applyBorder="1" applyAlignment="1" applyProtection="1">
      <alignment vertical="center" wrapText="1"/>
    </xf>
    <xf numFmtId="0" fontId="21" fillId="10" borderId="2" xfId="213" applyFont="1" applyFill="1" applyBorder="1" applyAlignment="1" applyProtection="1">
      <alignment horizontal="right" vertical="top" wrapText="1"/>
    </xf>
    <xf numFmtId="0" fontId="21" fillId="10" borderId="2" xfId="213" applyFont="1" applyFill="1" applyBorder="1" applyAlignment="1" applyProtection="1">
      <alignment vertical="top" wrapText="1"/>
    </xf>
    <xf numFmtId="0" fontId="21" fillId="10" borderId="7" xfId="213" applyFont="1" applyFill="1" applyBorder="1" applyAlignment="1" applyProtection="1">
      <alignment horizontal="right" vertical="top" wrapText="1"/>
    </xf>
    <xf numFmtId="0" fontId="21" fillId="10" borderId="7" xfId="213" applyFont="1" applyFill="1" applyBorder="1" applyAlignment="1" applyProtection="1">
      <alignment vertical="top" wrapText="1"/>
    </xf>
    <xf numFmtId="0" fontId="21" fillId="10" borderId="7" xfId="213" applyFont="1" applyFill="1" applyBorder="1" applyAlignment="1" applyProtection="1">
      <alignment horizontal="right"/>
    </xf>
    <xf numFmtId="0" fontId="21" fillId="10" borderId="7" xfId="213" applyFont="1" applyFill="1" applyBorder="1" applyProtection="1"/>
    <xf numFmtId="0" fontId="21" fillId="10" borderId="7" xfId="213" applyFont="1" applyFill="1" applyBorder="1" applyAlignment="1" applyProtection="1">
      <alignment vertical="top"/>
    </xf>
    <xf numFmtId="0" fontId="21" fillId="10" borderId="10" xfId="213" applyFont="1" applyFill="1" applyBorder="1" applyAlignment="1" applyProtection="1">
      <alignment horizontal="right"/>
    </xf>
    <xf numFmtId="0" fontId="21" fillId="10" borderId="10" xfId="213" applyFont="1" applyFill="1" applyBorder="1" applyProtection="1"/>
    <xf numFmtId="0" fontId="21" fillId="0" borderId="0" xfId="213" applyFont="1" applyAlignment="1" applyProtection="1">
      <alignment horizontal="right"/>
    </xf>
    <xf numFmtId="0" fontId="20" fillId="11" borderId="0" xfId="213" applyFont="1" applyFill="1" applyBorder="1" applyAlignment="1" applyProtection="1">
      <alignment horizontal="right"/>
    </xf>
    <xf numFmtId="0" fontId="21" fillId="11" borderId="0" xfId="213" applyFont="1" applyFill="1" applyBorder="1" applyProtection="1"/>
    <xf numFmtId="0" fontId="20" fillId="11" borderId="0" xfId="213" applyFont="1" applyFill="1" applyBorder="1" applyProtection="1"/>
    <xf numFmtId="0" fontId="21" fillId="11" borderId="0" xfId="213" applyFont="1" applyFill="1" applyBorder="1" applyAlignment="1" applyProtection="1">
      <alignment horizontal="right"/>
    </xf>
    <xf numFmtId="172" fontId="21" fillId="11" borderId="0" xfId="213" applyNumberFormat="1" applyFont="1" applyFill="1" applyBorder="1" applyProtection="1"/>
    <xf numFmtId="0" fontId="20" fillId="3" borderId="0" xfId="213" applyFont="1" applyFill="1" applyAlignment="1" applyProtection="1">
      <alignment horizontal="right" wrapText="1"/>
    </xf>
    <xf numFmtId="0" fontId="21" fillId="3" borderId="0" xfId="213" applyFont="1" applyFill="1" applyProtection="1"/>
    <xf numFmtId="0" fontId="21" fillId="3" borderId="0" xfId="213" applyFont="1" applyFill="1" applyAlignment="1" applyProtection="1">
      <alignment horizontal="right"/>
    </xf>
    <xf numFmtId="0" fontId="63" fillId="3" borderId="0" xfId="214" applyFont="1" applyFill="1" applyBorder="1" applyAlignment="1" applyProtection="1">
      <alignment vertical="center"/>
    </xf>
    <xf numFmtId="0" fontId="64" fillId="71" borderId="0" xfId="214" applyFont="1" applyFill="1" applyBorder="1" applyAlignment="1" applyProtection="1">
      <alignment vertical="center"/>
      <protection locked="0"/>
    </xf>
    <xf numFmtId="0" fontId="20" fillId="4" borderId="11" xfId="214" applyFont="1" applyFill="1" applyBorder="1" applyAlignment="1" applyProtection="1">
      <alignment horizontal="center" vertical="center"/>
    </xf>
    <xf numFmtId="0" fontId="20" fillId="3" borderId="11" xfId="214" applyFont="1" applyFill="1" applyBorder="1" applyAlignment="1" applyProtection="1">
      <alignment horizontal="centerContinuous" vertical="center"/>
    </xf>
    <xf numFmtId="0" fontId="20" fillId="0" borderId="0" xfId="214" applyFont="1" applyAlignment="1" applyProtection="1">
      <alignment vertical="center"/>
    </xf>
    <xf numFmtId="0" fontId="20" fillId="0" borderId="0" xfId="214" applyFont="1" applyAlignment="1" applyProtection="1">
      <alignment horizontal="centerContinuous" vertical="center"/>
    </xf>
    <xf numFmtId="0" fontId="20" fillId="3" borderId="6" xfId="214" applyFont="1" applyFill="1" applyBorder="1" applyAlignment="1" applyProtection="1">
      <alignment horizontal="center" vertical="center"/>
    </xf>
    <xf numFmtId="0" fontId="20" fillId="3" borderId="7" xfId="214" applyFont="1" applyFill="1" applyBorder="1" applyAlignment="1" applyProtection="1">
      <alignment horizontal="center" vertical="center"/>
    </xf>
    <xf numFmtId="0" fontId="20" fillId="3" borderId="8" xfId="214" applyFont="1" applyFill="1" applyBorder="1" applyAlignment="1" applyProtection="1">
      <alignment horizontal="right" vertical="center"/>
    </xf>
    <xf numFmtId="0" fontId="20" fillId="4" borderId="8" xfId="214" applyFont="1" applyFill="1" applyBorder="1" applyAlignment="1" applyProtection="1">
      <alignment horizontal="center" vertical="center"/>
    </xf>
    <xf numFmtId="0" fontId="20" fillId="3" borderId="8" xfId="214" applyFont="1" applyFill="1" applyBorder="1" applyAlignment="1" applyProtection="1">
      <alignment horizontal="center" vertical="center"/>
    </xf>
    <xf numFmtId="0" fontId="20" fillId="0" borderId="0" xfId="214" applyFont="1" applyAlignment="1" applyProtection="1">
      <alignment horizontal="center" vertical="center"/>
    </xf>
    <xf numFmtId="0" fontId="20" fillId="5" borderId="2" xfId="214" applyFont="1" applyFill="1" applyBorder="1" applyAlignment="1" applyProtection="1">
      <alignment horizontal="left" vertical="center"/>
    </xf>
    <xf numFmtId="0" fontId="18" fillId="5" borderId="2" xfId="214" applyFill="1" applyBorder="1" applyAlignment="1">
      <alignment horizontal="left" vertical="center"/>
    </xf>
    <xf numFmtId="0" fontId="20" fillId="6" borderId="0" xfId="214" applyFont="1" applyFill="1" applyAlignment="1" applyProtection="1">
      <alignment horizontal="center"/>
    </xf>
    <xf numFmtId="0" fontId="21" fillId="0" borderId="0" xfId="214" applyFont="1" applyProtection="1"/>
    <xf numFmtId="1" fontId="21" fillId="5" borderId="68" xfId="214" applyNumberFormat="1" applyFont="1" applyFill="1" applyBorder="1" applyProtection="1"/>
    <xf numFmtId="1" fontId="21" fillId="5" borderId="20" xfId="214" applyNumberFormat="1" applyFont="1" applyFill="1" applyBorder="1" applyProtection="1"/>
    <xf numFmtId="0" fontId="21" fillId="5" borderId="20" xfId="214" applyFont="1" applyFill="1" applyBorder="1" applyProtection="1"/>
    <xf numFmtId="0" fontId="21" fillId="0" borderId="0" xfId="214" applyFont="1" applyProtection="1">
      <protection locked="0"/>
    </xf>
    <xf numFmtId="1" fontId="21" fillId="5" borderId="69" xfId="214" applyNumberFormat="1" applyFont="1" applyFill="1" applyBorder="1" applyProtection="1"/>
    <xf numFmtId="1" fontId="21" fillId="5" borderId="16" xfId="214" applyNumberFormat="1" applyFont="1" applyFill="1" applyBorder="1" applyProtection="1"/>
    <xf numFmtId="0" fontId="21" fillId="5" borderId="16" xfId="214" applyFont="1" applyFill="1" applyBorder="1" applyProtection="1"/>
    <xf numFmtId="1" fontId="22" fillId="5" borderId="69" xfId="214" applyNumberFormat="1" applyFont="1" applyFill="1" applyBorder="1" applyAlignment="1" applyProtection="1">
      <alignment horizontal="right" vertical="center"/>
    </xf>
    <xf numFmtId="1" fontId="22" fillId="5" borderId="16" xfId="214" applyNumberFormat="1" applyFont="1" applyFill="1" applyBorder="1" applyProtection="1"/>
    <xf numFmtId="0" fontId="22" fillId="5" borderId="16" xfId="214" applyFont="1" applyFill="1" applyBorder="1" applyProtection="1"/>
    <xf numFmtId="1" fontId="21" fillId="5" borderId="69" xfId="214" applyNumberFormat="1" applyFont="1" applyFill="1" applyBorder="1" applyAlignment="1" applyProtection="1">
      <alignment horizontal="right"/>
    </xf>
    <xf numFmtId="1" fontId="21" fillId="5" borderId="69" xfId="214" applyNumberFormat="1" applyFont="1" applyFill="1" applyBorder="1" applyAlignment="1" applyProtection="1">
      <alignment horizontal="right" vertical="top" wrapText="1"/>
    </xf>
    <xf numFmtId="1" fontId="21" fillId="5" borderId="16" xfId="214" applyNumberFormat="1" applyFont="1" applyFill="1" applyBorder="1" applyAlignment="1" applyProtection="1">
      <alignment horizontal="right" vertical="top" wrapText="1"/>
    </xf>
    <xf numFmtId="0" fontId="21" fillId="5" borderId="16" xfId="214" applyFont="1" applyFill="1" applyBorder="1" applyAlignment="1" applyProtection="1">
      <alignment vertical="top" wrapText="1"/>
    </xf>
    <xf numFmtId="0" fontId="22" fillId="0" borderId="0" xfId="214" applyFont="1" applyProtection="1">
      <protection locked="0"/>
    </xf>
    <xf numFmtId="1" fontId="22" fillId="5" borderId="69" xfId="214" applyNumberFormat="1" applyFont="1" applyFill="1" applyBorder="1" applyAlignment="1" applyProtection="1">
      <alignment horizontal="right" vertical="top" wrapText="1"/>
    </xf>
    <xf numFmtId="0" fontId="22" fillId="5" borderId="16" xfId="214" applyFont="1" applyFill="1" applyBorder="1" applyAlignment="1" applyProtection="1">
      <alignment vertical="top" wrapText="1"/>
    </xf>
    <xf numFmtId="1" fontId="22" fillId="5" borderId="16" xfId="214" applyNumberFormat="1" applyFont="1" applyFill="1" applyBorder="1" applyAlignment="1" applyProtection="1">
      <alignment horizontal="right" vertical="top" wrapText="1"/>
    </xf>
    <xf numFmtId="0" fontId="22" fillId="0" borderId="0" xfId="214" applyFont="1" applyAlignment="1" applyProtection="1">
      <alignment vertical="top" wrapText="1"/>
      <protection locked="0"/>
    </xf>
    <xf numFmtId="0" fontId="20" fillId="0" borderId="0" xfId="214" applyFont="1" applyAlignment="1" applyProtection="1">
      <alignment vertical="center"/>
      <protection locked="0"/>
    </xf>
    <xf numFmtId="1" fontId="21" fillId="5" borderId="70" xfId="214" applyNumberFormat="1" applyFont="1" applyFill="1" applyBorder="1" applyProtection="1"/>
    <xf numFmtId="1" fontId="21" fillId="5" borderId="36" xfId="214" applyNumberFormat="1" applyFont="1" applyFill="1" applyBorder="1" applyProtection="1"/>
    <xf numFmtId="0" fontId="21" fillId="5" borderId="36" xfId="214" applyFont="1" applyFill="1" applyBorder="1" applyProtection="1"/>
    <xf numFmtId="1" fontId="20" fillId="5" borderId="10" xfId="214" applyNumberFormat="1" applyFont="1" applyFill="1" applyBorder="1" applyProtection="1"/>
    <xf numFmtId="0" fontId="20" fillId="5" borderId="10" xfId="214" applyFont="1" applyFill="1" applyBorder="1" applyProtection="1"/>
    <xf numFmtId="0" fontId="20" fillId="0" borderId="0" xfId="214" applyFont="1" applyProtection="1">
      <protection locked="0"/>
    </xf>
    <xf numFmtId="1" fontId="21" fillId="5" borderId="69" xfId="214" applyNumberFormat="1" applyFont="1" applyFill="1" applyBorder="1" applyAlignment="1" applyProtection="1">
      <alignment vertical="center"/>
    </xf>
    <xf numFmtId="1" fontId="21" fillId="5" borderId="16" xfId="214" applyNumberFormat="1" applyFont="1" applyFill="1" applyBorder="1" applyAlignment="1" applyProtection="1">
      <alignment vertical="center"/>
    </xf>
    <xf numFmtId="0" fontId="21" fillId="0" borderId="0" xfId="214" applyFont="1" applyAlignment="1" applyProtection="1">
      <alignment vertical="center"/>
      <protection locked="0"/>
    </xf>
    <xf numFmtId="1" fontId="22" fillId="5" borderId="69" xfId="214" applyNumberFormat="1" applyFont="1" applyFill="1" applyBorder="1" applyAlignment="1" applyProtection="1">
      <alignment horizontal="right"/>
    </xf>
    <xf numFmtId="1" fontId="21" fillId="5" borderId="10" xfId="214" applyNumberFormat="1" applyFont="1" applyFill="1" applyBorder="1" applyProtection="1"/>
    <xf numFmtId="0" fontId="20" fillId="0" borderId="0" xfId="214" applyFont="1" applyProtection="1"/>
    <xf numFmtId="0" fontId="22" fillId="5" borderId="70" xfId="214" applyFont="1" applyFill="1" applyBorder="1" applyAlignment="1" applyProtection="1">
      <alignment horizontal="right"/>
    </xf>
    <xf numFmtId="0" fontId="22" fillId="5" borderId="36" xfId="214" applyFont="1" applyFill="1" applyBorder="1" applyProtection="1"/>
    <xf numFmtId="1" fontId="21" fillId="5" borderId="71" xfId="214" applyNumberFormat="1" applyFont="1" applyFill="1" applyBorder="1" applyAlignment="1" applyProtection="1">
      <alignment vertical="center"/>
    </xf>
    <xf numFmtId="1" fontId="21" fillId="5" borderId="22" xfId="214" applyNumberFormat="1" applyFont="1" applyFill="1" applyBorder="1" applyAlignment="1" applyProtection="1">
      <alignment vertical="center"/>
    </xf>
    <xf numFmtId="0" fontId="21" fillId="5" borderId="22" xfId="214" applyFont="1" applyFill="1" applyBorder="1" applyProtection="1"/>
    <xf numFmtId="1" fontId="21" fillId="5" borderId="69" xfId="214" applyNumberFormat="1" applyFont="1" applyFill="1" applyBorder="1" applyAlignment="1" applyProtection="1">
      <alignment horizontal="right" vertical="center" wrapText="1"/>
    </xf>
    <xf numFmtId="1" fontId="21" fillId="5" borderId="16" xfId="214" applyNumberFormat="1" applyFont="1" applyFill="1" applyBorder="1" applyAlignment="1" applyProtection="1">
      <alignment horizontal="right" vertical="center" wrapText="1"/>
    </xf>
    <xf numFmtId="0" fontId="21" fillId="5" borderId="16" xfId="214" applyFont="1" applyFill="1" applyBorder="1" applyAlignment="1" applyProtection="1">
      <alignment vertical="center" wrapText="1"/>
    </xf>
    <xf numFmtId="1" fontId="21" fillId="5" borderId="16" xfId="214" applyNumberFormat="1" applyFont="1" applyFill="1" applyBorder="1" applyAlignment="1" applyProtection="1">
      <alignment horizontal="right"/>
    </xf>
    <xf numFmtId="1" fontId="21" fillId="5" borderId="69" xfId="214" applyNumberFormat="1" applyFont="1" applyFill="1" applyBorder="1" applyAlignment="1" applyProtection="1">
      <alignment horizontal="right" vertical="top"/>
    </xf>
    <xf numFmtId="1" fontId="21" fillId="5" borderId="16" xfId="214" applyNumberFormat="1" applyFont="1" applyFill="1" applyBorder="1" applyAlignment="1" applyProtection="1">
      <alignment vertical="top"/>
    </xf>
    <xf numFmtId="0" fontId="21" fillId="0" borderId="0" xfId="214" applyFont="1" applyAlignment="1" applyProtection="1">
      <alignment vertical="top"/>
      <protection locked="0"/>
    </xf>
    <xf numFmtId="1" fontId="21" fillId="5" borderId="69" xfId="214" applyNumberFormat="1" applyFont="1" applyFill="1" applyBorder="1" applyAlignment="1" applyProtection="1">
      <alignment vertical="top"/>
    </xf>
    <xf numFmtId="1" fontId="22" fillId="5" borderId="36" xfId="214" applyNumberFormat="1" applyFont="1" applyFill="1" applyBorder="1" applyProtection="1"/>
    <xf numFmtId="1" fontId="22" fillId="5" borderId="70" xfId="214" applyNumberFormat="1" applyFont="1" applyFill="1" applyBorder="1" applyAlignment="1" applyProtection="1">
      <alignment horizontal="right"/>
    </xf>
    <xf numFmtId="0" fontId="21" fillId="5" borderId="10" xfId="214" applyFont="1" applyFill="1" applyBorder="1" applyProtection="1"/>
    <xf numFmtId="0" fontId="21" fillId="5" borderId="0" xfId="214" applyFont="1" applyFill="1" applyBorder="1" applyProtection="1"/>
    <xf numFmtId="0" fontId="20" fillId="5" borderId="0" xfId="214" applyFont="1" applyFill="1" applyBorder="1" applyProtection="1"/>
    <xf numFmtId="0" fontId="21" fillId="0" borderId="0" xfId="214" applyFont="1" applyFill="1" applyBorder="1" applyProtection="1"/>
    <xf numFmtId="0" fontId="20" fillId="0" borderId="0" xfId="214" applyFont="1" applyFill="1" applyBorder="1" applyProtection="1"/>
    <xf numFmtId="0" fontId="20" fillId="7" borderId="10" xfId="214" applyFont="1" applyFill="1" applyBorder="1" applyAlignment="1" applyProtection="1">
      <alignment horizontal="left" vertical="center"/>
    </xf>
    <xf numFmtId="0" fontId="18" fillId="7" borderId="10" xfId="214" applyFill="1" applyBorder="1" applyAlignment="1">
      <alignment horizontal="left" vertical="center"/>
    </xf>
    <xf numFmtId="0" fontId="21" fillId="7" borderId="69" xfId="214" applyFont="1" applyFill="1" applyBorder="1" applyAlignment="1" applyProtection="1">
      <alignment horizontal="right"/>
    </xf>
    <xf numFmtId="0" fontId="21" fillId="7" borderId="16" xfId="214" applyFont="1" applyFill="1" applyBorder="1" applyProtection="1"/>
    <xf numFmtId="0" fontId="22" fillId="7" borderId="69" xfId="214" applyFont="1" applyFill="1" applyBorder="1" applyAlignment="1" applyProtection="1">
      <alignment horizontal="right"/>
    </xf>
    <xf numFmtId="0" fontId="22" fillId="7" borderId="16" xfId="214" applyFont="1" applyFill="1" applyBorder="1" applyProtection="1"/>
    <xf numFmtId="0" fontId="21" fillId="7" borderId="70" xfId="214" applyFont="1" applyFill="1" applyBorder="1" applyAlignment="1" applyProtection="1">
      <alignment horizontal="right"/>
    </xf>
    <xf numFmtId="0" fontId="21" fillId="7" borderId="36" xfId="214" applyFont="1" applyFill="1" applyBorder="1" applyProtection="1"/>
    <xf numFmtId="0" fontId="20" fillId="7" borderId="10" xfId="214" applyFont="1" applyFill="1" applyBorder="1" applyAlignment="1" applyProtection="1">
      <alignment horizontal="right"/>
    </xf>
    <xf numFmtId="0" fontId="20" fillId="7" borderId="10" xfId="214" applyFont="1" applyFill="1" applyBorder="1" applyProtection="1"/>
    <xf numFmtId="0" fontId="21" fillId="7" borderId="69" xfId="214" applyFont="1" applyFill="1" applyBorder="1" applyAlignment="1" applyProtection="1">
      <alignment horizontal="right" vertical="top" wrapText="1"/>
    </xf>
    <xf numFmtId="0" fontId="21" fillId="7" borderId="16" xfId="214" applyFont="1" applyFill="1" applyBorder="1" applyAlignment="1" applyProtection="1">
      <alignment vertical="top" wrapText="1"/>
    </xf>
    <xf numFmtId="0" fontId="21" fillId="7" borderId="70" xfId="214" applyFont="1" applyFill="1" applyBorder="1" applyAlignment="1" applyProtection="1">
      <alignment horizontal="right" vertical="top"/>
    </xf>
    <xf numFmtId="0" fontId="21" fillId="7" borderId="36" xfId="214" applyFont="1" applyFill="1" applyBorder="1" applyAlignment="1" applyProtection="1">
      <alignment vertical="top" wrapText="1"/>
    </xf>
    <xf numFmtId="0" fontId="21" fillId="7" borderId="10" xfId="214" applyFont="1" applyFill="1" applyBorder="1" applyProtection="1"/>
    <xf numFmtId="0" fontId="21" fillId="7" borderId="0" xfId="214" applyFont="1" applyFill="1" applyBorder="1" applyProtection="1"/>
    <xf numFmtId="0" fontId="20" fillId="7" borderId="0" xfId="214" applyFont="1" applyFill="1" applyBorder="1" applyProtection="1"/>
    <xf numFmtId="0" fontId="20" fillId="8" borderId="0" xfId="214" applyFont="1" applyFill="1" applyBorder="1" applyProtection="1"/>
    <xf numFmtId="0" fontId="21" fillId="8" borderId="0" xfId="214" applyFont="1" applyFill="1" applyBorder="1" applyProtection="1"/>
    <xf numFmtId="0" fontId="21" fillId="0" borderId="0" xfId="214" applyFont="1" applyFill="1" applyProtection="1"/>
    <xf numFmtId="0" fontId="20" fillId="8" borderId="71" xfId="214" applyFont="1" applyFill="1" applyBorder="1" applyProtection="1"/>
    <xf numFmtId="0" fontId="20" fillId="8" borderId="22" xfId="214" applyFont="1" applyFill="1" applyBorder="1" applyProtection="1"/>
    <xf numFmtId="0" fontId="21" fillId="0" borderId="0" xfId="214" applyFont="1" applyFill="1" applyProtection="1">
      <protection locked="0"/>
    </xf>
    <xf numFmtId="0" fontId="20" fillId="8" borderId="69" xfId="214" applyFont="1" applyFill="1" applyBorder="1" applyAlignment="1" applyProtection="1">
      <alignment horizontal="right" vertical="top"/>
    </xf>
    <xf numFmtId="0" fontId="20" fillId="8" borderId="16" xfId="214" applyFont="1" applyFill="1" applyBorder="1" applyProtection="1"/>
    <xf numFmtId="0" fontId="21" fillId="8" borderId="69" xfId="214" applyFont="1" applyFill="1" applyBorder="1" applyAlignment="1" applyProtection="1">
      <alignment horizontal="right" vertical="top"/>
    </xf>
    <xf numFmtId="0" fontId="21" fillId="8" borderId="16" xfId="214" applyFont="1" applyFill="1" applyBorder="1" applyProtection="1"/>
    <xf numFmtId="0" fontId="21" fillId="8" borderId="69" xfId="214" applyFont="1" applyFill="1" applyBorder="1" applyAlignment="1" applyProtection="1">
      <alignment horizontal="right" vertical="top" wrapText="1"/>
    </xf>
    <xf numFmtId="0" fontId="21" fillId="8" borderId="16" xfId="214" applyFont="1" applyFill="1" applyBorder="1" applyAlignment="1" applyProtection="1">
      <alignment vertical="top"/>
    </xf>
    <xf numFmtId="0" fontId="21" fillId="0" borderId="0" xfId="214" applyFont="1" applyFill="1" applyAlignment="1" applyProtection="1">
      <alignment vertical="top"/>
      <protection locked="0"/>
    </xf>
    <xf numFmtId="0" fontId="21" fillId="8" borderId="16" xfId="214" applyFont="1" applyFill="1" applyBorder="1" applyAlignment="1" applyProtection="1">
      <alignment vertical="top" wrapText="1"/>
    </xf>
    <xf numFmtId="0" fontId="21" fillId="0" borderId="0" xfId="214" applyFont="1" applyFill="1" applyAlignment="1" applyProtection="1">
      <alignment vertical="top" wrapText="1"/>
      <protection locked="0"/>
    </xf>
    <xf numFmtId="0" fontId="21" fillId="8" borderId="70" xfId="214" applyFont="1" applyFill="1" applyBorder="1" applyAlignment="1" applyProtection="1">
      <alignment horizontal="right" vertical="top"/>
    </xf>
    <xf numFmtId="0" fontId="21" fillId="8" borderId="36" xfId="214" applyFont="1" applyFill="1" applyBorder="1" applyProtection="1"/>
    <xf numFmtId="0" fontId="20" fillId="8" borderId="10" xfId="214" applyFont="1" applyFill="1" applyBorder="1" applyProtection="1"/>
    <xf numFmtId="0" fontId="21" fillId="8" borderId="10" xfId="214" applyFont="1" applyFill="1" applyBorder="1" applyProtection="1"/>
    <xf numFmtId="0" fontId="20" fillId="8" borderId="69" xfId="214" applyFont="1" applyFill="1" applyBorder="1" applyAlignment="1" applyProtection="1">
      <alignment horizontal="right"/>
    </xf>
    <xf numFmtId="0" fontId="21" fillId="8" borderId="69" xfId="214" applyFont="1" applyFill="1" applyBorder="1" applyAlignment="1" applyProtection="1">
      <alignment horizontal="right"/>
    </xf>
    <xf numFmtId="0" fontId="22" fillId="0" borderId="0" xfId="214" applyFont="1" applyFill="1" applyProtection="1">
      <protection locked="0"/>
    </xf>
    <xf numFmtId="0" fontId="22" fillId="8" borderId="69" xfId="214" applyFont="1" applyFill="1" applyBorder="1" applyAlignment="1" applyProtection="1">
      <alignment horizontal="right"/>
    </xf>
    <xf numFmtId="0" fontId="22" fillId="8" borderId="16" xfId="214" applyFont="1" applyFill="1" applyBorder="1" applyProtection="1"/>
    <xf numFmtId="0" fontId="22" fillId="0" borderId="0" xfId="214" applyFont="1" applyFill="1" applyAlignment="1" applyProtection="1">
      <alignment vertical="top" wrapText="1"/>
      <protection locked="0"/>
    </xf>
    <xf numFmtId="0" fontId="22" fillId="8" borderId="70" xfId="214" applyFont="1" applyFill="1" applyBorder="1" applyAlignment="1" applyProtection="1">
      <alignment horizontal="right"/>
    </xf>
    <xf numFmtId="0" fontId="22" fillId="8" borderId="36" xfId="214" applyFont="1" applyFill="1" applyBorder="1" applyProtection="1"/>
    <xf numFmtId="0" fontId="20" fillId="10" borderId="0" xfId="214" applyFont="1" applyFill="1" applyAlignment="1" applyProtection="1">
      <alignment horizontal="right"/>
    </xf>
    <xf numFmtId="0" fontId="21" fillId="10" borderId="0" xfId="214" applyFont="1" applyFill="1" applyProtection="1"/>
    <xf numFmtId="0" fontId="21" fillId="10" borderId="0" xfId="214" applyFont="1" applyFill="1" applyAlignment="1" applyProtection="1">
      <alignment horizontal="right"/>
    </xf>
    <xf numFmtId="0" fontId="21" fillId="10" borderId="2" xfId="214" applyFont="1" applyFill="1" applyBorder="1" applyAlignment="1" applyProtection="1">
      <alignment horizontal="right"/>
    </xf>
    <xf numFmtId="0" fontId="21" fillId="10" borderId="2" xfId="214" applyFont="1" applyFill="1" applyBorder="1" applyAlignment="1" applyProtection="1">
      <alignment horizontal="left"/>
    </xf>
    <xf numFmtId="0" fontId="21" fillId="10" borderId="0" xfId="214" applyFont="1" applyFill="1" applyBorder="1" applyAlignment="1" applyProtection="1">
      <alignment horizontal="right"/>
    </xf>
    <xf numFmtId="0" fontId="21" fillId="10" borderId="0" xfId="214" applyFont="1" applyFill="1" applyBorder="1" applyAlignment="1" applyProtection="1">
      <alignment horizontal="left"/>
    </xf>
    <xf numFmtId="0" fontId="21" fillId="10" borderId="0" xfId="214" applyFont="1" applyFill="1" applyBorder="1" applyAlignment="1" applyProtection="1">
      <alignment horizontal="right" vertical="top" wrapText="1"/>
    </xf>
    <xf numFmtId="0" fontId="21" fillId="10" borderId="0" xfId="214" applyFont="1" applyFill="1" applyBorder="1" applyAlignment="1" applyProtection="1">
      <alignment horizontal="left" vertical="top" wrapText="1"/>
    </xf>
    <xf numFmtId="0" fontId="21" fillId="0" borderId="0" xfId="214" applyFont="1" applyAlignment="1" applyProtection="1">
      <alignment vertical="top"/>
    </xf>
    <xf numFmtId="0" fontId="21" fillId="10" borderId="7" xfId="214" applyFont="1" applyFill="1" applyBorder="1" applyAlignment="1" applyProtection="1">
      <alignment horizontal="right" vertical="top" wrapText="1"/>
    </xf>
    <xf numFmtId="0" fontId="21" fillId="10" borderId="7" xfId="214" applyFont="1" applyFill="1" applyBorder="1" applyAlignment="1" applyProtection="1">
      <alignment horizontal="left" vertical="top" wrapText="1"/>
    </xf>
    <xf numFmtId="0" fontId="21" fillId="10" borderId="2" xfId="214" applyFont="1" applyFill="1" applyBorder="1" applyAlignment="1" applyProtection="1">
      <alignment horizontal="right" vertical="top" wrapText="1"/>
    </xf>
    <xf numFmtId="0" fontId="21" fillId="10" borderId="2" xfId="214" applyFont="1" applyFill="1" applyBorder="1" applyAlignment="1" applyProtection="1">
      <alignment horizontal="left" vertical="top" wrapText="1"/>
    </xf>
    <xf numFmtId="0" fontId="21" fillId="10" borderId="7" xfId="214" applyFont="1" applyFill="1" applyBorder="1" applyAlignment="1" applyProtection="1">
      <alignment horizontal="right"/>
    </xf>
    <xf numFmtId="0" fontId="21" fillId="10" borderId="7" xfId="214" applyFont="1" applyFill="1" applyBorder="1" applyAlignment="1" applyProtection="1">
      <alignment horizontal="left"/>
    </xf>
    <xf numFmtId="0" fontId="21" fillId="10" borderId="7" xfId="214" applyFont="1" applyFill="1" applyBorder="1" applyAlignment="1" applyProtection="1">
      <alignment horizontal="left" vertical="top"/>
    </xf>
    <xf numFmtId="0" fontId="21" fillId="10" borderId="10" xfId="214" applyFont="1" applyFill="1" applyBorder="1" applyAlignment="1" applyProtection="1">
      <alignment horizontal="right"/>
    </xf>
    <xf numFmtId="0" fontId="21" fillId="10" borderId="10" xfId="214" applyFont="1" applyFill="1" applyBorder="1" applyAlignment="1" applyProtection="1">
      <alignment horizontal="left"/>
    </xf>
    <xf numFmtId="0" fontId="21" fillId="0" borderId="0" xfId="214" applyFont="1" applyAlignment="1" applyProtection="1">
      <alignment horizontal="right"/>
    </xf>
    <xf numFmtId="0" fontId="20" fillId="0" borderId="0" xfId="214" applyFont="1" applyFill="1" applyBorder="1" applyAlignment="1" applyProtection="1">
      <alignment horizontal="right"/>
    </xf>
    <xf numFmtId="0" fontId="21" fillId="0" borderId="0" xfId="214" applyFont="1" applyFill="1" applyBorder="1" applyAlignment="1" applyProtection="1">
      <alignment horizontal="right"/>
    </xf>
    <xf numFmtId="172" fontId="21" fillId="0" borderId="0" xfId="214" applyNumberFormat="1" applyFont="1" applyFill="1" applyBorder="1" applyProtection="1">
      <protection locked="0"/>
    </xf>
    <xf numFmtId="0" fontId="20" fillId="11" borderId="0" xfId="214" applyFont="1" applyFill="1" applyBorder="1" applyAlignment="1" applyProtection="1">
      <alignment horizontal="right"/>
    </xf>
    <xf numFmtId="0" fontId="21" fillId="11" borderId="0" xfId="214" applyFont="1" applyFill="1" applyBorder="1" applyProtection="1"/>
    <xf numFmtId="0" fontId="21" fillId="11" borderId="0" xfId="214" applyFont="1" applyFill="1" applyBorder="1" applyAlignment="1" applyProtection="1">
      <alignment horizontal="right"/>
    </xf>
    <xf numFmtId="172" fontId="21" fillId="11" borderId="0" xfId="214" applyNumberFormat="1" applyFont="1" applyFill="1" applyBorder="1" applyProtection="1"/>
    <xf numFmtId="0" fontId="20" fillId="3" borderId="0" xfId="214" applyFont="1" applyFill="1" applyAlignment="1" applyProtection="1">
      <alignment horizontal="right" wrapText="1"/>
    </xf>
    <xf numFmtId="0" fontId="21" fillId="3" borderId="0" xfId="214" applyFont="1" applyFill="1" applyProtection="1"/>
    <xf numFmtId="0" fontId="21" fillId="3" borderId="0" xfId="214" applyFont="1" applyFill="1" applyAlignment="1" applyProtection="1">
      <alignment horizontal="right"/>
    </xf>
    <xf numFmtId="0" fontId="19" fillId="3" borderId="1" xfId="215" applyFont="1" applyFill="1" applyBorder="1" applyAlignment="1" applyProtection="1">
      <alignment horizontal="centerContinuous"/>
    </xf>
    <xf numFmtId="0" fontId="19" fillId="3" borderId="2" xfId="215" applyFont="1" applyFill="1" applyBorder="1" applyAlignment="1" applyProtection="1">
      <alignment horizontal="center"/>
    </xf>
    <xf numFmtId="0" fontId="19" fillId="3" borderId="4" xfId="215" applyFont="1" applyFill="1" applyBorder="1" applyAlignment="1" applyProtection="1">
      <alignment horizontal="left"/>
    </xf>
    <xf numFmtId="0" fontId="20" fillId="4" borderId="11" xfId="215" applyFont="1" applyFill="1" applyBorder="1" applyAlignment="1" applyProtection="1">
      <alignment horizontal="center" vertical="center"/>
    </xf>
    <xf numFmtId="0" fontId="20" fillId="3" borderId="11" xfId="215" applyFont="1" applyFill="1" applyBorder="1" applyAlignment="1" applyProtection="1">
      <alignment horizontal="centerContinuous" vertical="center"/>
    </xf>
    <xf numFmtId="0" fontId="20" fillId="0" borderId="0" xfId="215" applyFont="1" applyAlignment="1" applyProtection="1">
      <alignment vertical="center"/>
    </xf>
    <xf numFmtId="0" fontId="20" fillId="0" borderId="0" xfId="215" applyFont="1" applyAlignment="1" applyProtection="1">
      <alignment horizontal="centerContinuous" vertical="center"/>
    </xf>
    <xf numFmtId="0" fontId="20" fillId="3" borderId="6" xfId="215" applyFont="1" applyFill="1" applyBorder="1" applyAlignment="1" applyProtection="1">
      <alignment horizontal="center" vertical="center"/>
    </xf>
    <xf numFmtId="0" fontId="20" fillId="3" borderId="7" xfId="215" applyFont="1" applyFill="1" applyBorder="1" applyAlignment="1" applyProtection="1">
      <alignment horizontal="center" vertical="center"/>
    </xf>
    <xf numFmtId="0" fontId="20" fillId="3" borderId="8" xfId="215" applyFont="1" applyFill="1" applyBorder="1" applyAlignment="1" applyProtection="1">
      <alignment horizontal="right" vertical="center"/>
    </xf>
    <xf numFmtId="0" fontId="20" fillId="4" borderId="8" xfId="215" applyFont="1" applyFill="1" applyBorder="1" applyAlignment="1" applyProtection="1">
      <alignment horizontal="center" vertical="center"/>
    </xf>
    <xf numFmtId="0" fontId="20" fillId="3" borderId="8" xfId="215" applyFont="1" applyFill="1" applyBorder="1" applyAlignment="1" applyProtection="1">
      <alignment horizontal="center" vertical="center"/>
    </xf>
    <xf numFmtId="0" fontId="20" fillId="0" borderId="0" xfId="215" applyFont="1" applyAlignment="1" applyProtection="1">
      <alignment horizontal="center" vertical="center"/>
    </xf>
    <xf numFmtId="0" fontId="20" fillId="5" borderId="2" xfId="215" applyFont="1" applyFill="1" applyBorder="1" applyAlignment="1" applyProtection="1">
      <alignment horizontal="left" vertical="center"/>
    </xf>
    <xf numFmtId="0" fontId="18" fillId="5" borderId="2" xfId="215" applyFill="1" applyBorder="1" applyAlignment="1">
      <alignment horizontal="left" vertical="center"/>
    </xf>
    <xf numFmtId="0" fontId="20" fillId="6" borderId="0" xfId="215" applyFont="1" applyFill="1" applyAlignment="1" applyProtection="1">
      <alignment horizontal="center"/>
    </xf>
    <xf numFmtId="0" fontId="21" fillId="0" borderId="0" xfId="215" applyFont="1" applyProtection="1"/>
    <xf numFmtId="1" fontId="21" fillId="5" borderId="68" xfId="215" applyNumberFormat="1" applyFont="1" applyFill="1" applyBorder="1" applyAlignment="1" applyProtection="1"/>
    <xf numFmtId="1" fontId="21" fillId="5" borderId="20" xfId="215" applyNumberFormat="1" applyFont="1" applyFill="1" applyBorder="1" applyAlignment="1" applyProtection="1"/>
    <xf numFmtId="0" fontId="21" fillId="5" borderId="20" xfId="215" applyFont="1" applyFill="1" applyBorder="1" applyProtection="1"/>
    <xf numFmtId="0" fontId="21" fillId="0" borderId="0" xfId="215" applyFont="1" applyProtection="1">
      <protection locked="0"/>
    </xf>
    <xf numFmtId="1" fontId="21" fillId="5" borderId="69" xfId="215" applyNumberFormat="1" applyFont="1" applyFill="1" applyBorder="1" applyProtection="1"/>
    <xf numFmtId="1" fontId="21" fillId="5" borderId="16" xfId="215" applyNumberFormat="1" applyFont="1" applyFill="1" applyBorder="1" applyProtection="1"/>
    <xf numFmtId="0" fontId="21" fillId="5" borderId="16" xfId="215" applyFont="1" applyFill="1" applyBorder="1" applyProtection="1"/>
    <xf numFmtId="1" fontId="22" fillId="5" borderId="69" xfId="215" applyNumberFormat="1" applyFont="1" applyFill="1" applyBorder="1" applyAlignment="1" applyProtection="1">
      <alignment horizontal="right" vertical="center"/>
    </xf>
    <xf numFmtId="1" fontId="22" fillId="5" borderId="16" xfId="215" applyNumberFormat="1" applyFont="1" applyFill="1" applyBorder="1" applyProtection="1"/>
    <xf numFmtId="0" fontId="22" fillId="5" borderId="16" xfId="215" applyFont="1" applyFill="1" applyBorder="1" applyProtection="1"/>
    <xf numFmtId="1" fontId="21" fillId="5" borderId="69" xfId="215" applyNumberFormat="1" applyFont="1" applyFill="1" applyBorder="1" applyAlignment="1" applyProtection="1">
      <alignment horizontal="right"/>
    </xf>
    <xf numFmtId="1" fontId="21" fillId="5" borderId="69" xfId="215" applyNumberFormat="1" applyFont="1" applyFill="1" applyBorder="1" applyAlignment="1" applyProtection="1">
      <alignment horizontal="right" vertical="top" wrapText="1"/>
    </xf>
    <xf numFmtId="1" fontId="21" fillId="5" borderId="16" xfId="215" applyNumberFormat="1" applyFont="1" applyFill="1" applyBorder="1" applyAlignment="1" applyProtection="1">
      <alignment horizontal="right" vertical="top" wrapText="1"/>
    </xf>
    <xf numFmtId="0" fontId="21" fillId="5" borderId="16" xfId="215" applyFont="1" applyFill="1" applyBorder="1" applyAlignment="1" applyProtection="1">
      <alignment vertical="top" wrapText="1"/>
    </xf>
    <xf numFmtId="0" fontId="22" fillId="0" borderId="0" xfId="215" applyFont="1" applyProtection="1">
      <protection locked="0"/>
    </xf>
    <xf numFmtId="1" fontId="22" fillId="5" borderId="69" xfId="215" applyNumberFormat="1" applyFont="1" applyFill="1" applyBorder="1" applyAlignment="1" applyProtection="1">
      <alignment horizontal="right" vertical="top" wrapText="1"/>
    </xf>
    <xf numFmtId="0" fontId="22" fillId="5" borderId="16" xfId="215" applyFont="1" applyFill="1" applyBorder="1" applyAlignment="1" applyProtection="1">
      <alignment vertical="top" wrapText="1"/>
    </xf>
    <xf numFmtId="1" fontId="22" fillId="5" borderId="16" xfId="215" applyNumberFormat="1" applyFont="1" applyFill="1" applyBorder="1" applyAlignment="1" applyProtection="1">
      <alignment horizontal="left" vertical="top" wrapText="1"/>
    </xf>
    <xf numFmtId="0" fontId="22" fillId="0" borderId="0" xfId="215" applyFont="1" applyAlignment="1" applyProtection="1">
      <alignment vertical="top" wrapText="1"/>
      <protection locked="0"/>
    </xf>
    <xf numFmtId="0" fontId="20" fillId="0" borderId="0" xfId="215" applyFont="1" applyAlignment="1" applyProtection="1">
      <alignment vertical="center"/>
      <protection locked="0"/>
    </xf>
    <xf numFmtId="1" fontId="21" fillId="5" borderId="70" xfId="215" applyNumberFormat="1" applyFont="1" applyFill="1" applyBorder="1" applyProtection="1"/>
    <xf numFmtId="1" fontId="21" fillId="5" borderId="36" xfId="215" applyNumberFormat="1" applyFont="1" applyFill="1" applyBorder="1" applyProtection="1"/>
    <xf numFmtId="0" fontId="21" fillId="5" borderId="36" xfId="215" applyFont="1" applyFill="1" applyBorder="1" applyProtection="1"/>
    <xf numFmtId="1" fontId="20" fillId="5" borderId="10" xfId="215" applyNumberFormat="1" applyFont="1" applyFill="1" applyBorder="1" applyProtection="1"/>
    <xf numFmtId="0" fontId="20" fillId="5" borderId="10" xfId="215" applyFont="1" applyFill="1" applyBorder="1" applyProtection="1"/>
    <xf numFmtId="0" fontId="20" fillId="0" borderId="0" xfId="215" applyFont="1" applyProtection="1">
      <protection locked="0"/>
    </xf>
    <xf numFmtId="1" fontId="21" fillId="5" borderId="69" xfId="215" applyNumberFormat="1" applyFont="1" applyFill="1" applyBorder="1" applyAlignment="1" applyProtection="1">
      <alignment vertical="center"/>
    </xf>
    <xf numFmtId="1" fontId="21" fillId="5" borderId="16" xfId="215" applyNumberFormat="1" applyFont="1" applyFill="1" applyBorder="1" applyAlignment="1" applyProtection="1">
      <alignment vertical="center"/>
    </xf>
    <xf numFmtId="0" fontId="21" fillId="0" borderId="0" xfId="215" applyFont="1" applyAlignment="1" applyProtection="1">
      <alignment vertical="center"/>
      <protection locked="0"/>
    </xf>
    <xf numFmtId="1" fontId="22" fillId="5" borderId="69" xfId="215" applyNumberFormat="1" applyFont="1" applyFill="1" applyBorder="1" applyAlignment="1" applyProtection="1">
      <alignment horizontal="right"/>
    </xf>
    <xf numFmtId="1" fontId="20" fillId="5" borderId="10" xfId="215" applyNumberFormat="1" applyFont="1" applyFill="1" applyBorder="1" applyAlignment="1" applyProtection="1">
      <alignment vertical="center"/>
    </xf>
    <xf numFmtId="1" fontId="21" fillId="5" borderId="10" xfId="215" applyNumberFormat="1" applyFont="1" applyFill="1" applyBorder="1" applyAlignment="1" applyProtection="1">
      <alignment vertical="center"/>
    </xf>
    <xf numFmtId="0" fontId="20" fillId="5" borderId="10" xfId="215" applyFont="1" applyFill="1" applyBorder="1" applyAlignment="1" applyProtection="1">
      <alignment vertical="center"/>
    </xf>
    <xf numFmtId="0" fontId="21" fillId="0" borderId="0" xfId="215" applyFont="1" applyAlignment="1" applyProtection="1">
      <alignment vertical="center"/>
    </xf>
    <xf numFmtId="0" fontId="22" fillId="5" borderId="70" xfId="215" applyFont="1" applyFill="1" applyBorder="1" applyAlignment="1" applyProtection="1">
      <alignment horizontal="right"/>
    </xf>
    <xf numFmtId="0" fontId="22" fillId="5" borderId="36" xfId="215" applyFont="1" applyFill="1" applyBorder="1" applyProtection="1"/>
    <xf numFmtId="1" fontId="21" fillId="5" borderId="10" xfId="215" applyNumberFormat="1" applyFont="1" applyFill="1" applyBorder="1" applyProtection="1"/>
    <xf numFmtId="1" fontId="21" fillId="5" borderId="71" xfId="215" applyNumberFormat="1" applyFont="1" applyFill="1" applyBorder="1" applyAlignment="1" applyProtection="1">
      <alignment vertical="center"/>
    </xf>
    <xf numFmtId="1" fontId="21" fillId="5" borderId="22" xfId="215" applyNumberFormat="1" applyFont="1" applyFill="1" applyBorder="1" applyAlignment="1" applyProtection="1">
      <alignment vertical="center"/>
    </xf>
    <xf numFmtId="0" fontId="21" fillId="5" borderId="22" xfId="215" applyFont="1" applyFill="1" applyBorder="1" applyProtection="1"/>
    <xf numFmtId="1" fontId="21" fillId="5" borderId="69" xfId="215" applyNumberFormat="1" applyFont="1" applyFill="1" applyBorder="1" applyAlignment="1" applyProtection="1">
      <alignment horizontal="right" vertical="center" wrapText="1"/>
    </xf>
    <xf numFmtId="1" fontId="21" fillId="5" borderId="16" xfId="215" applyNumberFormat="1" applyFont="1" applyFill="1" applyBorder="1" applyAlignment="1" applyProtection="1">
      <alignment horizontal="right" vertical="center" wrapText="1"/>
    </xf>
    <xf numFmtId="0" fontId="21" fillId="5" borderId="16" xfId="215" applyFont="1" applyFill="1" applyBorder="1" applyAlignment="1" applyProtection="1">
      <alignment vertical="center" wrapText="1"/>
    </xf>
    <xf numFmtId="1" fontId="21" fillId="5" borderId="16" xfId="215" applyNumberFormat="1" applyFont="1" applyFill="1" applyBorder="1" applyAlignment="1" applyProtection="1">
      <alignment horizontal="right"/>
    </xf>
    <xf numFmtId="1" fontId="21" fillId="5" borderId="69" xfId="215" applyNumberFormat="1" applyFont="1" applyFill="1" applyBorder="1" applyAlignment="1" applyProtection="1">
      <alignment vertical="top"/>
    </xf>
    <xf numFmtId="1" fontId="21" fillId="5" borderId="16" xfId="215" applyNumberFormat="1" applyFont="1" applyFill="1" applyBorder="1" applyAlignment="1" applyProtection="1">
      <alignment vertical="top"/>
    </xf>
    <xf numFmtId="0" fontId="21" fillId="0" borderId="0" xfId="215" applyFont="1" applyAlignment="1" applyProtection="1">
      <alignment vertical="top"/>
      <protection locked="0"/>
    </xf>
    <xf numFmtId="1" fontId="22" fillId="5" borderId="36" xfId="215" applyNumberFormat="1" applyFont="1" applyFill="1" applyBorder="1" applyProtection="1"/>
    <xf numFmtId="1" fontId="22" fillId="5" borderId="70" xfId="215" applyNumberFormat="1" applyFont="1" applyFill="1" applyBorder="1" applyAlignment="1" applyProtection="1">
      <alignment horizontal="right"/>
    </xf>
    <xf numFmtId="0" fontId="21" fillId="5" borderId="10" xfId="215" applyFont="1" applyFill="1" applyBorder="1" applyProtection="1"/>
    <xf numFmtId="0" fontId="21" fillId="5" borderId="0" xfId="215" applyFont="1" applyFill="1" applyBorder="1" applyProtection="1"/>
    <xf numFmtId="0" fontId="20" fillId="5" borderId="0" xfId="215" applyFont="1" applyFill="1" applyBorder="1" applyProtection="1"/>
    <xf numFmtId="0" fontId="21" fillId="0" borderId="0" xfId="215" applyFont="1" applyFill="1" applyBorder="1" applyProtection="1"/>
    <xf numFmtId="0" fontId="20" fillId="0" borderId="0" xfId="215" applyFont="1" applyFill="1" applyBorder="1" applyProtection="1"/>
    <xf numFmtId="0" fontId="20" fillId="7" borderId="10" xfId="215" applyFont="1" applyFill="1" applyBorder="1" applyAlignment="1" applyProtection="1">
      <alignment horizontal="left" vertical="center"/>
    </xf>
    <xf numFmtId="0" fontId="18" fillId="7" borderId="10" xfId="215" applyFill="1" applyBorder="1" applyAlignment="1">
      <alignment horizontal="left" vertical="center"/>
    </xf>
    <xf numFmtId="0" fontId="21" fillId="7" borderId="69" xfId="215" applyFont="1" applyFill="1" applyBorder="1" applyAlignment="1" applyProtection="1">
      <alignment horizontal="right"/>
    </xf>
    <xf numFmtId="0" fontId="21" fillId="7" borderId="16" xfId="215" applyFont="1" applyFill="1" applyBorder="1" applyProtection="1"/>
    <xf numFmtId="0" fontId="22" fillId="7" borderId="69" xfId="215" applyFont="1" applyFill="1" applyBorder="1" applyAlignment="1" applyProtection="1">
      <alignment horizontal="right"/>
    </xf>
    <xf numFmtId="0" fontId="22" fillId="7" borderId="16" xfId="215" applyFont="1" applyFill="1" applyBorder="1" applyProtection="1"/>
    <xf numFmtId="0" fontId="21" fillId="7" borderId="70" xfId="215" applyFont="1" applyFill="1" applyBorder="1" applyAlignment="1" applyProtection="1">
      <alignment horizontal="right"/>
    </xf>
    <xf numFmtId="0" fontId="21" fillId="7" borderId="36" xfId="215" applyFont="1" applyFill="1" applyBorder="1" applyProtection="1"/>
    <xf numFmtId="0" fontId="20" fillId="7" borderId="10" xfId="215" applyFont="1" applyFill="1" applyBorder="1" applyAlignment="1" applyProtection="1">
      <alignment horizontal="right"/>
    </xf>
    <xf numFmtId="0" fontId="20" fillId="7" borderId="10" xfId="215" applyFont="1" applyFill="1" applyBorder="1" applyProtection="1"/>
    <xf numFmtId="0" fontId="21" fillId="7" borderId="69" xfId="215" applyFont="1" applyFill="1" applyBorder="1" applyAlignment="1" applyProtection="1">
      <alignment horizontal="right" vertical="top" wrapText="1"/>
    </xf>
    <xf numFmtId="0" fontId="21" fillId="7" borderId="16" xfId="215" applyFont="1" applyFill="1" applyBorder="1" applyAlignment="1" applyProtection="1">
      <alignment vertical="top" wrapText="1"/>
    </xf>
    <xf numFmtId="0" fontId="21" fillId="7" borderId="70" xfId="215" applyFont="1" applyFill="1" applyBorder="1" applyAlignment="1" applyProtection="1">
      <alignment horizontal="right" vertical="top"/>
    </xf>
    <xf numFmtId="0" fontId="21" fillId="7" borderId="36" xfId="215" applyFont="1" applyFill="1" applyBorder="1" applyAlignment="1" applyProtection="1">
      <alignment vertical="top" wrapText="1"/>
    </xf>
    <xf numFmtId="0" fontId="21" fillId="7" borderId="10" xfId="215" applyFont="1" applyFill="1" applyBorder="1" applyProtection="1"/>
    <xf numFmtId="0" fontId="21" fillId="7" borderId="0" xfId="215" applyFont="1" applyFill="1" applyBorder="1" applyProtection="1"/>
    <xf numFmtId="0" fontId="20" fillId="7" borderId="0" xfId="215" applyFont="1" applyFill="1" applyBorder="1" applyProtection="1"/>
    <xf numFmtId="0" fontId="20" fillId="8" borderId="0" xfId="215" applyFont="1" applyFill="1" applyBorder="1" applyProtection="1"/>
    <xf numFmtId="0" fontId="21" fillId="8" borderId="0" xfId="215" applyFont="1" applyFill="1" applyBorder="1" applyProtection="1"/>
    <xf numFmtId="0" fontId="21" fillId="0" borderId="0" xfId="215" applyFont="1" applyFill="1" applyProtection="1"/>
    <xf numFmtId="0" fontId="20" fillId="8" borderId="71" xfId="215" applyFont="1" applyFill="1" applyBorder="1" applyProtection="1"/>
    <xf numFmtId="0" fontId="20" fillId="8" borderId="22" xfId="215" applyFont="1" applyFill="1" applyBorder="1" applyProtection="1"/>
    <xf numFmtId="0" fontId="21" fillId="0" borderId="0" xfId="215" applyFont="1" applyFill="1" applyProtection="1">
      <protection locked="0"/>
    </xf>
    <xf numFmtId="0" fontId="20" fillId="8" borderId="69" xfId="215" applyFont="1" applyFill="1" applyBorder="1" applyAlignment="1" applyProtection="1">
      <alignment horizontal="right" vertical="top"/>
    </xf>
    <xf numFmtId="0" fontId="20" fillId="8" borderId="16" xfId="215" applyFont="1" applyFill="1" applyBorder="1" applyProtection="1"/>
    <xf numFmtId="0" fontId="22" fillId="8" borderId="69" xfId="215" applyFont="1" applyFill="1" applyBorder="1" applyAlignment="1" applyProtection="1">
      <alignment horizontal="right" vertical="top"/>
    </xf>
    <xf numFmtId="0" fontId="22" fillId="8" borderId="16" xfId="215" applyFont="1" applyFill="1" applyBorder="1" applyProtection="1"/>
    <xf numFmtId="0" fontId="22" fillId="8" borderId="69" xfId="215" applyFont="1" applyFill="1" applyBorder="1" applyAlignment="1" applyProtection="1">
      <alignment horizontal="right" vertical="top" wrapText="1"/>
    </xf>
    <xf numFmtId="0" fontId="22" fillId="8" borderId="16" xfId="215" applyFont="1" applyFill="1" applyBorder="1" applyAlignment="1" applyProtection="1">
      <alignment vertical="top"/>
    </xf>
    <xf numFmtId="0" fontId="21" fillId="0" borderId="0" xfId="215" applyFont="1" applyFill="1" applyAlignment="1" applyProtection="1">
      <alignment vertical="top"/>
      <protection locked="0"/>
    </xf>
    <xf numFmtId="0" fontId="22" fillId="8" borderId="16" xfId="215" applyFont="1" applyFill="1" applyBorder="1" applyAlignment="1" applyProtection="1">
      <alignment vertical="top" wrapText="1"/>
    </xf>
    <xf numFmtId="0" fontId="21" fillId="0" borderId="0" xfId="215" applyFont="1" applyFill="1" applyAlignment="1" applyProtection="1">
      <alignment vertical="top" wrapText="1"/>
      <protection locked="0"/>
    </xf>
    <xf numFmtId="0" fontId="21" fillId="8" borderId="69" xfId="215" applyFont="1" applyFill="1" applyBorder="1" applyAlignment="1" applyProtection="1">
      <alignment horizontal="right" vertical="top"/>
    </xf>
    <xf numFmtId="0" fontId="21" fillId="8" borderId="16" xfId="215" applyFont="1" applyFill="1" applyBorder="1" applyProtection="1"/>
    <xf numFmtId="0" fontId="21" fillId="8" borderId="69" xfId="215" applyFont="1" applyFill="1" applyBorder="1" applyAlignment="1" applyProtection="1">
      <alignment horizontal="right" vertical="top" wrapText="1"/>
    </xf>
    <xf numFmtId="0" fontId="21" fillId="8" borderId="16" xfId="215" applyFont="1" applyFill="1" applyBorder="1" applyAlignment="1" applyProtection="1">
      <alignment vertical="top" wrapText="1"/>
    </xf>
    <xf numFmtId="0" fontId="21" fillId="8" borderId="70" xfId="215" applyFont="1" applyFill="1" applyBorder="1" applyAlignment="1" applyProtection="1">
      <alignment horizontal="right" vertical="top"/>
    </xf>
    <xf numFmtId="0" fontId="21" fillId="8" borderId="36" xfId="215" applyFont="1" applyFill="1" applyBorder="1" applyProtection="1"/>
    <xf numFmtId="0" fontId="20" fillId="8" borderId="10" xfId="215" applyFont="1" applyFill="1" applyBorder="1" applyProtection="1"/>
    <xf numFmtId="0" fontId="21" fillId="8" borderId="10" xfId="215" applyFont="1" applyFill="1" applyBorder="1" applyProtection="1"/>
    <xf numFmtId="0" fontId="20" fillId="8" borderId="69" xfId="215" applyFont="1" applyFill="1" applyBorder="1" applyAlignment="1" applyProtection="1">
      <alignment horizontal="right"/>
    </xf>
    <xf numFmtId="0" fontId="21" fillId="8" borderId="69" xfId="215" applyFont="1" applyFill="1" applyBorder="1" applyAlignment="1" applyProtection="1">
      <alignment horizontal="right"/>
    </xf>
    <xf numFmtId="0" fontId="22" fillId="0" borderId="0" xfId="215" applyFont="1" applyFill="1" applyProtection="1">
      <protection locked="0"/>
    </xf>
    <xf numFmtId="0" fontId="22" fillId="8" borderId="69" xfId="215" applyFont="1" applyFill="1" applyBorder="1" applyAlignment="1" applyProtection="1">
      <alignment horizontal="right"/>
    </xf>
    <xf numFmtId="0" fontId="22" fillId="0" borderId="0" xfId="215" applyFont="1" applyFill="1" applyAlignment="1" applyProtection="1">
      <alignment vertical="top" wrapText="1"/>
      <protection locked="0"/>
    </xf>
    <xf numFmtId="0" fontId="22" fillId="8" borderId="70" xfId="215" applyFont="1" applyFill="1" applyBorder="1" applyAlignment="1" applyProtection="1">
      <alignment horizontal="right"/>
    </xf>
    <xf numFmtId="0" fontId="22" fillId="8" borderId="36" xfId="215" applyFont="1" applyFill="1" applyBorder="1" applyProtection="1"/>
    <xf numFmtId="0" fontId="20" fillId="8" borderId="93" xfId="215" applyFont="1" applyFill="1" applyBorder="1" applyProtection="1"/>
    <xf numFmtId="0" fontId="20" fillId="10" borderId="0" xfId="215" applyFont="1" applyFill="1" applyAlignment="1" applyProtection="1">
      <alignment horizontal="right"/>
    </xf>
    <xf numFmtId="0" fontId="21" fillId="10" borderId="0" xfId="215" applyFont="1" applyFill="1" applyProtection="1"/>
    <xf numFmtId="0" fontId="21" fillId="10" borderId="94" xfId="215" applyFont="1" applyFill="1" applyBorder="1" applyAlignment="1" applyProtection="1">
      <alignment horizontal="right"/>
    </xf>
    <xf numFmtId="0" fontId="21" fillId="10" borderId="2" xfId="215" applyFont="1" applyFill="1" applyBorder="1" applyAlignment="1" applyProtection="1">
      <alignment horizontal="right"/>
    </xf>
    <xf numFmtId="0" fontId="21" fillId="10" borderId="2" xfId="215" applyFont="1" applyFill="1" applyBorder="1" applyProtection="1"/>
    <xf numFmtId="0" fontId="21" fillId="10" borderId="51" xfId="215" applyFont="1" applyFill="1" applyBorder="1" applyProtection="1"/>
    <xf numFmtId="0" fontId="21" fillId="10" borderId="0" xfId="215" applyFont="1" applyFill="1" applyBorder="1" applyAlignment="1" applyProtection="1">
      <alignment horizontal="right"/>
    </xf>
    <xf numFmtId="0" fontId="21" fillId="10" borderId="0" xfId="215" applyFont="1" applyFill="1" applyBorder="1" applyProtection="1"/>
    <xf numFmtId="0" fontId="21" fillId="10" borderId="94" xfId="215" applyFont="1" applyFill="1" applyBorder="1" applyProtection="1"/>
    <xf numFmtId="0" fontId="21" fillId="10" borderId="0" xfId="215" applyFont="1" applyFill="1" applyBorder="1" applyAlignment="1" applyProtection="1">
      <alignment horizontal="right" vertical="top" wrapText="1"/>
    </xf>
    <xf numFmtId="0" fontId="21" fillId="10" borderId="0" xfId="215" applyFont="1" applyFill="1" applyBorder="1" applyAlignment="1" applyProtection="1">
      <alignment vertical="top" wrapText="1"/>
    </xf>
    <xf numFmtId="0" fontId="21" fillId="10" borderId="94" xfId="215" applyFont="1" applyFill="1" applyBorder="1" applyAlignment="1" applyProtection="1">
      <alignment vertical="top" wrapText="1"/>
    </xf>
    <xf numFmtId="0" fontId="21" fillId="0" borderId="0" xfId="215" applyFont="1" applyAlignment="1" applyProtection="1">
      <alignment vertical="top"/>
    </xf>
    <xf numFmtId="0" fontId="21" fillId="10" borderId="7" xfId="215" applyFont="1" applyFill="1" applyBorder="1" applyAlignment="1" applyProtection="1">
      <alignment horizontal="right" vertical="top" wrapText="1"/>
    </xf>
    <xf numFmtId="0" fontId="21" fillId="10" borderId="7" xfId="215" applyFont="1" applyFill="1" applyBorder="1" applyAlignment="1" applyProtection="1">
      <alignment vertical="top" wrapText="1"/>
    </xf>
    <xf numFmtId="0" fontId="21" fillId="10" borderId="95" xfId="215" applyFont="1" applyFill="1" applyBorder="1" applyAlignment="1" applyProtection="1">
      <alignment vertical="top" wrapText="1"/>
    </xf>
    <xf numFmtId="0" fontId="21" fillId="10" borderId="2" xfId="215" applyFont="1" applyFill="1" applyBorder="1" applyAlignment="1" applyProtection="1">
      <alignment horizontal="right" vertical="top" wrapText="1"/>
    </xf>
    <xf numFmtId="0" fontId="21" fillId="10" borderId="2" xfId="215" applyFont="1" applyFill="1" applyBorder="1" applyAlignment="1" applyProtection="1">
      <alignment vertical="top" wrapText="1"/>
    </xf>
    <xf numFmtId="0" fontId="21" fillId="10" borderId="51" xfId="215" applyFont="1" applyFill="1" applyBorder="1" applyAlignment="1" applyProtection="1">
      <alignment vertical="top" wrapText="1"/>
    </xf>
    <xf numFmtId="0" fontId="21" fillId="10" borderId="7" xfId="215" applyFont="1" applyFill="1" applyBorder="1" applyAlignment="1" applyProtection="1">
      <alignment horizontal="right"/>
    </xf>
    <xf numFmtId="0" fontId="21" fillId="10" borderId="7" xfId="215" applyFont="1" applyFill="1" applyBorder="1" applyProtection="1"/>
    <xf numFmtId="0" fontId="21" fillId="10" borderId="95" xfId="215" applyFont="1" applyFill="1" applyBorder="1" applyProtection="1"/>
    <xf numFmtId="0" fontId="21" fillId="10" borderId="7" xfId="215" applyFont="1" applyFill="1" applyBorder="1" applyAlignment="1" applyProtection="1">
      <alignment vertical="top"/>
    </xf>
    <xf numFmtId="0" fontId="21" fillId="10" borderId="95" xfId="215" applyFont="1" applyFill="1" applyBorder="1" applyAlignment="1" applyProtection="1">
      <alignment vertical="top"/>
    </xf>
    <xf numFmtId="0" fontId="21" fillId="10" borderId="10" xfId="215" applyFont="1" applyFill="1" applyBorder="1" applyAlignment="1" applyProtection="1">
      <alignment horizontal="right"/>
    </xf>
    <xf numFmtId="0" fontId="21" fillId="10" borderId="10" xfId="215" applyFont="1" applyFill="1" applyBorder="1" applyProtection="1"/>
    <xf numFmtId="0" fontId="21" fillId="10" borderId="93" xfId="215" applyFont="1" applyFill="1" applyBorder="1" applyProtection="1"/>
    <xf numFmtId="0" fontId="21" fillId="0" borderId="94" xfId="215" applyFont="1" applyBorder="1" applyProtection="1"/>
    <xf numFmtId="0" fontId="20" fillId="11" borderId="0" xfId="215" applyFont="1" applyFill="1" applyBorder="1" applyAlignment="1" applyProtection="1">
      <alignment horizontal="right"/>
    </xf>
    <xf numFmtId="0" fontId="21" fillId="11" borderId="0" xfId="215" applyFont="1" applyFill="1" applyBorder="1" applyProtection="1"/>
    <xf numFmtId="0" fontId="20" fillId="11" borderId="94" xfId="215" applyFont="1" applyFill="1" applyBorder="1" applyProtection="1"/>
    <xf numFmtId="0" fontId="21" fillId="11" borderId="0" xfId="215" applyFont="1" applyFill="1" applyBorder="1" applyAlignment="1" applyProtection="1">
      <alignment horizontal="right"/>
    </xf>
    <xf numFmtId="0" fontId="21" fillId="11" borderId="94" xfId="215" applyFont="1" applyFill="1" applyBorder="1" applyProtection="1"/>
    <xf numFmtId="172" fontId="21" fillId="11" borderId="0" xfId="215" applyNumberFormat="1" applyFont="1" applyFill="1" applyBorder="1" applyProtection="1"/>
    <xf numFmtId="0" fontId="20" fillId="3" borderId="0" xfId="215" applyFont="1" applyFill="1" applyAlignment="1" applyProtection="1">
      <alignment horizontal="right" wrapText="1"/>
    </xf>
    <xf numFmtId="0" fontId="21" fillId="3" borderId="0" xfId="215" applyFont="1" applyFill="1" applyProtection="1"/>
    <xf numFmtId="0" fontId="21" fillId="3" borderId="94" xfId="215" applyFont="1" applyFill="1" applyBorder="1" applyProtection="1"/>
    <xf numFmtId="0" fontId="21" fillId="3" borderId="0" xfId="215" applyFont="1" applyFill="1" applyAlignment="1" applyProtection="1">
      <alignment horizontal="right"/>
    </xf>
    <xf numFmtId="0" fontId="63" fillId="3" borderId="0" xfId="216" applyFont="1" applyFill="1" applyBorder="1" applyAlignment="1" applyProtection="1">
      <alignment vertical="center"/>
    </xf>
    <xf numFmtId="0" fontId="64" fillId="71" borderId="0" xfId="216" applyFont="1" applyFill="1" applyBorder="1" applyAlignment="1" applyProtection="1">
      <alignment vertical="center"/>
      <protection locked="0"/>
    </xf>
    <xf numFmtId="0" fontId="20" fillId="4" borderId="11" xfId="216" applyFont="1" applyFill="1" applyBorder="1" applyAlignment="1" applyProtection="1">
      <alignment horizontal="center" vertical="center"/>
    </xf>
    <xf numFmtId="0" fontId="20" fillId="3" borderId="11" xfId="216" applyFont="1" applyFill="1" applyBorder="1" applyAlignment="1" applyProtection="1">
      <alignment horizontal="centerContinuous" vertical="center"/>
    </xf>
    <xf numFmtId="0" fontId="20" fillId="0" borderId="0" xfId="216" applyFont="1" applyAlignment="1" applyProtection="1">
      <alignment vertical="center"/>
    </xf>
    <xf numFmtId="0" fontId="20" fillId="0" borderId="0" xfId="216" applyFont="1" applyAlignment="1" applyProtection="1">
      <alignment horizontal="centerContinuous" vertical="center"/>
    </xf>
    <xf numFmtId="0" fontId="20" fillId="3" borderId="6" xfId="216" applyFont="1" applyFill="1" applyBorder="1" applyAlignment="1" applyProtection="1">
      <alignment horizontal="center" vertical="center"/>
    </xf>
    <xf numFmtId="0" fontId="20" fillId="3" borderId="7" xfId="216" applyFont="1" applyFill="1" applyBorder="1" applyAlignment="1" applyProtection="1">
      <alignment horizontal="center" vertical="center"/>
    </xf>
    <xf numFmtId="0" fontId="20" fillId="3" borderId="8" xfId="216" applyFont="1" applyFill="1" applyBorder="1" applyAlignment="1" applyProtection="1">
      <alignment horizontal="right" vertical="center"/>
    </xf>
    <xf numFmtId="0" fontId="20" fillId="4" borderId="8" xfId="216" applyFont="1" applyFill="1" applyBorder="1" applyAlignment="1" applyProtection="1">
      <alignment horizontal="center" vertical="center"/>
    </xf>
    <xf numFmtId="0" fontId="20" fillId="3" borderId="8" xfId="216" applyFont="1" applyFill="1" applyBorder="1" applyAlignment="1" applyProtection="1">
      <alignment horizontal="center" vertical="center"/>
    </xf>
    <xf numFmtId="0" fontId="20" fillId="0" borderId="0" xfId="216" applyFont="1" applyAlignment="1" applyProtection="1">
      <alignment horizontal="center" vertical="center"/>
    </xf>
    <xf numFmtId="0" fontId="20" fillId="5" borderId="2" xfId="216" applyFont="1" applyFill="1" applyBorder="1" applyAlignment="1" applyProtection="1">
      <alignment horizontal="left" vertical="center"/>
    </xf>
    <xf numFmtId="0" fontId="18" fillId="5" borderId="2" xfId="216" applyFill="1" applyBorder="1" applyAlignment="1">
      <alignment horizontal="left" vertical="center"/>
    </xf>
    <xf numFmtId="0" fontId="20" fillId="6" borderId="0" xfId="216" applyFont="1" applyFill="1" applyAlignment="1" applyProtection="1">
      <alignment horizontal="center"/>
    </xf>
    <xf numFmtId="0" fontId="21" fillId="0" borderId="0" xfId="216" applyFont="1" applyProtection="1"/>
    <xf numFmtId="1" fontId="21" fillId="5" borderId="68" xfId="216" applyNumberFormat="1" applyFont="1" applyFill="1" applyBorder="1" applyProtection="1"/>
    <xf numFmtId="1" fontId="21" fillId="5" borderId="20" xfId="216" applyNumberFormat="1" applyFont="1" applyFill="1" applyBorder="1" applyProtection="1"/>
    <xf numFmtId="0" fontId="21" fillId="5" borderId="20" xfId="216" applyFont="1" applyFill="1" applyBorder="1" applyProtection="1"/>
    <xf numFmtId="0" fontId="21" fillId="0" borderId="0" xfId="216" applyFont="1" applyProtection="1">
      <protection locked="0"/>
    </xf>
    <xf numFmtId="1" fontId="21" fillId="5" borderId="69" xfId="216" applyNumberFormat="1" applyFont="1" applyFill="1" applyBorder="1" applyProtection="1"/>
    <xf numFmtId="1" fontId="21" fillId="5" borderId="16" xfId="216" applyNumberFormat="1" applyFont="1" applyFill="1" applyBorder="1" applyProtection="1"/>
    <xf numFmtId="0" fontId="21" fillId="5" borderId="16" xfId="216" applyFont="1" applyFill="1" applyBorder="1" applyProtection="1"/>
    <xf numFmtId="1" fontId="22" fillId="5" borderId="69" xfId="216" applyNumberFormat="1" applyFont="1" applyFill="1" applyBorder="1" applyAlignment="1" applyProtection="1">
      <alignment horizontal="right" vertical="center"/>
    </xf>
    <xf numFmtId="1" fontId="22" fillId="5" borderId="16" xfId="216" applyNumberFormat="1" applyFont="1" applyFill="1" applyBorder="1" applyProtection="1"/>
    <xf numFmtId="0" fontId="22" fillId="5" borderId="16" xfId="216" applyFont="1" applyFill="1" applyBorder="1" applyProtection="1"/>
    <xf numFmtId="1" fontId="21" fillId="5" borderId="69" xfId="216" applyNumberFormat="1" applyFont="1" applyFill="1" applyBorder="1" applyAlignment="1" applyProtection="1">
      <alignment horizontal="right"/>
    </xf>
    <xf numFmtId="1" fontId="21" fillId="5" borderId="69" xfId="216" applyNumberFormat="1" applyFont="1" applyFill="1" applyBorder="1" applyAlignment="1" applyProtection="1">
      <alignment horizontal="right" vertical="top" wrapText="1"/>
    </xf>
    <xf numFmtId="1" fontId="21" fillId="5" borderId="16" xfId="216" applyNumberFormat="1" applyFont="1" applyFill="1" applyBorder="1" applyAlignment="1" applyProtection="1">
      <alignment horizontal="right" vertical="top" wrapText="1"/>
    </xf>
    <xf numFmtId="0" fontId="21" fillId="5" borderId="16" xfId="216" applyFont="1" applyFill="1" applyBorder="1" applyAlignment="1" applyProtection="1">
      <alignment vertical="top" wrapText="1"/>
    </xf>
    <xf numFmtId="0" fontId="22" fillId="0" borderId="0" xfId="216" applyFont="1" applyProtection="1">
      <protection locked="0"/>
    </xf>
    <xf numFmtId="1" fontId="22" fillId="5" borderId="69" xfId="216" applyNumberFormat="1" applyFont="1" applyFill="1" applyBorder="1" applyAlignment="1" applyProtection="1">
      <alignment horizontal="right" vertical="top" wrapText="1"/>
    </xf>
    <xf numFmtId="0" fontId="22" fillId="5" borderId="16" xfId="216" applyFont="1" applyFill="1" applyBorder="1" applyAlignment="1" applyProtection="1">
      <alignment vertical="top" wrapText="1"/>
    </xf>
    <xf numFmtId="1" fontId="22" fillId="5" borderId="16" xfId="216" applyNumberFormat="1" applyFont="1" applyFill="1" applyBorder="1" applyAlignment="1" applyProtection="1">
      <alignment horizontal="right" vertical="top" wrapText="1"/>
    </xf>
    <xf numFmtId="0" fontId="22" fillId="0" borderId="0" xfId="216" applyFont="1" applyAlignment="1" applyProtection="1">
      <alignment vertical="top" wrapText="1"/>
      <protection locked="0"/>
    </xf>
    <xf numFmtId="0" fontId="20" fillId="0" borderId="0" xfId="216" applyFont="1" applyAlignment="1" applyProtection="1">
      <alignment vertical="center"/>
      <protection locked="0"/>
    </xf>
    <xf numFmtId="1" fontId="21" fillId="5" borderId="70" xfId="216" applyNumberFormat="1" applyFont="1" applyFill="1" applyBorder="1" applyProtection="1"/>
    <xf numFmtId="1" fontId="21" fillId="5" borderId="36" xfId="216" applyNumberFormat="1" applyFont="1" applyFill="1" applyBorder="1" applyProtection="1"/>
    <xf numFmtId="0" fontId="21" fillId="5" borderId="36" xfId="216" applyFont="1" applyFill="1" applyBorder="1" applyProtection="1"/>
    <xf numFmtId="1" fontId="20" fillId="5" borderId="10" xfId="216" applyNumberFormat="1" applyFont="1" applyFill="1" applyBorder="1" applyProtection="1"/>
    <xf numFmtId="0" fontId="20" fillId="5" borderId="10" xfId="216" applyFont="1" applyFill="1" applyBorder="1" applyProtection="1"/>
    <xf numFmtId="0" fontId="20" fillId="0" borderId="0" xfId="216" applyFont="1" applyProtection="1">
      <protection locked="0"/>
    </xf>
    <xf numFmtId="1" fontId="21" fillId="5" borderId="69" xfId="216" applyNumberFormat="1" applyFont="1" applyFill="1" applyBorder="1" applyAlignment="1" applyProtection="1">
      <alignment vertical="center"/>
    </xf>
    <xf numFmtId="1" fontId="21" fillId="5" borderId="16" xfId="216" applyNumberFormat="1" applyFont="1" applyFill="1" applyBorder="1" applyAlignment="1" applyProtection="1">
      <alignment vertical="center"/>
    </xf>
    <xf numFmtId="0" fontId="21" fillId="0" borderId="0" xfId="216" applyFont="1" applyAlignment="1" applyProtection="1">
      <alignment vertical="center"/>
      <protection locked="0"/>
    </xf>
    <xf numFmtId="1" fontId="22" fillId="5" borderId="69" xfId="216" applyNumberFormat="1" applyFont="1" applyFill="1" applyBorder="1" applyAlignment="1" applyProtection="1">
      <alignment horizontal="right"/>
    </xf>
    <xf numFmtId="1" fontId="21" fillId="5" borderId="10" xfId="216" applyNumberFormat="1" applyFont="1" applyFill="1" applyBorder="1" applyProtection="1"/>
    <xf numFmtId="0" fontId="20" fillId="0" borderId="0" xfId="216" applyFont="1" applyProtection="1"/>
    <xf numFmtId="0" fontId="22" fillId="5" borderId="70" xfId="216" applyFont="1" applyFill="1" applyBorder="1" applyAlignment="1" applyProtection="1">
      <alignment horizontal="right"/>
    </xf>
    <xf numFmtId="0" fontId="22" fillId="5" borderId="36" xfId="216" applyFont="1" applyFill="1" applyBorder="1" applyProtection="1"/>
    <xf numFmtId="1" fontId="21" fillId="5" borderId="71" xfId="216" applyNumberFormat="1" applyFont="1" applyFill="1" applyBorder="1" applyAlignment="1" applyProtection="1">
      <alignment vertical="center"/>
    </xf>
    <xf numFmtId="1" fontId="21" fillId="5" borderId="22" xfId="216" applyNumberFormat="1" applyFont="1" applyFill="1" applyBorder="1" applyAlignment="1" applyProtection="1">
      <alignment vertical="center"/>
    </xf>
    <xf numFmtId="0" fontId="21" fillId="5" borderId="22" xfId="216" applyFont="1" applyFill="1" applyBorder="1" applyProtection="1"/>
    <xf numFmtId="1" fontId="21" fillId="5" borderId="69" xfId="216" applyNumberFormat="1" applyFont="1" applyFill="1" applyBorder="1" applyAlignment="1" applyProtection="1">
      <alignment horizontal="right" vertical="center" wrapText="1"/>
    </xf>
    <xf numFmtId="1" fontId="21" fillId="5" borderId="16" xfId="216" applyNumberFormat="1" applyFont="1" applyFill="1" applyBorder="1" applyAlignment="1" applyProtection="1">
      <alignment horizontal="right" vertical="center" wrapText="1"/>
    </xf>
    <xf numFmtId="0" fontId="21" fillId="5" borderId="16" xfId="216" applyFont="1" applyFill="1" applyBorder="1" applyAlignment="1" applyProtection="1">
      <alignment vertical="center" wrapText="1"/>
    </xf>
    <xf numFmtId="1" fontId="21" fillId="5" borderId="16" xfId="216" applyNumberFormat="1" applyFont="1" applyFill="1" applyBorder="1" applyAlignment="1" applyProtection="1">
      <alignment horizontal="right"/>
    </xf>
    <xf numFmtId="1" fontId="21" fillId="5" borderId="69" xfId="216" applyNumberFormat="1" applyFont="1" applyFill="1" applyBorder="1" applyAlignment="1" applyProtection="1">
      <alignment horizontal="right" vertical="top"/>
    </xf>
    <xf numFmtId="1" fontId="21" fillId="5" borderId="16" xfId="216" applyNumberFormat="1" applyFont="1" applyFill="1" applyBorder="1" applyAlignment="1" applyProtection="1">
      <alignment vertical="top"/>
    </xf>
    <xf numFmtId="0" fontId="21" fillId="0" borderId="0" xfId="216" applyFont="1" applyAlignment="1" applyProtection="1">
      <alignment vertical="top"/>
      <protection locked="0"/>
    </xf>
    <xf numFmtId="1" fontId="21" fillId="5" borderId="69" xfId="216" applyNumberFormat="1" applyFont="1" applyFill="1" applyBorder="1" applyAlignment="1" applyProtection="1">
      <alignment vertical="top"/>
    </xf>
    <xf numFmtId="1" fontId="22" fillId="5" borderId="36" xfId="216" applyNumberFormat="1" applyFont="1" applyFill="1" applyBorder="1" applyProtection="1"/>
    <xf numFmtId="1" fontId="22" fillId="5" borderId="70" xfId="216" applyNumberFormat="1" applyFont="1" applyFill="1" applyBorder="1" applyAlignment="1" applyProtection="1">
      <alignment horizontal="right"/>
    </xf>
    <xf numFmtId="0" fontId="21" fillId="5" borderId="10" xfId="216" applyFont="1" applyFill="1" applyBorder="1" applyProtection="1"/>
    <xf numFmtId="0" fontId="21" fillId="5" borderId="0" xfId="216" applyFont="1" applyFill="1" applyBorder="1" applyProtection="1"/>
    <xf numFmtId="0" fontId="20" fillId="5" borderId="0" xfId="216" applyFont="1" applyFill="1" applyBorder="1" applyProtection="1"/>
    <xf numFmtId="0" fontId="21" fillId="0" borderId="0" xfId="216" applyFont="1" applyFill="1" applyBorder="1" applyProtection="1"/>
    <xf numFmtId="0" fontId="20" fillId="0" borderId="0" xfId="216" applyFont="1" applyFill="1" applyBorder="1" applyProtection="1"/>
    <xf numFmtId="0" fontId="20" fillId="7" borderId="10" xfId="216" applyFont="1" applyFill="1" applyBorder="1" applyAlignment="1" applyProtection="1">
      <alignment horizontal="left" vertical="center"/>
    </xf>
    <xf numFmtId="0" fontId="18" fillId="7" borderId="10" xfId="216" applyFill="1" applyBorder="1" applyAlignment="1">
      <alignment horizontal="left" vertical="center"/>
    </xf>
    <xf numFmtId="0" fontId="21" fillId="7" borderId="69" xfId="216" applyFont="1" applyFill="1" applyBorder="1" applyAlignment="1" applyProtection="1">
      <alignment horizontal="right"/>
    </xf>
    <xf numFmtId="0" fontId="21" fillId="7" borderId="16" xfId="216" applyFont="1" applyFill="1" applyBorder="1" applyProtection="1"/>
    <xf numFmtId="0" fontId="22" fillId="7" borderId="69" xfId="216" applyFont="1" applyFill="1" applyBorder="1" applyAlignment="1" applyProtection="1">
      <alignment horizontal="right"/>
    </xf>
    <xf numFmtId="0" fontId="22" fillId="7" borderId="16" xfId="216" applyFont="1" applyFill="1" applyBorder="1" applyProtection="1"/>
    <xf numFmtId="0" fontId="21" fillId="7" borderId="70" xfId="216" applyFont="1" applyFill="1" applyBorder="1" applyAlignment="1" applyProtection="1">
      <alignment horizontal="right"/>
    </xf>
    <xf numFmtId="0" fontId="21" fillId="7" borderId="36" xfId="216" applyFont="1" applyFill="1" applyBorder="1" applyProtection="1"/>
    <xf numFmtId="0" fontId="20" fillId="7" borderId="10" xfId="216" applyFont="1" applyFill="1" applyBorder="1" applyAlignment="1" applyProtection="1">
      <alignment horizontal="right"/>
    </xf>
    <xf numFmtId="0" fontId="20" fillId="7" borderId="10" xfId="216" applyFont="1" applyFill="1" applyBorder="1" applyProtection="1"/>
    <xf numFmtId="0" fontId="21" fillId="7" borderId="69" xfId="216" applyFont="1" applyFill="1" applyBorder="1" applyAlignment="1" applyProtection="1">
      <alignment horizontal="right" vertical="top" wrapText="1"/>
    </xf>
    <xf numFmtId="0" fontId="21" fillId="7" borderId="16" xfId="216" applyFont="1" applyFill="1" applyBorder="1" applyAlignment="1" applyProtection="1">
      <alignment vertical="top" wrapText="1"/>
    </xf>
    <xf numFmtId="0" fontId="21" fillId="7" borderId="70" xfId="216" applyFont="1" applyFill="1" applyBorder="1" applyAlignment="1" applyProtection="1">
      <alignment horizontal="right" vertical="top"/>
    </xf>
    <xf numFmtId="0" fontId="21" fillId="7" borderId="36" xfId="216" applyFont="1" applyFill="1" applyBorder="1" applyAlignment="1" applyProtection="1">
      <alignment vertical="top" wrapText="1"/>
    </xf>
    <xf numFmtId="0" fontId="21" fillId="7" borderId="10" xfId="216" applyFont="1" applyFill="1" applyBorder="1" applyProtection="1"/>
    <xf numFmtId="0" fontId="21" fillId="7" borderId="0" xfId="216" applyFont="1" applyFill="1" applyBorder="1" applyProtection="1"/>
    <xf numFmtId="0" fontId="20" fillId="7" borderId="0" xfId="216" applyFont="1" applyFill="1" applyBorder="1" applyProtection="1"/>
    <xf numFmtId="0" fontId="20" fillId="8" borderId="0" xfId="216" applyFont="1" applyFill="1" applyBorder="1" applyProtection="1"/>
    <xf numFmtId="0" fontId="21" fillId="8" borderId="0" xfId="216" applyFont="1" applyFill="1" applyBorder="1" applyProtection="1"/>
    <xf numFmtId="0" fontId="21" fillId="0" borderId="0" xfId="216" applyFont="1" applyFill="1" applyProtection="1"/>
    <xf numFmtId="0" fontId="20" fillId="8" borderId="71" xfId="216" applyFont="1" applyFill="1" applyBorder="1" applyProtection="1"/>
    <xf numFmtId="0" fontId="20" fillId="8" borderId="22" xfId="216" applyFont="1" applyFill="1" applyBorder="1" applyProtection="1"/>
    <xf numFmtId="0" fontId="21" fillId="0" borderId="0" xfId="216" applyFont="1" applyFill="1" applyProtection="1">
      <protection locked="0"/>
    </xf>
    <xf numFmtId="0" fontId="20" fillId="8" borderId="69" xfId="216" applyFont="1" applyFill="1" applyBorder="1" applyAlignment="1" applyProtection="1">
      <alignment horizontal="right" vertical="top"/>
    </xf>
    <xf numFmtId="0" fontId="20" fillId="8" borderId="16" xfId="216" applyFont="1" applyFill="1" applyBorder="1" applyProtection="1"/>
    <xf numFmtId="0" fontId="21" fillId="8" borderId="69" xfId="216" applyFont="1" applyFill="1" applyBorder="1" applyAlignment="1" applyProtection="1">
      <alignment horizontal="right" vertical="top"/>
    </xf>
    <xf numFmtId="0" fontId="21" fillId="8" borderId="16" xfId="216" applyFont="1" applyFill="1" applyBorder="1" applyProtection="1"/>
    <xf numFmtId="0" fontId="21" fillId="8" borderId="69" xfId="216" applyFont="1" applyFill="1" applyBorder="1" applyAlignment="1" applyProtection="1">
      <alignment horizontal="right" vertical="top" wrapText="1"/>
    </xf>
    <xf numFmtId="0" fontId="21" fillId="8" borderId="16" xfId="216" applyFont="1" applyFill="1" applyBorder="1" applyAlignment="1" applyProtection="1">
      <alignment vertical="top"/>
    </xf>
    <xf numFmtId="0" fontId="21" fillId="0" borderId="0" xfId="216" applyFont="1" applyFill="1" applyAlignment="1" applyProtection="1">
      <alignment vertical="top"/>
      <protection locked="0"/>
    </xf>
    <xf numFmtId="0" fontId="21" fillId="8" borderId="16" xfId="216" applyFont="1" applyFill="1" applyBorder="1" applyAlignment="1" applyProtection="1">
      <alignment vertical="top" wrapText="1"/>
    </xf>
    <xf numFmtId="0" fontId="21" fillId="0" borderId="0" xfId="216" applyFont="1" applyFill="1" applyAlignment="1" applyProtection="1">
      <alignment vertical="top" wrapText="1"/>
      <protection locked="0"/>
    </xf>
    <xf numFmtId="0" fontId="21" fillId="8" borderId="70" xfId="216" applyFont="1" applyFill="1" applyBorder="1" applyAlignment="1" applyProtection="1">
      <alignment horizontal="right" vertical="top"/>
    </xf>
    <xf numFmtId="0" fontId="21" fillId="8" borderId="36" xfId="216" applyFont="1" applyFill="1" applyBorder="1" applyProtection="1"/>
    <xf numFmtId="0" fontId="20" fillId="8" borderId="10" xfId="216" applyFont="1" applyFill="1" applyBorder="1" applyProtection="1"/>
    <xf numFmtId="0" fontId="21" fillId="8" borderId="10" xfId="216" applyFont="1" applyFill="1" applyBorder="1" applyProtection="1"/>
    <xf numFmtId="0" fontId="20" fillId="8" borderId="69" xfId="216" applyFont="1" applyFill="1" applyBorder="1" applyAlignment="1" applyProtection="1">
      <alignment horizontal="right"/>
    </xf>
    <xf numFmtId="0" fontId="21" fillId="8" borderId="69" xfId="216" applyFont="1" applyFill="1" applyBorder="1" applyAlignment="1" applyProtection="1">
      <alignment horizontal="right"/>
    </xf>
    <xf numFmtId="0" fontId="22" fillId="0" borderId="0" xfId="216" applyFont="1" applyFill="1" applyProtection="1">
      <protection locked="0"/>
    </xf>
    <xf numFmtId="0" fontId="22" fillId="8" borderId="69" xfId="216" applyFont="1" applyFill="1" applyBorder="1" applyAlignment="1" applyProtection="1">
      <alignment horizontal="right"/>
    </xf>
    <xf numFmtId="0" fontId="22" fillId="8" borderId="16" xfId="216" applyFont="1" applyFill="1" applyBorder="1" applyProtection="1"/>
    <xf numFmtId="0" fontId="22" fillId="0" borderId="0" xfId="216" applyFont="1" applyFill="1" applyAlignment="1" applyProtection="1">
      <alignment vertical="top" wrapText="1"/>
      <protection locked="0"/>
    </xf>
    <xf numFmtId="0" fontId="22" fillId="8" borderId="70" xfId="216" applyFont="1" applyFill="1" applyBorder="1" applyAlignment="1" applyProtection="1">
      <alignment horizontal="right"/>
    </xf>
    <xf numFmtId="0" fontId="22" fillId="8" borderId="36" xfId="216" applyFont="1" applyFill="1" applyBorder="1" applyProtection="1"/>
    <xf numFmtId="0" fontId="20" fillId="10" borderId="0" xfId="216" applyFont="1" applyFill="1" applyAlignment="1" applyProtection="1">
      <alignment horizontal="right"/>
    </xf>
    <xf numFmtId="0" fontId="21" fillId="10" borderId="0" xfId="216" applyFont="1" applyFill="1" applyProtection="1"/>
    <xf numFmtId="0" fontId="21" fillId="10" borderId="0" xfId="216" applyFont="1" applyFill="1" applyAlignment="1" applyProtection="1">
      <alignment horizontal="right"/>
    </xf>
    <xf numFmtId="0" fontId="21" fillId="10" borderId="2" xfId="216" applyFont="1" applyFill="1" applyBorder="1" applyAlignment="1" applyProtection="1">
      <alignment horizontal="right"/>
    </xf>
    <xf numFmtId="0" fontId="21" fillId="10" borderId="2" xfId="216" applyFont="1" applyFill="1" applyBorder="1" applyAlignment="1" applyProtection="1">
      <alignment horizontal="left"/>
    </xf>
    <xf numFmtId="0" fontId="21" fillId="10" borderId="0" xfId="216" applyFont="1" applyFill="1" applyBorder="1" applyAlignment="1" applyProtection="1">
      <alignment horizontal="right"/>
    </xf>
    <xf numFmtId="0" fontId="21" fillId="10" borderId="0" xfId="216" applyFont="1" applyFill="1" applyBorder="1" applyAlignment="1" applyProtection="1">
      <alignment horizontal="left"/>
    </xf>
    <xf numFmtId="0" fontId="21" fillId="10" borderId="0" xfId="216" applyFont="1" applyFill="1" applyBorder="1" applyAlignment="1" applyProtection="1">
      <alignment horizontal="right" vertical="top" wrapText="1"/>
    </xf>
    <xf numFmtId="0" fontId="21" fillId="10" borderId="0" xfId="216" applyFont="1" applyFill="1" applyBorder="1" applyAlignment="1" applyProtection="1">
      <alignment horizontal="left" vertical="top" wrapText="1"/>
    </xf>
    <xf numFmtId="0" fontId="21" fillId="0" borderId="0" xfId="216" applyFont="1" applyAlignment="1" applyProtection="1">
      <alignment vertical="top"/>
    </xf>
    <xf numFmtId="0" fontId="21" fillId="10" borderId="7" xfId="216" applyFont="1" applyFill="1" applyBorder="1" applyAlignment="1" applyProtection="1">
      <alignment horizontal="right" vertical="top" wrapText="1"/>
    </xf>
    <xf numFmtId="0" fontId="21" fillId="10" borderId="7" xfId="216" applyFont="1" applyFill="1" applyBorder="1" applyAlignment="1" applyProtection="1">
      <alignment horizontal="left" vertical="top" wrapText="1"/>
    </xf>
    <xf numFmtId="0" fontId="21" fillId="10" borderId="2" xfId="216" applyFont="1" applyFill="1" applyBorder="1" applyAlignment="1" applyProtection="1">
      <alignment horizontal="right" vertical="top" wrapText="1"/>
    </xf>
    <xf numFmtId="0" fontId="21" fillId="10" borderId="2" xfId="216" applyFont="1" applyFill="1" applyBorder="1" applyAlignment="1" applyProtection="1">
      <alignment horizontal="left" vertical="top" wrapText="1"/>
    </xf>
    <xf numFmtId="0" fontId="21" fillId="10" borderId="7" xfId="216" applyFont="1" applyFill="1" applyBorder="1" applyAlignment="1" applyProtection="1">
      <alignment horizontal="right"/>
    </xf>
    <xf numFmtId="0" fontId="21" fillId="10" borderId="7" xfId="216" applyFont="1" applyFill="1" applyBorder="1" applyAlignment="1" applyProtection="1">
      <alignment horizontal="left"/>
    </xf>
    <xf numFmtId="0" fontId="21" fillId="10" borderId="7" xfId="216" applyFont="1" applyFill="1" applyBorder="1" applyAlignment="1" applyProtection="1">
      <alignment horizontal="left" vertical="top"/>
    </xf>
    <xf numFmtId="0" fontId="21" fillId="10" borderId="10" xfId="216" applyFont="1" applyFill="1" applyBorder="1" applyAlignment="1" applyProtection="1">
      <alignment horizontal="right"/>
    </xf>
    <xf numFmtId="0" fontId="21" fillId="10" borderId="10" xfId="216" applyFont="1" applyFill="1" applyBorder="1" applyAlignment="1" applyProtection="1">
      <alignment horizontal="left"/>
    </xf>
    <xf numFmtId="0" fontId="21" fillId="0" borderId="0" xfId="216" applyFont="1" applyAlignment="1" applyProtection="1">
      <alignment horizontal="right"/>
    </xf>
    <xf numFmtId="0" fontId="20" fillId="11" borderId="0" xfId="216" applyFont="1" applyFill="1" applyBorder="1" applyAlignment="1" applyProtection="1">
      <alignment horizontal="right"/>
    </xf>
    <xf numFmtId="0" fontId="21" fillId="11" borderId="0" xfId="216" applyFont="1" applyFill="1" applyBorder="1" applyProtection="1"/>
    <xf numFmtId="0" fontId="20" fillId="11" borderId="0" xfId="216" applyFont="1" applyFill="1" applyBorder="1" applyProtection="1"/>
    <xf numFmtId="0" fontId="21" fillId="11" borderId="0" xfId="216" applyFont="1" applyFill="1" applyBorder="1" applyAlignment="1" applyProtection="1">
      <alignment horizontal="right"/>
    </xf>
    <xf numFmtId="172" fontId="21" fillId="0" borderId="0" xfId="216" applyNumberFormat="1" applyFont="1" applyFill="1" applyBorder="1" applyProtection="1">
      <protection locked="0"/>
    </xf>
    <xf numFmtId="172" fontId="21" fillId="11" borderId="0" xfId="216" applyNumberFormat="1" applyFont="1" applyFill="1" applyBorder="1" applyProtection="1"/>
    <xf numFmtId="0" fontId="20" fillId="3" borderId="0" xfId="216" applyFont="1" applyFill="1" applyAlignment="1" applyProtection="1">
      <alignment horizontal="right" wrapText="1"/>
    </xf>
    <xf numFmtId="0" fontId="21" fillId="3" borderId="0" xfId="216" applyFont="1" applyFill="1" applyProtection="1"/>
    <xf numFmtId="0" fontId="21" fillId="3" borderId="0" xfId="216" applyFont="1" applyFill="1" applyAlignment="1" applyProtection="1">
      <alignment horizontal="right"/>
    </xf>
    <xf numFmtId="0" fontId="19" fillId="3" borderId="1" xfId="217" applyFont="1" applyFill="1" applyBorder="1" applyAlignment="1" applyProtection="1">
      <alignment horizontal="centerContinuous"/>
    </xf>
    <xf numFmtId="0" fontId="19" fillId="3" borderId="2" xfId="217" applyFont="1" applyFill="1" applyBorder="1" applyAlignment="1" applyProtection="1">
      <alignment horizontal="center"/>
    </xf>
    <xf numFmtId="0" fontId="19" fillId="3" borderId="4" xfId="217" applyFont="1" applyFill="1" applyBorder="1" applyAlignment="1" applyProtection="1">
      <alignment horizontal="left"/>
    </xf>
    <xf numFmtId="0" fontId="20" fillId="4" borderId="11" xfId="217" applyFont="1" applyFill="1" applyBorder="1" applyAlignment="1" applyProtection="1">
      <alignment horizontal="center" vertical="center"/>
    </xf>
    <xf numFmtId="0" fontId="20" fillId="3" borderId="11" xfId="217" applyFont="1" applyFill="1" applyBorder="1" applyAlignment="1" applyProtection="1">
      <alignment horizontal="centerContinuous" vertical="center"/>
    </xf>
    <xf numFmtId="0" fontId="20" fillId="0" borderId="0" xfId="217" applyFont="1" applyAlignment="1" applyProtection="1">
      <alignment vertical="center"/>
    </xf>
    <xf numFmtId="0" fontId="20" fillId="0" borderId="0" xfId="217" applyFont="1" applyAlignment="1" applyProtection="1">
      <alignment horizontal="centerContinuous" vertical="center"/>
    </xf>
    <xf numFmtId="0" fontId="20" fillId="3" borderId="6" xfId="217" applyFont="1" applyFill="1" applyBorder="1" applyAlignment="1" applyProtection="1">
      <alignment horizontal="center" vertical="center"/>
    </xf>
    <xf numFmtId="0" fontId="20" fillId="3" borderId="7" xfId="217" applyFont="1" applyFill="1" applyBorder="1" applyAlignment="1" applyProtection="1">
      <alignment horizontal="center" vertical="center"/>
    </xf>
    <xf numFmtId="0" fontId="20" fillId="3" borderId="8" xfId="217" applyFont="1" applyFill="1" applyBorder="1" applyAlignment="1" applyProtection="1">
      <alignment horizontal="right" vertical="center"/>
    </xf>
    <xf numFmtId="0" fontId="20" fillId="4" borderId="8" xfId="217" applyFont="1" applyFill="1" applyBorder="1" applyAlignment="1" applyProtection="1">
      <alignment horizontal="center" vertical="center"/>
    </xf>
    <xf numFmtId="0" fontId="20" fillId="3" borderId="8" xfId="217" applyFont="1" applyFill="1" applyBorder="1" applyAlignment="1" applyProtection="1">
      <alignment horizontal="center" vertical="center"/>
    </xf>
    <xf numFmtId="0" fontId="20" fillId="0" borderId="0" xfId="217" applyFont="1" applyAlignment="1" applyProtection="1">
      <alignment horizontal="center" vertical="center"/>
    </xf>
    <xf numFmtId="0" fontId="20" fillId="5" borderId="2" xfId="217" applyFont="1" applyFill="1" applyBorder="1" applyAlignment="1" applyProtection="1">
      <alignment horizontal="left" vertical="center"/>
    </xf>
    <xf numFmtId="0" fontId="18" fillId="5" borderId="2" xfId="217" applyFill="1" applyBorder="1" applyAlignment="1">
      <alignment horizontal="left" vertical="center"/>
    </xf>
    <xf numFmtId="0" fontId="21" fillId="0" borderId="0" xfId="217" applyFont="1" applyFill="1" applyProtection="1"/>
    <xf numFmtId="0" fontId="21" fillId="0" borderId="0" xfId="217" applyFont="1" applyProtection="1"/>
    <xf numFmtId="1" fontId="21" fillId="5" borderId="68" xfId="217" applyNumberFormat="1" applyFont="1" applyFill="1" applyBorder="1" applyAlignment="1" applyProtection="1"/>
    <xf numFmtId="1" fontId="21" fillId="5" borderId="20" xfId="217" applyNumberFormat="1" applyFont="1" applyFill="1" applyBorder="1" applyAlignment="1" applyProtection="1"/>
    <xf numFmtId="0" fontId="21" fillId="5" borderId="20" xfId="217" applyFont="1" applyFill="1" applyBorder="1" applyProtection="1"/>
    <xf numFmtId="0" fontId="21" fillId="0" borderId="0" xfId="217" applyFont="1" applyProtection="1">
      <protection locked="0"/>
    </xf>
    <xf numFmtId="1" fontId="21" fillId="5" borderId="69" xfId="217" applyNumberFormat="1" applyFont="1" applyFill="1" applyBorder="1" applyProtection="1"/>
    <xf numFmtId="1" fontId="21" fillId="5" borderId="16" xfId="217" applyNumberFormat="1" applyFont="1" applyFill="1" applyBorder="1" applyProtection="1"/>
    <xf numFmtId="0" fontId="21" fillId="5" borderId="16" xfId="217" applyFont="1" applyFill="1" applyBorder="1" applyProtection="1"/>
    <xf numFmtId="1" fontId="22" fillId="5" borderId="69" xfId="217" applyNumberFormat="1" applyFont="1" applyFill="1" applyBorder="1" applyAlignment="1" applyProtection="1">
      <alignment horizontal="right" vertical="center"/>
    </xf>
    <xf numFmtId="1" fontId="22" fillId="5" borderId="16" xfId="217" applyNumberFormat="1" applyFont="1" applyFill="1" applyBorder="1" applyProtection="1"/>
    <xf numFmtId="0" fontId="22" fillId="5" borderId="16" xfId="217" applyFont="1" applyFill="1" applyBorder="1" applyProtection="1"/>
    <xf numFmtId="1" fontId="21" fillId="5" borderId="69" xfId="217" applyNumberFormat="1" applyFont="1" applyFill="1" applyBorder="1" applyAlignment="1" applyProtection="1">
      <alignment horizontal="right"/>
    </xf>
    <xf numFmtId="1" fontId="21" fillId="5" borderId="69" xfId="217" applyNumberFormat="1" applyFont="1" applyFill="1" applyBorder="1" applyAlignment="1" applyProtection="1">
      <alignment horizontal="right" vertical="top" wrapText="1"/>
    </xf>
    <xf numFmtId="1" fontId="21" fillId="5" borderId="16" xfId="217" applyNumberFormat="1" applyFont="1" applyFill="1" applyBorder="1" applyAlignment="1" applyProtection="1">
      <alignment horizontal="right" vertical="top" wrapText="1"/>
    </xf>
    <xf numFmtId="0" fontId="21" fillId="5" borderId="16" xfId="217" applyFont="1" applyFill="1" applyBorder="1" applyAlignment="1" applyProtection="1">
      <alignment vertical="top" wrapText="1"/>
    </xf>
    <xf numFmtId="0" fontId="22" fillId="0" borderId="0" xfId="217" applyFont="1" applyProtection="1">
      <protection locked="0"/>
    </xf>
    <xf numFmtId="1" fontId="22" fillId="5" borderId="69" xfId="217" applyNumberFormat="1" applyFont="1" applyFill="1" applyBorder="1" applyAlignment="1" applyProtection="1">
      <alignment horizontal="right" vertical="top" wrapText="1"/>
    </xf>
    <xf numFmtId="0" fontId="22" fillId="5" borderId="16" xfId="217" applyFont="1" applyFill="1" applyBorder="1" applyAlignment="1" applyProtection="1">
      <alignment vertical="top" wrapText="1"/>
    </xf>
    <xf numFmtId="1" fontId="22" fillId="5" borderId="16" xfId="217" applyNumberFormat="1" applyFont="1" applyFill="1" applyBorder="1" applyAlignment="1" applyProtection="1">
      <alignment horizontal="left" vertical="top" wrapText="1"/>
    </xf>
    <xf numFmtId="0" fontId="22" fillId="0" borderId="0" xfId="217" applyFont="1" applyAlignment="1" applyProtection="1">
      <alignment vertical="top" wrapText="1"/>
      <protection locked="0"/>
    </xf>
    <xf numFmtId="0" fontId="20" fillId="0" borderId="0" xfId="217" applyFont="1" applyAlignment="1" applyProtection="1">
      <alignment vertical="center"/>
      <protection locked="0"/>
    </xf>
    <xf numFmtId="1" fontId="21" fillId="5" borderId="70" xfId="217" applyNumberFormat="1" applyFont="1" applyFill="1" applyBorder="1" applyProtection="1"/>
    <xf numFmtId="1" fontId="21" fillId="5" borderId="36" xfId="217" applyNumberFormat="1" applyFont="1" applyFill="1" applyBorder="1" applyProtection="1"/>
    <xf numFmtId="0" fontId="21" fillId="5" borderId="36" xfId="217" applyFont="1" applyFill="1" applyBorder="1" applyProtection="1"/>
    <xf numFmtId="1" fontId="20" fillId="5" borderId="10" xfId="217" applyNumberFormat="1" applyFont="1" applyFill="1" applyBorder="1" applyProtection="1"/>
    <xf numFmtId="0" fontId="20" fillId="5" borderId="10" xfId="217" applyFont="1" applyFill="1" applyBorder="1" applyProtection="1"/>
    <xf numFmtId="0" fontId="20" fillId="0" borderId="0" xfId="217" applyFont="1" applyProtection="1">
      <protection locked="0"/>
    </xf>
    <xf numFmtId="1" fontId="21" fillId="5" borderId="69" xfId="217" applyNumberFormat="1" applyFont="1" applyFill="1" applyBorder="1" applyAlignment="1" applyProtection="1">
      <alignment vertical="center"/>
    </xf>
    <xf numFmtId="1" fontId="21" fillId="5" borderId="16" xfId="217" applyNumberFormat="1" applyFont="1" applyFill="1" applyBorder="1" applyAlignment="1" applyProtection="1">
      <alignment vertical="center"/>
    </xf>
    <xf numFmtId="0" fontId="21" fillId="0" borderId="0" xfId="217" applyFont="1" applyAlignment="1" applyProtection="1">
      <alignment vertical="center"/>
      <protection locked="0"/>
    </xf>
    <xf numFmtId="1" fontId="22" fillId="5" borderId="69" xfId="217" applyNumberFormat="1" applyFont="1" applyFill="1" applyBorder="1" applyAlignment="1" applyProtection="1">
      <alignment horizontal="right"/>
    </xf>
    <xf numFmtId="1" fontId="20" fillId="5" borderId="10" xfId="217" applyNumberFormat="1" applyFont="1" applyFill="1" applyBorder="1" applyAlignment="1" applyProtection="1">
      <alignment vertical="center"/>
    </xf>
    <xf numFmtId="1" fontId="21" fillId="5" borderId="10" xfId="217" applyNumberFormat="1" applyFont="1" applyFill="1" applyBorder="1" applyAlignment="1" applyProtection="1">
      <alignment vertical="center"/>
    </xf>
    <xf numFmtId="0" fontId="20" fillId="5" borderId="10" xfId="217" applyFont="1" applyFill="1" applyBorder="1" applyAlignment="1" applyProtection="1">
      <alignment vertical="center"/>
    </xf>
    <xf numFmtId="0" fontId="21" fillId="0" borderId="0" xfId="217" applyFont="1" applyAlignment="1" applyProtection="1">
      <alignment vertical="center"/>
    </xf>
    <xf numFmtId="0" fontId="22" fillId="5" borderId="70" xfId="217" applyFont="1" applyFill="1" applyBorder="1" applyAlignment="1" applyProtection="1">
      <alignment horizontal="right"/>
    </xf>
    <xf numFmtId="0" fontId="22" fillId="5" borderId="36" xfId="217" applyFont="1" applyFill="1" applyBorder="1" applyProtection="1"/>
    <xf numFmtId="1" fontId="21" fillId="5" borderId="10" xfId="217" applyNumberFormat="1" applyFont="1" applyFill="1" applyBorder="1" applyProtection="1"/>
    <xf numFmtId="1" fontId="21" fillId="5" borderId="71" xfId="217" applyNumberFormat="1" applyFont="1" applyFill="1" applyBorder="1" applyAlignment="1" applyProtection="1">
      <alignment vertical="center"/>
    </xf>
    <xf numFmtId="1" fontId="21" fillId="5" borderId="22" xfId="217" applyNumberFormat="1" applyFont="1" applyFill="1" applyBorder="1" applyAlignment="1" applyProtection="1">
      <alignment vertical="center"/>
    </xf>
    <xf numFmtId="0" fontId="21" fillId="5" borderId="22" xfId="217" applyFont="1" applyFill="1" applyBorder="1" applyProtection="1"/>
    <xf numFmtId="1" fontId="21" fillId="5" borderId="69" xfId="217" applyNumberFormat="1" applyFont="1" applyFill="1" applyBorder="1" applyAlignment="1" applyProtection="1">
      <alignment horizontal="right" vertical="center" wrapText="1"/>
    </xf>
    <xf numFmtId="1" fontId="21" fillId="5" borderId="16" xfId="217" applyNumberFormat="1" applyFont="1" applyFill="1" applyBorder="1" applyAlignment="1" applyProtection="1">
      <alignment horizontal="right" vertical="center" wrapText="1"/>
    </xf>
    <xf numFmtId="0" fontId="21" fillId="5" borderId="16" xfId="217" applyFont="1" applyFill="1" applyBorder="1" applyAlignment="1" applyProtection="1">
      <alignment vertical="center" wrapText="1"/>
    </xf>
    <xf numFmtId="1" fontId="21" fillId="5" borderId="16" xfId="217" applyNumberFormat="1" applyFont="1" applyFill="1" applyBorder="1" applyAlignment="1" applyProtection="1">
      <alignment horizontal="right"/>
    </xf>
    <xf numFmtId="1" fontId="21" fillId="5" borderId="69" xfId="217" applyNumberFormat="1" applyFont="1" applyFill="1" applyBorder="1" applyAlignment="1" applyProtection="1">
      <alignment vertical="top"/>
    </xf>
    <xf numFmtId="1" fontId="21" fillId="5" borderId="16" xfId="217" applyNumberFormat="1" applyFont="1" applyFill="1" applyBorder="1" applyAlignment="1" applyProtection="1">
      <alignment vertical="top"/>
    </xf>
    <xf numFmtId="0" fontId="21" fillId="0" borderId="0" xfId="217" applyFont="1" applyAlignment="1" applyProtection="1">
      <alignment vertical="top"/>
      <protection locked="0"/>
    </xf>
    <xf numFmtId="1" fontId="22" fillId="5" borderId="36" xfId="217" applyNumberFormat="1" applyFont="1" applyFill="1" applyBorder="1" applyProtection="1"/>
    <xf numFmtId="1" fontId="22" fillId="5" borderId="70" xfId="217" applyNumberFormat="1" applyFont="1" applyFill="1" applyBorder="1" applyAlignment="1" applyProtection="1">
      <alignment horizontal="right"/>
    </xf>
    <xf numFmtId="0" fontId="21" fillId="5" borderId="10" xfId="217" applyFont="1" applyFill="1" applyBorder="1" applyProtection="1"/>
    <xf numFmtId="0" fontId="21" fillId="5" borderId="0" xfId="217" applyFont="1" applyFill="1" applyBorder="1" applyProtection="1"/>
    <xf numFmtId="0" fontId="20" fillId="5" borderId="0" xfId="217" applyFont="1" applyFill="1" applyBorder="1" applyProtection="1"/>
    <xf numFmtId="0" fontId="21" fillId="0" borderId="0" xfId="217" applyFont="1" applyFill="1" applyBorder="1" applyProtection="1"/>
    <xf numFmtId="0" fontId="20" fillId="0" borderId="0" xfId="217" applyFont="1" applyFill="1" applyBorder="1" applyProtection="1"/>
    <xf numFmtId="0" fontId="20" fillId="7" borderId="10" xfId="217" applyFont="1" applyFill="1" applyBorder="1" applyAlignment="1" applyProtection="1">
      <alignment horizontal="left" vertical="center"/>
    </xf>
    <xf numFmtId="0" fontId="18" fillId="7" borderId="10" xfId="217" applyFill="1" applyBorder="1" applyAlignment="1">
      <alignment horizontal="left" vertical="center"/>
    </xf>
    <xf numFmtId="0" fontId="21" fillId="7" borderId="69" xfId="217" applyFont="1" applyFill="1" applyBorder="1" applyAlignment="1" applyProtection="1">
      <alignment horizontal="right"/>
    </xf>
    <xf numFmtId="0" fontId="21" fillId="7" borderId="16" xfId="217" applyFont="1" applyFill="1" applyBorder="1" applyProtection="1"/>
    <xf numFmtId="0" fontId="22" fillId="7" borderId="69" xfId="217" applyFont="1" applyFill="1" applyBorder="1" applyAlignment="1" applyProtection="1">
      <alignment horizontal="right"/>
    </xf>
    <xf numFmtId="0" fontId="22" fillId="7" borderId="16" xfId="217" applyFont="1" applyFill="1" applyBorder="1" applyProtection="1"/>
    <xf numFmtId="0" fontId="21" fillId="7" borderId="70" xfId="217" applyFont="1" applyFill="1" applyBorder="1" applyAlignment="1" applyProtection="1">
      <alignment horizontal="right"/>
    </xf>
    <xf numFmtId="0" fontId="21" fillId="7" borderId="36" xfId="217" applyFont="1" applyFill="1" applyBorder="1" applyProtection="1"/>
    <xf numFmtId="0" fontId="20" fillId="7" borderId="10" xfId="217" applyFont="1" applyFill="1" applyBorder="1" applyAlignment="1" applyProtection="1">
      <alignment horizontal="right"/>
    </xf>
    <xf numFmtId="0" fontId="20" fillId="7" borderId="10" xfId="217" applyFont="1" applyFill="1" applyBorder="1" applyProtection="1"/>
    <xf numFmtId="0" fontId="21" fillId="7" borderId="69" xfId="217" applyFont="1" applyFill="1" applyBorder="1" applyAlignment="1" applyProtection="1">
      <alignment horizontal="right" vertical="top" wrapText="1"/>
    </xf>
    <xf numFmtId="0" fontId="21" fillId="7" borderId="16" xfId="217" applyFont="1" applyFill="1" applyBorder="1" applyAlignment="1" applyProtection="1">
      <alignment vertical="top" wrapText="1"/>
    </xf>
    <xf numFmtId="0" fontId="21" fillId="7" borderId="70" xfId="217" applyFont="1" applyFill="1" applyBorder="1" applyAlignment="1" applyProtection="1">
      <alignment horizontal="right" vertical="top"/>
    </xf>
    <xf numFmtId="0" fontId="21" fillId="7" borderId="36" xfId="217" applyFont="1" applyFill="1" applyBorder="1" applyAlignment="1" applyProtection="1">
      <alignment vertical="top" wrapText="1"/>
    </xf>
    <xf numFmtId="0" fontId="21" fillId="7" borderId="10" xfId="217" applyFont="1" applyFill="1" applyBorder="1" applyProtection="1"/>
    <xf numFmtId="0" fontId="21" fillId="7" borderId="0" xfId="217" applyFont="1" applyFill="1" applyBorder="1" applyProtection="1"/>
    <xf numFmtId="0" fontId="20" fillId="7" borderId="0" xfId="217" applyFont="1" applyFill="1" applyBorder="1" applyProtection="1"/>
    <xf numFmtId="0" fontId="20" fillId="8" borderId="0" xfId="217" applyFont="1" applyFill="1" applyBorder="1" applyProtection="1"/>
    <xf numFmtId="0" fontId="21" fillId="8" borderId="0" xfId="217" applyFont="1" applyFill="1" applyBorder="1" applyProtection="1"/>
    <xf numFmtId="0" fontId="20" fillId="8" borderId="71" xfId="217" applyFont="1" applyFill="1" applyBorder="1" applyProtection="1"/>
    <xf numFmtId="0" fontId="20" fillId="8" borderId="22" xfId="217" applyFont="1" applyFill="1" applyBorder="1" applyProtection="1"/>
    <xf numFmtId="0" fontId="21" fillId="0" borderId="0" xfId="217" applyFont="1" applyFill="1" applyProtection="1">
      <protection locked="0"/>
    </xf>
    <xf numFmtId="0" fontId="20" fillId="8" borderId="69" xfId="217" applyFont="1" applyFill="1" applyBorder="1" applyAlignment="1" applyProtection="1">
      <alignment horizontal="right" vertical="top"/>
    </xf>
    <xf numFmtId="0" fontId="20" fillId="8" borderId="16" xfId="217" applyFont="1" applyFill="1" applyBorder="1" applyProtection="1"/>
    <xf numFmtId="0" fontId="22" fillId="8" borderId="69" xfId="217" applyFont="1" applyFill="1" applyBorder="1" applyAlignment="1" applyProtection="1">
      <alignment horizontal="right" vertical="top"/>
    </xf>
    <xf numFmtId="0" fontId="22" fillId="8" borderId="16" xfId="217" applyFont="1" applyFill="1" applyBorder="1" applyProtection="1"/>
    <xf numFmtId="0" fontId="22" fillId="8" borderId="69" xfId="217" applyFont="1" applyFill="1" applyBorder="1" applyAlignment="1" applyProtection="1">
      <alignment horizontal="right" vertical="top" wrapText="1"/>
    </xf>
    <xf numFmtId="0" fontId="22" fillId="8" borderId="16" xfId="217" applyFont="1" applyFill="1" applyBorder="1" applyAlignment="1" applyProtection="1">
      <alignment vertical="top"/>
    </xf>
    <xf numFmtId="0" fontId="21" fillId="0" borderId="0" xfId="217" applyFont="1" applyFill="1" applyAlignment="1" applyProtection="1">
      <alignment vertical="top"/>
      <protection locked="0"/>
    </xf>
    <xf numFmtId="0" fontId="22" fillId="8" borderId="16" xfId="217" applyFont="1" applyFill="1" applyBorder="1" applyAlignment="1" applyProtection="1">
      <alignment vertical="top" wrapText="1"/>
    </xf>
    <xf numFmtId="0" fontId="21" fillId="0" borderId="0" xfId="217" applyFont="1" applyFill="1" applyAlignment="1" applyProtection="1">
      <alignment vertical="top" wrapText="1"/>
      <protection locked="0"/>
    </xf>
    <xf numFmtId="0" fontId="21" fillId="8" borderId="69" xfId="217" applyFont="1" applyFill="1" applyBorder="1" applyAlignment="1" applyProtection="1">
      <alignment horizontal="right" vertical="top"/>
    </xf>
    <xf numFmtId="0" fontId="21" fillId="8" borderId="16" xfId="217" applyFont="1" applyFill="1" applyBorder="1" applyProtection="1"/>
    <xf numFmtId="0" fontId="21" fillId="8" borderId="69" xfId="217" applyFont="1" applyFill="1" applyBorder="1" applyAlignment="1" applyProtection="1">
      <alignment horizontal="right" vertical="top" wrapText="1"/>
    </xf>
    <xf numFmtId="0" fontId="21" fillId="8" borderId="16" xfId="217" applyFont="1" applyFill="1" applyBorder="1" applyAlignment="1" applyProtection="1">
      <alignment vertical="top" wrapText="1"/>
    </xf>
    <xf numFmtId="0" fontId="21" fillId="8" borderId="70" xfId="217" applyFont="1" applyFill="1" applyBorder="1" applyAlignment="1" applyProtection="1">
      <alignment horizontal="right" vertical="top"/>
    </xf>
    <xf numFmtId="0" fontId="21" fillId="8" borderId="36" xfId="217" applyFont="1" applyFill="1" applyBorder="1" applyProtection="1"/>
    <xf numFmtId="0" fontId="20" fillId="8" borderId="10" xfId="217" applyFont="1" applyFill="1" applyBorder="1" applyProtection="1"/>
    <xf numFmtId="0" fontId="21" fillId="8" borderId="10" xfId="217" applyFont="1" applyFill="1" applyBorder="1" applyProtection="1"/>
    <xf numFmtId="0" fontId="20" fillId="8" borderId="69" xfId="217" applyFont="1" applyFill="1" applyBorder="1" applyAlignment="1" applyProtection="1">
      <alignment horizontal="right"/>
    </xf>
    <xf numFmtId="0" fontId="21" fillId="8" borderId="69" xfId="217" applyFont="1" applyFill="1" applyBorder="1" applyAlignment="1" applyProtection="1">
      <alignment horizontal="right"/>
    </xf>
    <xf numFmtId="0" fontId="22" fillId="0" borderId="0" xfId="217" applyFont="1" applyFill="1" applyProtection="1">
      <protection locked="0"/>
    </xf>
    <xf numFmtId="0" fontId="22" fillId="8" borderId="69" xfId="217" applyFont="1" applyFill="1" applyBorder="1" applyAlignment="1" applyProtection="1">
      <alignment horizontal="right"/>
    </xf>
    <xf numFmtId="0" fontId="22" fillId="0" borderId="0" xfId="217" applyFont="1" applyFill="1" applyAlignment="1" applyProtection="1">
      <alignment vertical="top" wrapText="1"/>
      <protection locked="0"/>
    </xf>
    <xf numFmtId="0" fontId="22" fillId="8" borderId="70" xfId="217" applyFont="1" applyFill="1" applyBorder="1" applyAlignment="1" applyProtection="1">
      <alignment horizontal="right"/>
    </xf>
    <xf numFmtId="0" fontId="22" fillId="8" borderId="36" xfId="217" applyFont="1" applyFill="1" applyBorder="1" applyProtection="1"/>
    <xf numFmtId="0" fontId="20" fillId="8" borderId="93" xfId="217" applyFont="1" applyFill="1" applyBorder="1" applyProtection="1"/>
    <xf numFmtId="0" fontId="20" fillId="10" borderId="0" xfId="217" applyFont="1" applyFill="1" applyAlignment="1" applyProtection="1">
      <alignment horizontal="right"/>
    </xf>
    <xf numFmtId="0" fontId="21" fillId="10" borderId="0" xfId="217" applyFont="1" applyFill="1" applyProtection="1"/>
    <xf numFmtId="0" fontId="21" fillId="10" borderId="94" xfId="217" applyFont="1" applyFill="1" applyBorder="1" applyAlignment="1" applyProtection="1">
      <alignment horizontal="right"/>
    </xf>
    <xf numFmtId="0" fontId="21" fillId="10" borderId="2" xfId="217" applyFont="1" applyFill="1" applyBorder="1" applyAlignment="1" applyProtection="1">
      <alignment horizontal="right"/>
    </xf>
    <xf numFmtId="0" fontId="21" fillId="10" borderId="2" xfId="217" applyFont="1" applyFill="1" applyBorder="1" applyProtection="1"/>
    <xf numFmtId="0" fontId="21" fillId="10" borderId="51" xfId="217" applyFont="1" applyFill="1" applyBorder="1" applyProtection="1"/>
    <xf numFmtId="0" fontId="21" fillId="10" borderId="0" xfId="217" applyFont="1" applyFill="1" applyBorder="1" applyAlignment="1" applyProtection="1">
      <alignment horizontal="right"/>
    </xf>
    <xf numFmtId="0" fontId="21" fillId="10" borderId="0" xfId="217" applyFont="1" applyFill="1" applyBorder="1" applyProtection="1"/>
    <xf numFmtId="0" fontId="21" fillId="10" borderId="94" xfId="217" applyFont="1" applyFill="1" applyBorder="1" applyProtection="1"/>
    <xf numFmtId="0" fontId="21" fillId="10" borderId="0" xfId="217" applyFont="1" applyFill="1" applyBorder="1" applyAlignment="1" applyProtection="1">
      <alignment horizontal="right" vertical="top" wrapText="1"/>
    </xf>
    <xf numFmtId="0" fontId="21" fillId="10" borderId="0" xfId="217" applyFont="1" applyFill="1" applyBorder="1" applyAlignment="1" applyProtection="1">
      <alignment vertical="top" wrapText="1"/>
    </xf>
    <xf numFmtId="0" fontId="21" fillId="10" borderId="94" xfId="217" applyFont="1" applyFill="1" applyBorder="1" applyAlignment="1" applyProtection="1">
      <alignment vertical="top" wrapText="1"/>
    </xf>
    <xf numFmtId="0" fontId="21" fillId="0" borderId="0" xfId="217" applyFont="1" applyAlignment="1" applyProtection="1">
      <alignment vertical="top"/>
    </xf>
    <xf numFmtId="0" fontId="21" fillId="10" borderId="7" xfId="217" applyFont="1" applyFill="1" applyBorder="1" applyAlignment="1" applyProtection="1">
      <alignment horizontal="right" vertical="top" wrapText="1"/>
    </xf>
    <xf numFmtId="0" fontId="21" fillId="10" borderId="7" xfId="217" applyFont="1" applyFill="1" applyBorder="1" applyAlignment="1" applyProtection="1">
      <alignment vertical="top" wrapText="1"/>
    </xf>
    <xf numFmtId="0" fontId="21" fillId="10" borderId="95" xfId="217" applyFont="1" applyFill="1" applyBorder="1" applyAlignment="1" applyProtection="1">
      <alignment vertical="top" wrapText="1"/>
    </xf>
    <xf numFmtId="0" fontId="21" fillId="10" borderId="2" xfId="217" applyFont="1" applyFill="1" applyBorder="1" applyAlignment="1" applyProtection="1">
      <alignment horizontal="right" vertical="top" wrapText="1"/>
    </xf>
    <xf numFmtId="0" fontId="21" fillId="10" borderId="2" xfId="217" applyFont="1" applyFill="1" applyBorder="1" applyAlignment="1" applyProtection="1">
      <alignment vertical="top" wrapText="1"/>
    </xf>
    <xf numFmtId="0" fontId="21" fillId="10" borderId="51" xfId="217" applyFont="1" applyFill="1" applyBorder="1" applyAlignment="1" applyProtection="1">
      <alignment vertical="top" wrapText="1"/>
    </xf>
    <xf numFmtId="0" fontId="21" fillId="10" borderId="7" xfId="217" applyFont="1" applyFill="1" applyBorder="1" applyAlignment="1" applyProtection="1">
      <alignment horizontal="right"/>
    </xf>
    <xf numFmtId="0" fontId="21" fillId="10" borderId="7" xfId="217" applyFont="1" applyFill="1" applyBorder="1" applyProtection="1"/>
    <xf numFmtId="0" fontId="21" fillId="10" borderId="95" xfId="217" applyFont="1" applyFill="1" applyBorder="1" applyProtection="1"/>
    <xf numFmtId="0" fontId="21" fillId="10" borderId="7" xfId="217" applyFont="1" applyFill="1" applyBorder="1" applyAlignment="1" applyProtection="1">
      <alignment vertical="top"/>
    </xf>
    <xf numFmtId="0" fontId="21" fillId="10" borderId="95" xfId="217" applyFont="1" applyFill="1" applyBorder="1" applyAlignment="1" applyProtection="1">
      <alignment vertical="top"/>
    </xf>
    <xf numFmtId="0" fontId="21" fillId="10" borderId="10" xfId="217" applyFont="1" applyFill="1" applyBorder="1" applyAlignment="1" applyProtection="1">
      <alignment horizontal="right"/>
    </xf>
    <xf numFmtId="0" fontId="21" fillId="10" borderId="10" xfId="217" applyFont="1" applyFill="1" applyBorder="1" applyProtection="1"/>
    <xf numFmtId="0" fontId="21" fillId="10" borderId="93" xfId="217" applyFont="1" applyFill="1" applyBorder="1" applyProtection="1"/>
    <xf numFmtId="0" fontId="21" fillId="0" borderId="94" xfId="217" applyFont="1" applyBorder="1" applyProtection="1"/>
    <xf numFmtId="0" fontId="20" fillId="11" borderId="0" xfId="217" applyFont="1" applyFill="1" applyBorder="1" applyAlignment="1" applyProtection="1">
      <alignment horizontal="right"/>
    </xf>
    <xf numFmtId="0" fontId="21" fillId="11" borderId="0" xfId="217" applyFont="1" applyFill="1" applyBorder="1" applyProtection="1"/>
    <xf numFmtId="0" fontId="20" fillId="11" borderId="94" xfId="217" applyFont="1" applyFill="1" applyBorder="1" applyProtection="1"/>
    <xf numFmtId="0" fontId="21" fillId="11" borderId="0" xfId="217" applyFont="1" applyFill="1" applyBorder="1" applyAlignment="1" applyProtection="1">
      <alignment horizontal="right"/>
    </xf>
    <xf numFmtId="0" fontId="21" fillId="11" borderId="94" xfId="217" applyFont="1" applyFill="1" applyBorder="1" applyProtection="1"/>
    <xf numFmtId="172" fontId="21" fillId="11" borderId="0" xfId="217" applyNumberFormat="1" applyFont="1" applyFill="1" applyBorder="1" applyProtection="1"/>
    <xf numFmtId="0" fontId="20" fillId="3" borderId="0" xfId="217" applyFont="1" applyFill="1" applyAlignment="1" applyProtection="1">
      <alignment horizontal="right" wrapText="1"/>
    </xf>
    <xf numFmtId="0" fontId="21" fillId="3" borderId="0" xfId="217" applyFont="1" applyFill="1" applyProtection="1"/>
    <xf numFmtId="0" fontId="21" fillId="3" borderId="94" xfId="217" applyFont="1" applyFill="1" applyBorder="1" applyProtection="1"/>
    <xf numFmtId="0" fontId="21" fillId="3" borderId="0" xfId="217" applyFont="1" applyFill="1" applyAlignment="1" applyProtection="1">
      <alignment horizontal="right"/>
    </xf>
    <xf numFmtId="0" fontId="63" fillId="3" borderId="0" xfId="218" applyFont="1" applyFill="1" applyBorder="1" applyAlignment="1" applyProtection="1">
      <alignment vertical="center"/>
    </xf>
    <xf numFmtId="0" fontId="64" fillId="71" borderId="0" xfId="218" applyFont="1" applyFill="1" applyBorder="1" applyAlignment="1" applyProtection="1">
      <alignment vertical="center"/>
      <protection locked="0"/>
    </xf>
    <xf numFmtId="0" fontId="20" fillId="4" borderId="11" xfId="218" applyFont="1" applyFill="1" applyBorder="1" applyAlignment="1" applyProtection="1">
      <alignment horizontal="center" vertical="center"/>
    </xf>
    <xf numFmtId="0" fontId="20" fillId="3" borderId="11" xfId="218" applyFont="1" applyFill="1" applyBorder="1" applyAlignment="1" applyProtection="1">
      <alignment horizontal="centerContinuous" vertical="center"/>
    </xf>
    <xf numFmtId="0" fontId="20" fillId="0" borderId="0" xfId="218" applyFont="1" applyAlignment="1" applyProtection="1">
      <alignment vertical="center"/>
    </xf>
    <xf numFmtId="0" fontId="20" fillId="0" borderId="0" xfId="218" applyFont="1" applyAlignment="1" applyProtection="1">
      <alignment horizontal="centerContinuous" vertical="center"/>
    </xf>
    <xf numFmtId="0" fontId="20" fillId="3" borderId="6" xfId="218" applyFont="1" applyFill="1" applyBorder="1" applyAlignment="1" applyProtection="1">
      <alignment horizontal="center" vertical="center"/>
    </xf>
    <xf numFmtId="0" fontId="20" fillId="3" borderId="7" xfId="218" applyFont="1" applyFill="1" applyBorder="1" applyAlignment="1" applyProtection="1">
      <alignment horizontal="center" vertical="center"/>
    </xf>
    <xf numFmtId="0" fontId="20" fillId="3" borderId="8" xfId="218" applyFont="1" applyFill="1" applyBorder="1" applyAlignment="1" applyProtection="1">
      <alignment horizontal="right" vertical="center"/>
    </xf>
    <xf numFmtId="0" fontId="20" fillId="4" borderId="8" xfId="218" applyFont="1" applyFill="1" applyBorder="1" applyAlignment="1" applyProtection="1">
      <alignment horizontal="center" vertical="center"/>
    </xf>
    <xf numFmtId="0" fontId="20" fillId="3" borderId="8" xfId="218" applyFont="1" applyFill="1" applyBorder="1" applyAlignment="1" applyProtection="1">
      <alignment horizontal="center" vertical="center"/>
    </xf>
    <xf numFmtId="0" fontId="20" fillId="0" borderId="0" xfId="218" applyFont="1" applyAlignment="1" applyProtection="1">
      <alignment horizontal="center" vertical="center"/>
    </xf>
    <xf numFmtId="0" fontId="20" fillId="5" borderId="2" xfId="218" applyFont="1" applyFill="1" applyBorder="1" applyAlignment="1" applyProtection="1">
      <alignment horizontal="left" vertical="center"/>
    </xf>
    <xf numFmtId="0" fontId="18" fillId="5" borderId="2" xfId="218" applyFill="1" applyBorder="1" applyAlignment="1">
      <alignment horizontal="left" vertical="center"/>
    </xf>
    <xf numFmtId="0" fontId="20" fillId="6" borderId="0" xfId="218" applyFont="1" applyFill="1" applyAlignment="1" applyProtection="1">
      <alignment horizontal="center"/>
    </xf>
    <xf numFmtId="0" fontId="21" fillId="0" borderId="0" xfId="218" applyFont="1" applyProtection="1"/>
    <xf numFmtId="1" fontId="21" fillId="5" borderId="68" xfId="218" applyNumberFormat="1" applyFont="1" applyFill="1" applyBorder="1" applyProtection="1"/>
    <xf numFmtId="1" fontId="21" fillId="5" borderId="20" xfId="218" applyNumberFormat="1" applyFont="1" applyFill="1" applyBorder="1" applyProtection="1"/>
    <xf numFmtId="0" fontId="21" fillId="5" borderId="20" xfId="218" applyFont="1" applyFill="1" applyBorder="1" applyProtection="1"/>
    <xf numFmtId="0" fontId="21" fillId="0" borderId="0" xfId="218" applyFont="1" applyProtection="1">
      <protection locked="0"/>
    </xf>
    <xf numFmtId="1" fontId="21" fillId="5" borderId="69" xfId="218" applyNumberFormat="1" applyFont="1" applyFill="1" applyBorder="1" applyProtection="1"/>
    <xf numFmtId="1" fontId="21" fillId="5" borderId="16" xfId="218" applyNumberFormat="1" applyFont="1" applyFill="1" applyBorder="1" applyProtection="1"/>
    <xf numFmtId="0" fontId="21" fillId="5" borderId="16" xfId="218" applyFont="1" applyFill="1" applyBorder="1" applyProtection="1"/>
    <xf numFmtId="1" fontId="22" fillId="5" borderId="69" xfId="218" applyNumberFormat="1" applyFont="1" applyFill="1" applyBorder="1" applyAlignment="1" applyProtection="1">
      <alignment horizontal="right" vertical="center"/>
    </xf>
    <xf numFmtId="1" fontId="22" fillId="5" borderId="16" xfId="218" applyNumberFormat="1" applyFont="1" applyFill="1" applyBorder="1" applyProtection="1"/>
    <xf numFmtId="0" fontId="22" fillId="5" borderId="16" xfId="218" applyFont="1" applyFill="1" applyBorder="1" applyProtection="1"/>
    <xf numFmtId="1" fontId="21" fillId="5" borderId="69" xfId="218" applyNumberFormat="1" applyFont="1" applyFill="1" applyBorder="1" applyAlignment="1" applyProtection="1">
      <alignment horizontal="right"/>
    </xf>
    <xf numFmtId="1" fontId="21" fillId="5" borderId="69" xfId="218" applyNumberFormat="1" applyFont="1" applyFill="1" applyBorder="1" applyAlignment="1" applyProtection="1">
      <alignment horizontal="right" vertical="top" wrapText="1"/>
    </xf>
    <xf numFmtId="1" fontId="21" fillId="5" borderId="16" xfId="218" applyNumberFormat="1" applyFont="1" applyFill="1" applyBorder="1" applyAlignment="1" applyProtection="1">
      <alignment horizontal="right" vertical="top" wrapText="1"/>
    </xf>
    <xf numFmtId="0" fontId="21" fillId="5" borderId="16" xfId="218" applyFont="1" applyFill="1" applyBorder="1" applyAlignment="1" applyProtection="1">
      <alignment vertical="top" wrapText="1"/>
    </xf>
    <xf numFmtId="0" fontId="22" fillId="0" borderId="0" xfId="218" applyFont="1" applyProtection="1">
      <protection locked="0"/>
    </xf>
    <xf numFmtId="1" fontId="22" fillId="5" borderId="69" xfId="218" applyNumberFormat="1" applyFont="1" applyFill="1" applyBorder="1" applyAlignment="1" applyProtection="1">
      <alignment horizontal="right" vertical="top" wrapText="1"/>
    </xf>
    <xf numFmtId="0" fontId="22" fillId="5" borderId="16" xfId="218" applyFont="1" applyFill="1" applyBorder="1" applyAlignment="1" applyProtection="1">
      <alignment vertical="top" wrapText="1"/>
    </xf>
    <xf numFmtId="1" fontId="22" fillId="5" borderId="16" xfId="218" applyNumberFormat="1" applyFont="1" applyFill="1" applyBorder="1" applyAlignment="1" applyProtection="1">
      <alignment horizontal="right" vertical="top" wrapText="1"/>
    </xf>
    <xf numFmtId="0" fontId="22" fillId="0" borderId="0" xfId="218" applyFont="1" applyAlignment="1" applyProtection="1">
      <alignment vertical="top" wrapText="1"/>
      <protection locked="0"/>
    </xf>
    <xf numFmtId="0" fontId="20" fillId="0" borderId="0" xfId="218" applyFont="1" applyAlignment="1" applyProtection="1">
      <alignment vertical="center"/>
      <protection locked="0"/>
    </xf>
    <xf numFmtId="1" fontId="22" fillId="5" borderId="69" xfId="218" applyNumberFormat="1" applyFont="1" applyFill="1" applyBorder="1" applyAlignment="1" applyProtection="1">
      <alignment horizontal="right"/>
    </xf>
    <xf numFmtId="1" fontId="21" fillId="5" borderId="70" xfId="218" applyNumberFormat="1" applyFont="1" applyFill="1" applyBorder="1" applyProtection="1"/>
    <xf numFmtId="1" fontId="21" fillId="5" borderId="36" xfId="218" applyNumberFormat="1" applyFont="1" applyFill="1" applyBorder="1" applyProtection="1"/>
    <xf numFmtId="0" fontId="21" fillId="5" borderId="36" xfId="218" applyFont="1" applyFill="1" applyBorder="1" applyProtection="1"/>
    <xf numFmtId="1" fontId="20" fillId="5" borderId="10" xfId="218" applyNumberFormat="1" applyFont="1" applyFill="1" applyBorder="1" applyProtection="1"/>
    <xf numFmtId="0" fontId="20" fillId="5" borderId="10" xfId="218" applyFont="1" applyFill="1" applyBorder="1" applyProtection="1"/>
    <xf numFmtId="0" fontId="20" fillId="0" borderId="0" xfId="218" applyFont="1" applyProtection="1">
      <protection locked="0"/>
    </xf>
    <xf numFmtId="1" fontId="21" fillId="5" borderId="69" xfId="218" applyNumberFormat="1" applyFont="1" applyFill="1" applyBorder="1" applyAlignment="1" applyProtection="1">
      <alignment vertical="center"/>
    </xf>
    <xf numFmtId="1" fontId="21" fillId="5" borderId="16" xfId="218" applyNumberFormat="1" applyFont="1" applyFill="1" applyBorder="1" applyAlignment="1" applyProtection="1">
      <alignment vertical="center"/>
    </xf>
    <xf numFmtId="0" fontId="21" fillId="0" borderId="0" xfId="218" applyFont="1" applyAlignment="1" applyProtection="1">
      <alignment vertical="center"/>
      <protection locked="0"/>
    </xf>
    <xf numFmtId="0" fontId="22" fillId="0" borderId="0" xfId="218" applyFont="1" applyAlignment="1" applyProtection="1">
      <alignment vertical="top"/>
      <protection locked="0"/>
    </xf>
    <xf numFmtId="1" fontId="21" fillId="5" borderId="10" xfId="218" applyNumberFormat="1" applyFont="1" applyFill="1" applyBorder="1" applyProtection="1"/>
    <xf numFmtId="0" fontId="20" fillId="0" borderId="0" xfId="218" applyFont="1" applyProtection="1"/>
    <xf numFmtId="0" fontId="22" fillId="5" borderId="70" xfId="218" applyFont="1" applyFill="1" applyBorder="1" applyAlignment="1" applyProtection="1">
      <alignment horizontal="right"/>
    </xf>
    <xf numFmtId="0" fontId="22" fillId="5" borderId="36" xfId="218" applyFont="1" applyFill="1" applyBorder="1" applyProtection="1"/>
    <xf numFmtId="1" fontId="21" fillId="5" borderId="71" xfId="218" applyNumberFormat="1" applyFont="1" applyFill="1" applyBorder="1" applyAlignment="1" applyProtection="1">
      <alignment vertical="center"/>
    </xf>
    <xf numFmtId="1" fontId="21" fillId="5" borderId="22" xfId="218" applyNumberFormat="1" applyFont="1" applyFill="1" applyBorder="1" applyAlignment="1" applyProtection="1">
      <alignment vertical="center"/>
    </xf>
    <xf numFmtId="0" fontId="21" fillId="5" borderId="22" xfId="218" applyFont="1" applyFill="1" applyBorder="1" applyProtection="1"/>
    <xf numFmtId="1" fontId="21" fillId="5" borderId="69" xfId="218" applyNumberFormat="1" applyFont="1" applyFill="1" applyBorder="1" applyAlignment="1" applyProtection="1">
      <alignment horizontal="right" vertical="center" wrapText="1"/>
    </xf>
    <xf numFmtId="1" fontId="21" fillId="5" borderId="16" xfId="218" applyNumberFormat="1" applyFont="1" applyFill="1" applyBorder="1" applyAlignment="1" applyProtection="1">
      <alignment horizontal="right" vertical="center" wrapText="1"/>
    </xf>
    <xf numFmtId="0" fontId="21" fillId="5" borderId="16" xfId="218" applyFont="1" applyFill="1" applyBorder="1" applyAlignment="1" applyProtection="1">
      <alignment vertical="center" wrapText="1"/>
    </xf>
    <xf numFmtId="1" fontId="21" fillId="5" borderId="16" xfId="218" applyNumberFormat="1" applyFont="1" applyFill="1" applyBorder="1" applyAlignment="1" applyProtection="1">
      <alignment horizontal="right"/>
    </xf>
    <xf numFmtId="1" fontId="21" fillId="5" borderId="69" xfId="218" applyNumberFormat="1" applyFont="1" applyFill="1" applyBorder="1" applyAlignment="1" applyProtection="1">
      <alignment horizontal="right" vertical="top"/>
    </xf>
    <xf numFmtId="1" fontId="21" fillId="5" borderId="16" xfId="218" applyNumberFormat="1" applyFont="1" applyFill="1" applyBorder="1" applyAlignment="1" applyProtection="1">
      <alignment vertical="top"/>
    </xf>
    <xf numFmtId="0" fontId="21" fillId="0" borderId="0" xfId="218" applyFont="1" applyAlignment="1" applyProtection="1">
      <alignment vertical="top"/>
      <protection locked="0"/>
    </xf>
    <xf numFmtId="1" fontId="21" fillId="5" borderId="69" xfId="218" applyNumberFormat="1" applyFont="1" applyFill="1" applyBorder="1" applyAlignment="1" applyProtection="1">
      <alignment vertical="top"/>
    </xf>
    <xf numFmtId="1" fontId="22" fillId="5" borderId="36" xfId="218" applyNumberFormat="1" applyFont="1" applyFill="1" applyBorder="1" applyProtection="1"/>
    <xf numFmtId="1" fontId="22" fillId="5" borderId="70" xfId="218" applyNumberFormat="1" applyFont="1" applyFill="1" applyBorder="1" applyAlignment="1" applyProtection="1">
      <alignment horizontal="right"/>
    </xf>
    <xf numFmtId="0" fontId="21" fillId="5" borderId="10" xfId="218" applyFont="1" applyFill="1" applyBorder="1" applyProtection="1"/>
    <xf numFmtId="0" fontId="21" fillId="5" borderId="0" xfId="218" applyFont="1" applyFill="1" applyBorder="1" applyProtection="1"/>
    <xf numFmtId="0" fontId="20" fillId="5" borderId="0" xfId="218" applyFont="1" applyFill="1" applyBorder="1" applyProtection="1"/>
    <xf numFmtId="0" fontId="21" fillId="0" borderId="0" xfId="218" applyFont="1" applyFill="1" applyBorder="1" applyProtection="1"/>
    <xf numFmtId="0" fontId="20" fillId="0" borderId="0" xfId="218" applyFont="1" applyFill="1" applyBorder="1" applyProtection="1"/>
    <xf numFmtId="0" fontId="20" fillId="7" borderId="10" xfId="218" applyFont="1" applyFill="1" applyBorder="1" applyAlignment="1" applyProtection="1">
      <alignment horizontal="left" vertical="center"/>
    </xf>
    <xf numFmtId="0" fontId="18" fillId="7" borderId="10" xfId="218" applyFill="1" applyBorder="1" applyAlignment="1">
      <alignment horizontal="left" vertical="center"/>
    </xf>
    <xf numFmtId="0" fontId="21" fillId="7" borderId="69" xfId="218" applyFont="1" applyFill="1" applyBorder="1" applyAlignment="1" applyProtection="1">
      <alignment horizontal="right"/>
    </xf>
    <xf numFmtId="0" fontId="21" fillId="7" borderId="16" xfId="218" applyFont="1" applyFill="1" applyBorder="1" applyProtection="1"/>
    <xf numFmtId="0" fontId="22" fillId="7" borderId="69" xfId="218" applyFont="1" applyFill="1" applyBorder="1" applyAlignment="1" applyProtection="1">
      <alignment horizontal="right"/>
    </xf>
    <xf numFmtId="0" fontId="22" fillId="7" borderId="16" xfId="218" applyFont="1" applyFill="1" applyBorder="1" applyProtection="1"/>
    <xf numFmtId="0" fontId="21" fillId="7" borderId="70" xfId="218" applyFont="1" applyFill="1" applyBorder="1" applyAlignment="1" applyProtection="1">
      <alignment horizontal="right"/>
    </xf>
    <xf numFmtId="0" fontId="21" fillId="7" borderId="36" xfId="218" applyFont="1" applyFill="1" applyBorder="1" applyProtection="1"/>
    <xf numFmtId="0" fontId="20" fillId="7" borderId="10" xfId="218" applyFont="1" applyFill="1" applyBorder="1" applyAlignment="1" applyProtection="1">
      <alignment horizontal="right"/>
    </xf>
    <xf numFmtId="0" fontId="20" fillId="7" borderId="10" xfId="218" applyFont="1" applyFill="1" applyBorder="1" applyProtection="1"/>
    <xf numFmtId="0" fontId="21" fillId="7" borderId="69" xfId="218" applyFont="1" applyFill="1" applyBorder="1" applyAlignment="1" applyProtection="1">
      <alignment horizontal="right" vertical="top" wrapText="1"/>
    </xf>
    <xf numFmtId="0" fontId="21" fillId="7" borderId="16" xfId="218" applyFont="1" applyFill="1" applyBorder="1" applyAlignment="1" applyProtection="1">
      <alignment vertical="top" wrapText="1"/>
    </xf>
    <xf numFmtId="0" fontId="21" fillId="7" borderId="70" xfId="218" applyFont="1" applyFill="1" applyBorder="1" applyAlignment="1" applyProtection="1">
      <alignment horizontal="right" vertical="top"/>
    </xf>
    <xf numFmtId="0" fontId="21" fillId="7" borderId="36" xfId="218" applyFont="1" applyFill="1" applyBorder="1" applyAlignment="1" applyProtection="1">
      <alignment vertical="top" wrapText="1"/>
    </xf>
    <xf numFmtId="0" fontId="21" fillId="7" borderId="10" xfId="218" applyFont="1" applyFill="1" applyBorder="1" applyProtection="1"/>
    <xf numFmtId="0" fontId="21" fillId="7" borderId="0" xfId="218" applyFont="1" applyFill="1" applyBorder="1" applyProtection="1"/>
    <xf numFmtId="0" fontId="20" fillId="7" borderId="0" xfId="218" applyFont="1" applyFill="1" applyBorder="1" applyProtection="1"/>
    <xf numFmtId="0" fontId="20" fillId="8" borderId="0" xfId="218" applyFont="1" applyFill="1" applyBorder="1" applyProtection="1"/>
    <xf numFmtId="0" fontId="21" fillId="8" borderId="0" xfId="218" applyFont="1" applyFill="1" applyBorder="1" applyProtection="1"/>
    <xf numFmtId="0" fontId="21" fillId="0" borderId="0" xfId="218" applyFont="1" applyFill="1" applyProtection="1"/>
    <xf numFmtId="0" fontId="20" fillId="8" borderId="71" xfId="218" applyFont="1" applyFill="1" applyBorder="1" applyProtection="1"/>
    <xf numFmtId="0" fontId="20" fillId="8" borderId="22" xfId="218" applyFont="1" applyFill="1" applyBorder="1" applyProtection="1"/>
    <xf numFmtId="0" fontId="21" fillId="0" borderId="0" xfId="218" applyFont="1" applyFill="1" applyProtection="1">
      <protection locked="0"/>
    </xf>
    <xf numFmtId="0" fontId="20" fillId="8" borderId="69" xfId="218" applyFont="1" applyFill="1" applyBorder="1" applyAlignment="1" applyProtection="1">
      <alignment horizontal="right" vertical="top"/>
    </xf>
    <xf numFmtId="0" fontId="20" fillId="8" borderId="16" xfId="218" applyFont="1" applyFill="1" applyBorder="1" applyProtection="1"/>
    <xf numFmtId="0" fontId="21" fillId="8" borderId="69" xfId="218" applyFont="1" applyFill="1" applyBorder="1" applyAlignment="1" applyProtection="1">
      <alignment horizontal="right" vertical="top"/>
    </xf>
    <xf numFmtId="0" fontId="21" fillId="8" borderId="16" xfId="218" applyFont="1" applyFill="1" applyBorder="1" applyProtection="1"/>
    <xf numFmtId="0" fontId="21" fillId="8" borderId="69" xfId="218" applyFont="1" applyFill="1" applyBorder="1" applyAlignment="1" applyProtection="1">
      <alignment horizontal="right" vertical="top" wrapText="1"/>
    </xf>
    <xf numFmtId="0" fontId="21" fillId="8" borderId="16" xfId="218" applyFont="1" applyFill="1" applyBorder="1" applyAlignment="1" applyProtection="1">
      <alignment vertical="top"/>
    </xf>
    <xf numFmtId="0" fontId="21" fillId="0" borderId="0" xfId="218" applyFont="1" applyFill="1" applyAlignment="1" applyProtection="1">
      <alignment vertical="top"/>
      <protection locked="0"/>
    </xf>
    <xf numFmtId="0" fontId="21" fillId="8" borderId="16" xfId="218" applyFont="1" applyFill="1" applyBorder="1" applyAlignment="1" applyProtection="1">
      <alignment vertical="top" wrapText="1"/>
    </xf>
    <xf numFmtId="0" fontId="21" fillId="0" borderId="0" xfId="218" applyFont="1" applyFill="1" applyAlignment="1" applyProtection="1">
      <alignment vertical="top" wrapText="1"/>
      <protection locked="0"/>
    </xf>
    <xf numFmtId="0" fontId="21" fillId="8" borderId="70" xfId="218" applyFont="1" applyFill="1" applyBorder="1" applyAlignment="1" applyProtection="1">
      <alignment horizontal="right" vertical="top"/>
    </xf>
    <xf numFmtId="0" fontId="21" fillId="8" borderId="36" xfId="218" applyFont="1" applyFill="1" applyBorder="1" applyProtection="1"/>
    <xf numFmtId="0" fontId="20" fillId="8" borderId="10" xfId="218" applyFont="1" applyFill="1" applyBorder="1" applyProtection="1"/>
    <xf numFmtId="0" fontId="21" fillId="8" borderId="10" xfId="218" applyFont="1" applyFill="1" applyBorder="1" applyProtection="1"/>
    <xf numFmtId="0" fontId="20" fillId="8" borderId="69" xfId="218" applyFont="1" applyFill="1" applyBorder="1" applyAlignment="1" applyProtection="1">
      <alignment horizontal="right"/>
    </xf>
    <xf numFmtId="0" fontId="21" fillId="8" borderId="69" xfId="218" applyFont="1" applyFill="1" applyBorder="1" applyAlignment="1" applyProtection="1">
      <alignment horizontal="right"/>
    </xf>
    <xf numFmtId="0" fontId="22" fillId="0" borderId="0" xfId="218" applyFont="1" applyFill="1" applyProtection="1">
      <protection locked="0"/>
    </xf>
    <xf numFmtId="0" fontId="22" fillId="8" borderId="69" xfId="218" applyFont="1" applyFill="1" applyBorder="1" applyAlignment="1" applyProtection="1">
      <alignment horizontal="right"/>
    </xf>
    <xf numFmtId="0" fontId="22" fillId="8" borderId="16" xfId="218" applyFont="1" applyFill="1" applyBorder="1" applyProtection="1"/>
    <xf numFmtId="0" fontId="22" fillId="0" borderId="0" xfId="218" applyFont="1" applyFill="1" applyAlignment="1" applyProtection="1">
      <alignment vertical="top" wrapText="1"/>
      <protection locked="0"/>
    </xf>
    <xf numFmtId="0" fontId="22" fillId="8" borderId="70" xfId="218" applyFont="1" applyFill="1" applyBorder="1" applyAlignment="1" applyProtection="1">
      <alignment horizontal="right"/>
    </xf>
    <xf numFmtId="0" fontId="22" fillId="8" borderId="36" xfId="218" applyFont="1" applyFill="1" applyBorder="1" applyProtection="1"/>
    <xf numFmtId="0" fontId="20" fillId="10" borderId="0" xfId="218" applyFont="1" applyFill="1" applyAlignment="1" applyProtection="1">
      <alignment horizontal="right"/>
    </xf>
    <xf numFmtId="0" fontId="21" fillId="10" borderId="0" xfId="218" applyFont="1" applyFill="1" applyProtection="1"/>
    <xf numFmtId="0" fontId="21" fillId="10" borderId="0" xfId="218" applyFont="1" applyFill="1" applyAlignment="1" applyProtection="1">
      <alignment horizontal="right"/>
    </xf>
    <xf numFmtId="0" fontId="21" fillId="10" borderId="2" xfId="218" applyFont="1" applyFill="1" applyBorder="1" applyAlignment="1" applyProtection="1">
      <alignment horizontal="right" vertical="top"/>
    </xf>
    <xf numFmtId="0" fontId="21" fillId="10" borderId="2" xfId="218" applyFont="1" applyFill="1" applyBorder="1" applyProtection="1"/>
    <xf numFmtId="0" fontId="21" fillId="10" borderId="0" xfId="218" applyFont="1" applyFill="1" applyBorder="1" applyAlignment="1" applyProtection="1">
      <alignment horizontal="right" vertical="top"/>
    </xf>
    <xf numFmtId="0" fontId="21" fillId="10" borderId="0" xfId="218" applyFont="1" applyFill="1" applyBorder="1" applyProtection="1"/>
    <xf numFmtId="0" fontId="21" fillId="10" borderId="0" xfId="218" applyFont="1" applyFill="1" applyBorder="1" applyAlignment="1" applyProtection="1">
      <alignment horizontal="right" vertical="top" wrapText="1"/>
    </xf>
    <xf numFmtId="0" fontId="21" fillId="10" borderId="0" xfId="218" applyFont="1" applyFill="1" applyBorder="1" applyAlignment="1" applyProtection="1">
      <alignment vertical="top" wrapText="1"/>
    </xf>
    <xf numFmtId="0" fontId="21" fillId="0" borderId="0" xfId="218" applyFont="1" applyAlignment="1" applyProtection="1">
      <alignment vertical="top"/>
    </xf>
    <xf numFmtId="0" fontId="21" fillId="10" borderId="7" xfId="218" applyFont="1" applyFill="1" applyBorder="1" applyAlignment="1" applyProtection="1">
      <alignment horizontal="right" vertical="top" wrapText="1"/>
    </xf>
    <xf numFmtId="0" fontId="21" fillId="10" borderId="7" xfId="218" applyFont="1" applyFill="1" applyBorder="1" applyAlignment="1" applyProtection="1">
      <alignment vertical="top" wrapText="1"/>
    </xf>
    <xf numFmtId="0" fontId="21" fillId="10" borderId="2" xfId="218" applyFont="1" applyFill="1" applyBorder="1" applyAlignment="1" applyProtection="1">
      <alignment horizontal="right" vertical="top" wrapText="1"/>
    </xf>
    <xf numFmtId="0" fontId="21" fillId="10" borderId="2" xfId="218" applyFont="1" applyFill="1" applyBorder="1" applyAlignment="1" applyProtection="1">
      <alignment vertical="top" wrapText="1"/>
    </xf>
    <xf numFmtId="0" fontId="21" fillId="10" borderId="7" xfId="218" applyFont="1" applyFill="1" applyBorder="1" applyAlignment="1" applyProtection="1">
      <alignment horizontal="right" vertical="top"/>
    </xf>
    <xf numFmtId="0" fontId="21" fillId="10" borderId="7" xfId="218" applyFont="1" applyFill="1" applyBorder="1" applyProtection="1"/>
    <xf numFmtId="0" fontId="21" fillId="10" borderId="7" xfId="218" applyFont="1" applyFill="1" applyBorder="1" applyAlignment="1" applyProtection="1">
      <alignment vertical="top"/>
    </xf>
    <xf numFmtId="0" fontId="21" fillId="10" borderId="10" xfId="218" applyFont="1" applyFill="1" applyBorder="1" applyAlignment="1" applyProtection="1">
      <alignment horizontal="right" vertical="top"/>
    </xf>
    <xf numFmtId="0" fontId="21" fillId="10" borderId="10" xfId="218" applyFont="1" applyFill="1" applyBorder="1" applyProtection="1"/>
    <xf numFmtId="0" fontId="21" fillId="0" borderId="0" xfId="218" applyFont="1" applyAlignment="1" applyProtection="1">
      <alignment horizontal="right"/>
    </xf>
    <xf numFmtId="0" fontId="20" fillId="11" borderId="0" xfId="218" applyFont="1" applyFill="1" applyBorder="1" applyAlignment="1" applyProtection="1">
      <alignment horizontal="right"/>
    </xf>
    <xf numFmtId="0" fontId="21" fillId="11" borderId="0" xfId="218" applyFont="1" applyFill="1" applyBorder="1" applyProtection="1"/>
    <xf numFmtId="0" fontId="20" fillId="11" borderId="0" xfId="218" applyFont="1" applyFill="1" applyBorder="1" applyProtection="1"/>
    <xf numFmtId="0" fontId="21" fillId="11" borderId="0" xfId="218" applyFont="1" applyFill="1" applyBorder="1" applyAlignment="1" applyProtection="1">
      <alignment horizontal="right"/>
    </xf>
    <xf numFmtId="172" fontId="21" fillId="11" borderId="0" xfId="218" applyNumberFormat="1" applyFont="1" applyFill="1" applyBorder="1" applyProtection="1"/>
    <xf numFmtId="0" fontId="20" fillId="3" borderId="0" xfId="218" applyFont="1" applyFill="1" applyAlignment="1" applyProtection="1">
      <alignment horizontal="right" wrapText="1"/>
    </xf>
    <xf numFmtId="0" fontId="21" fillId="3" borderId="0" xfId="218" applyFont="1" applyFill="1" applyProtection="1"/>
    <xf numFmtId="0" fontId="21" fillId="3" borderId="0" xfId="218" applyFont="1" applyFill="1" applyAlignment="1" applyProtection="1">
      <alignment horizontal="right"/>
    </xf>
    <xf numFmtId="0" fontId="19" fillId="3" borderId="1" xfId="219" applyFont="1" applyFill="1" applyBorder="1" applyAlignment="1" applyProtection="1">
      <alignment horizontal="right"/>
    </xf>
    <xf numFmtId="0" fontId="19" fillId="3" borderId="2" xfId="219" applyFont="1" applyFill="1" applyBorder="1" applyAlignment="1" applyProtection="1">
      <alignment horizontal="left"/>
    </xf>
    <xf numFmtId="0" fontId="20" fillId="4" borderId="11" xfId="219" applyFont="1" applyFill="1" applyBorder="1" applyAlignment="1" applyProtection="1">
      <alignment horizontal="center" vertical="center"/>
    </xf>
    <xf numFmtId="0" fontId="20" fillId="3" borderId="11" xfId="219" applyFont="1" applyFill="1" applyBorder="1" applyAlignment="1" applyProtection="1">
      <alignment horizontal="centerContinuous" vertical="center"/>
    </xf>
    <xf numFmtId="0" fontId="20" fillId="0" borderId="0" xfId="219" applyFont="1" applyAlignment="1" applyProtection="1">
      <alignment vertical="center"/>
    </xf>
    <xf numFmtId="0" fontId="20" fillId="0" borderId="0" xfId="219" applyFont="1" applyAlignment="1" applyProtection="1">
      <alignment horizontal="centerContinuous" vertical="center"/>
    </xf>
    <xf numFmtId="0" fontId="20" fillId="3" borderId="6" xfId="219" applyFont="1" applyFill="1" applyBorder="1" applyAlignment="1" applyProtection="1">
      <alignment horizontal="right" vertical="center"/>
    </xf>
    <xf numFmtId="0" fontId="20" fillId="3" borderId="7" xfId="219" applyFont="1" applyFill="1" applyBorder="1" applyAlignment="1" applyProtection="1">
      <alignment horizontal="center" vertical="center"/>
    </xf>
    <xf numFmtId="0" fontId="20" fillId="3" borderId="8" xfId="219" applyFont="1" applyFill="1" applyBorder="1" applyAlignment="1" applyProtection="1">
      <alignment horizontal="right" vertical="center"/>
    </xf>
    <xf numFmtId="0" fontId="20" fillId="4" borderId="8" xfId="219" applyFont="1" applyFill="1" applyBorder="1" applyAlignment="1" applyProtection="1">
      <alignment horizontal="center" vertical="center"/>
    </xf>
    <xf numFmtId="0" fontId="20" fillId="3" borderId="8" xfId="219" applyFont="1" applyFill="1" applyBorder="1" applyAlignment="1" applyProtection="1">
      <alignment horizontal="center" vertical="center"/>
    </xf>
    <xf numFmtId="0" fontId="20" fillId="0" borderId="0" xfId="219" applyFont="1" applyAlignment="1" applyProtection="1">
      <alignment horizontal="center" vertical="center"/>
    </xf>
    <xf numFmtId="0" fontId="20" fillId="5" borderId="2" xfId="219" applyFont="1" applyFill="1" applyBorder="1" applyAlignment="1" applyProtection="1">
      <alignment horizontal="left" vertical="center"/>
    </xf>
    <xf numFmtId="0" fontId="18" fillId="5" borderId="2" xfId="219" applyFill="1" applyBorder="1" applyAlignment="1">
      <alignment horizontal="left" vertical="center"/>
    </xf>
    <xf numFmtId="0" fontId="20" fillId="6" borderId="0" xfId="219" applyFont="1" applyFill="1" applyAlignment="1" applyProtection="1">
      <alignment horizontal="center"/>
    </xf>
    <xf numFmtId="0" fontId="21" fillId="0" borderId="0" xfId="219" applyFont="1" applyProtection="1"/>
    <xf numFmtId="1" fontId="21" fillId="5" borderId="68" xfId="219" applyNumberFormat="1" applyFont="1" applyFill="1" applyBorder="1" applyAlignment="1" applyProtection="1">
      <alignment horizontal="right"/>
    </xf>
    <xf numFmtId="1" fontId="21" fillId="5" borderId="20" xfId="219" applyNumberFormat="1" applyFont="1" applyFill="1" applyBorder="1" applyProtection="1"/>
    <xf numFmtId="0" fontId="21" fillId="5" borderId="20" xfId="219" applyFont="1" applyFill="1" applyBorder="1" applyProtection="1"/>
    <xf numFmtId="0" fontId="21" fillId="0" borderId="0" xfId="219" applyFont="1" applyProtection="1">
      <protection locked="0"/>
    </xf>
    <xf numFmtId="1" fontId="21" fillId="5" borderId="69" xfId="219" applyNumberFormat="1" applyFont="1" applyFill="1" applyBorder="1" applyAlignment="1" applyProtection="1">
      <alignment horizontal="right"/>
    </xf>
    <xf numFmtId="1" fontId="21" fillId="5" borderId="16" xfId="219" applyNumberFormat="1" applyFont="1" applyFill="1" applyBorder="1" applyProtection="1"/>
    <xf numFmtId="0" fontId="21" fillId="5" borderId="16" xfId="219" applyFont="1" applyFill="1" applyBorder="1" applyProtection="1"/>
    <xf numFmtId="1" fontId="22" fillId="5" borderId="69" xfId="219" applyNumberFormat="1" applyFont="1" applyFill="1" applyBorder="1" applyAlignment="1" applyProtection="1">
      <alignment horizontal="right" vertical="center"/>
    </xf>
    <xf numFmtId="1" fontId="22" fillId="5" borderId="16" xfId="219" applyNumberFormat="1" applyFont="1" applyFill="1" applyBorder="1" applyProtection="1"/>
    <xf numFmtId="0" fontId="22" fillId="5" borderId="16" xfId="219" applyFont="1" applyFill="1" applyBorder="1" applyProtection="1"/>
    <xf numFmtId="1" fontId="21" fillId="5" borderId="69" xfId="219" applyNumberFormat="1" applyFont="1" applyFill="1" applyBorder="1" applyAlignment="1" applyProtection="1">
      <alignment horizontal="right" vertical="top" wrapText="1"/>
    </xf>
    <xf numFmtId="1" fontId="21" fillId="5" borderId="16" xfId="219" applyNumberFormat="1" applyFont="1" applyFill="1" applyBorder="1" applyAlignment="1" applyProtection="1">
      <alignment vertical="top" wrapText="1"/>
    </xf>
    <xf numFmtId="0" fontId="21" fillId="5" borderId="16" xfId="219" applyFont="1" applyFill="1" applyBorder="1" applyAlignment="1" applyProtection="1">
      <alignment vertical="top" wrapText="1"/>
    </xf>
    <xf numFmtId="0" fontId="21" fillId="0" borderId="0" xfId="219" applyFont="1" applyAlignment="1" applyProtection="1">
      <alignment vertical="top" wrapText="1"/>
      <protection locked="0"/>
    </xf>
    <xf numFmtId="1" fontId="21" fillId="5" borderId="16" xfId="219" applyNumberFormat="1" applyFont="1" applyFill="1" applyBorder="1" applyAlignment="1" applyProtection="1">
      <alignment horizontal="right" vertical="top" wrapText="1"/>
    </xf>
    <xf numFmtId="0" fontId="22" fillId="0" borderId="0" xfId="219" applyFont="1" applyProtection="1">
      <protection locked="0"/>
    </xf>
    <xf numFmtId="1" fontId="22" fillId="5" borderId="69" xfId="219" applyNumberFormat="1" applyFont="1" applyFill="1" applyBorder="1" applyAlignment="1" applyProtection="1">
      <alignment horizontal="right" vertical="top" wrapText="1"/>
    </xf>
    <xf numFmtId="0" fontId="22" fillId="5" borderId="16" xfId="219" applyFont="1" applyFill="1" applyBorder="1" applyAlignment="1" applyProtection="1">
      <alignment vertical="top" wrapText="1"/>
    </xf>
    <xf numFmtId="1" fontId="22" fillId="5" borderId="16" xfId="219" applyNumberFormat="1" applyFont="1" applyFill="1" applyBorder="1" applyAlignment="1" applyProtection="1">
      <alignment horizontal="right" vertical="top" wrapText="1"/>
    </xf>
    <xf numFmtId="0" fontId="22" fillId="0" borderId="0" xfId="219" applyFont="1" applyAlignment="1" applyProtection="1">
      <alignment vertical="top" wrapText="1"/>
      <protection locked="0"/>
    </xf>
    <xf numFmtId="0" fontId="20" fillId="0" borderId="0" xfId="219" applyFont="1" applyAlignment="1" applyProtection="1">
      <alignment vertical="center"/>
      <protection locked="0"/>
    </xf>
    <xf numFmtId="1" fontId="22" fillId="5" borderId="69" xfId="219" applyNumberFormat="1" applyFont="1" applyFill="1" applyBorder="1" applyAlignment="1" applyProtection="1">
      <alignment horizontal="right"/>
    </xf>
    <xf numFmtId="1" fontId="21" fillId="5" borderId="70" xfId="219" applyNumberFormat="1" applyFont="1" applyFill="1" applyBorder="1" applyAlignment="1" applyProtection="1">
      <alignment horizontal="right"/>
    </xf>
    <xf numFmtId="1" fontId="21" fillId="5" borderId="36" xfId="219" applyNumberFormat="1" applyFont="1" applyFill="1" applyBorder="1" applyProtection="1"/>
    <xf numFmtId="0" fontId="21" fillId="5" borderId="36" xfId="219" applyFont="1" applyFill="1" applyBorder="1" applyProtection="1"/>
    <xf numFmtId="1" fontId="20" fillId="5" borderId="10" xfId="219" applyNumberFormat="1" applyFont="1" applyFill="1" applyBorder="1" applyAlignment="1" applyProtection="1">
      <alignment horizontal="right"/>
    </xf>
    <xf numFmtId="1" fontId="20" fillId="5" borderId="10" xfId="219" applyNumberFormat="1" applyFont="1" applyFill="1" applyBorder="1" applyProtection="1"/>
    <xf numFmtId="0" fontId="20" fillId="5" borderId="10" xfId="219" applyFont="1" applyFill="1" applyBorder="1" applyProtection="1"/>
    <xf numFmtId="0" fontId="20" fillId="0" borderId="0" xfId="219" applyFont="1" applyProtection="1">
      <protection locked="0"/>
    </xf>
    <xf numFmtId="1" fontId="21" fillId="5" borderId="69" xfId="219" applyNumberFormat="1" applyFont="1" applyFill="1" applyBorder="1" applyAlignment="1" applyProtection="1">
      <alignment horizontal="right" vertical="center"/>
    </xf>
    <xf numFmtId="1" fontId="21" fillId="5" borderId="16" xfId="219" applyNumberFormat="1" applyFont="1" applyFill="1" applyBorder="1" applyAlignment="1" applyProtection="1">
      <alignment vertical="center"/>
    </xf>
    <xf numFmtId="0" fontId="21" fillId="0" borderId="0" xfId="219" applyFont="1" applyAlignment="1" applyProtection="1">
      <alignment vertical="center"/>
      <protection locked="0"/>
    </xf>
    <xf numFmtId="1" fontId="22" fillId="5" borderId="16" xfId="219" applyNumberFormat="1" applyFont="1" applyFill="1" applyBorder="1" applyAlignment="1" applyProtection="1">
      <alignment vertical="top" wrapText="1"/>
    </xf>
    <xf numFmtId="1" fontId="21" fillId="5" borderId="10" xfId="219" applyNumberFormat="1" applyFont="1" applyFill="1" applyBorder="1" applyProtection="1"/>
    <xf numFmtId="0" fontId="20" fillId="0" borderId="0" xfId="219" applyFont="1" applyProtection="1"/>
    <xf numFmtId="0" fontId="22" fillId="5" borderId="70" xfId="219" applyFont="1" applyFill="1" applyBorder="1" applyAlignment="1" applyProtection="1">
      <alignment horizontal="right"/>
    </xf>
    <xf numFmtId="0" fontId="22" fillId="5" borderId="36" xfId="219" applyFont="1" applyFill="1" applyBorder="1" applyProtection="1"/>
    <xf numFmtId="1" fontId="21" fillId="5" borderId="10" xfId="219" applyNumberFormat="1" applyFont="1" applyFill="1" applyBorder="1" applyAlignment="1" applyProtection="1">
      <alignment horizontal="right"/>
    </xf>
    <xf numFmtId="1" fontId="21" fillId="5" borderId="71" xfId="219" applyNumberFormat="1" applyFont="1" applyFill="1" applyBorder="1" applyAlignment="1" applyProtection="1">
      <alignment horizontal="right" vertical="center"/>
    </xf>
    <xf numFmtId="1" fontId="21" fillId="5" borderId="22" xfId="219" applyNumberFormat="1" applyFont="1" applyFill="1" applyBorder="1" applyAlignment="1" applyProtection="1">
      <alignment vertical="center"/>
    </xf>
    <xf numFmtId="0" fontId="21" fillId="5" borderId="22" xfId="219" applyFont="1" applyFill="1" applyBorder="1" applyProtection="1"/>
    <xf numFmtId="1" fontId="21" fillId="5" borderId="69" xfId="219" applyNumberFormat="1" applyFont="1" applyFill="1" applyBorder="1" applyAlignment="1" applyProtection="1">
      <alignment horizontal="right" vertical="center" wrapText="1"/>
    </xf>
    <xf numFmtId="1" fontId="21" fillId="5" borderId="16" xfId="219" applyNumberFormat="1" applyFont="1" applyFill="1" applyBorder="1" applyAlignment="1" applyProtection="1">
      <alignment horizontal="right" vertical="center" wrapText="1"/>
    </xf>
    <xf numFmtId="0" fontId="21" fillId="5" borderId="16" xfId="219" applyFont="1" applyFill="1" applyBorder="1" applyAlignment="1" applyProtection="1">
      <alignment vertical="center" wrapText="1"/>
    </xf>
    <xf numFmtId="1" fontId="21" fillId="5" borderId="16" xfId="219" applyNumberFormat="1" applyFont="1" applyFill="1" applyBorder="1" applyAlignment="1" applyProtection="1">
      <alignment horizontal="right"/>
    </xf>
    <xf numFmtId="1" fontId="21" fillId="5" borderId="16" xfId="219" applyNumberFormat="1" applyFont="1" applyFill="1" applyBorder="1" applyAlignment="1" applyProtection="1">
      <alignment vertical="top"/>
    </xf>
    <xf numFmtId="0" fontId="21" fillId="0" borderId="0" xfId="219" applyFont="1" applyAlignment="1" applyProtection="1">
      <alignment vertical="top"/>
      <protection locked="0"/>
    </xf>
    <xf numFmtId="1" fontId="22" fillId="5" borderId="36" xfId="219" applyNumberFormat="1" applyFont="1" applyFill="1" applyBorder="1" applyProtection="1"/>
    <xf numFmtId="1" fontId="22" fillId="5" borderId="70" xfId="219" applyNumberFormat="1" applyFont="1" applyFill="1" applyBorder="1" applyAlignment="1" applyProtection="1">
      <alignment horizontal="right"/>
    </xf>
    <xf numFmtId="0" fontId="21" fillId="5" borderId="10" xfId="219" applyFont="1" applyFill="1" applyBorder="1" applyAlignment="1" applyProtection="1">
      <alignment horizontal="right"/>
    </xf>
    <xf numFmtId="0" fontId="21" fillId="5" borderId="10" xfId="219" applyFont="1" applyFill="1" applyBorder="1" applyProtection="1"/>
    <xf numFmtId="0" fontId="21" fillId="5" borderId="0" xfId="219" applyFont="1" applyFill="1" applyBorder="1" applyAlignment="1" applyProtection="1">
      <alignment horizontal="right"/>
    </xf>
    <xf numFmtId="0" fontId="21" fillId="5" borderId="0" xfId="219" applyFont="1" applyFill="1" applyBorder="1" applyProtection="1"/>
    <xf numFmtId="0" fontId="20" fillId="5" borderId="0" xfId="219" applyFont="1" applyFill="1" applyBorder="1" applyProtection="1"/>
    <xf numFmtId="0" fontId="21" fillId="0" borderId="0" xfId="219" applyFont="1" applyFill="1" applyBorder="1" applyAlignment="1" applyProtection="1">
      <alignment horizontal="right"/>
    </xf>
    <xf numFmtId="0" fontId="21" fillId="0" borderId="0" xfId="219" applyFont="1" applyFill="1" applyBorder="1" applyProtection="1"/>
    <xf numFmtId="0" fontId="20" fillId="0" borderId="0" xfId="219" applyFont="1" applyFill="1" applyBorder="1" applyProtection="1"/>
    <xf numFmtId="0" fontId="20" fillId="7" borderId="10" xfId="219" applyFont="1" applyFill="1" applyBorder="1" applyAlignment="1" applyProtection="1">
      <alignment horizontal="left" vertical="center"/>
    </xf>
    <xf numFmtId="0" fontId="18" fillId="7" borderId="10" xfId="219" applyFill="1" applyBorder="1" applyAlignment="1">
      <alignment horizontal="left" vertical="center"/>
    </xf>
    <xf numFmtId="0" fontId="21" fillId="7" borderId="69" xfId="219" applyFont="1" applyFill="1" applyBorder="1" applyAlignment="1" applyProtection="1">
      <alignment horizontal="right"/>
    </xf>
    <xf numFmtId="0" fontId="21" fillId="7" borderId="16" xfId="219" applyFont="1" applyFill="1" applyBorder="1" applyProtection="1"/>
    <xf numFmtId="0" fontId="22" fillId="7" borderId="69" xfId="219" applyFont="1" applyFill="1" applyBorder="1" applyAlignment="1" applyProtection="1">
      <alignment horizontal="right"/>
    </xf>
    <xf numFmtId="0" fontId="22" fillId="7" borderId="16" xfId="219" applyFont="1" applyFill="1" applyBorder="1" applyProtection="1"/>
    <xf numFmtId="0" fontId="21" fillId="7" borderId="69" xfId="219" applyFont="1" applyFill="1" applyBorder="1" applyAlignment="1" applyProtection="1">
      <alignment horizontal="right" vertical="top" wrapText="1"/>
    </xf>
    <xf numFmtId="0" fontId="21" fillId="7" borderId="16" xfId="219" applyFont="1" applyFill="1" applyBorder="1" applyAlignment="1" applyProtection="1">
      <alignment vertical="top" wrapText="1"/>
    </xf>
    <xf numFmtId="0" fontId="21" fillId="7" borderId="70" xfId="219" applyFont="1" applyFill="1" applyBorder="1" applyAlignment="1" applyProtection="1">
      <alignment horizontal="right"/>
    </xf>
    <xf numFmtId="0" fontId="21" fillId="7" borderId="36" xfId="219" applyFont="1" applyFill="1" applyBorder="1" applyProtection="1"/>
    <xf numFmtId="0" fontId="20" fillId="7" borderId="10" xfId="219" applyFont="1" applyFill="1" applyBorder="1" applyAlignment="1" applyProtection="1">
      <alignment horizontal="right"/>
    </xf>
    <xf numFmtId="0" fontId="20" fillId="7" borderId="10" xfId="219" applyFont="1" applyFill="1" applyBorder="1" applyProtection="1"/>
    <xf numFmtId="0" fontId="21" fillId="7" borderId="70" xfId="219" applyFont="1" applyFill="1" applyBorder="1" applyAlignment="1" applyProtection="1">
      <alignment horizontal="right" vertical="top"/>
    </xf>
    <xf numFmtId="0" fontId="21" fillId="7" borderId="36" xfId="219" applyFont="1" applyFill="1" applyBorder="1" applyAlignment="1" applyProtection="1">
      <alignment vertical="top" wrapText="1"/>
    </xf>
    <xf numFmtId="0" fontId="21" fillId="7" borderId="10" xfId="219" applyFont="1" applyFill="1" applyBorder="1" applyAlignment="1" applyProtection="1">
      <alignment horizontal="right"/>
    </xf>
    <xf numFmtId="0" fontId="21" fillId="7" borderId="10" xfId="219" applyFont="1" applyFill="1" applyBorder="1" applyProtection="1"/>
    <xf numFmtId="0" fontId="21" fillId="7" borderId="0" xfId="219" applyFont="1" applyFill="1" applyBorder="1" applyAlignment="1" applyProtection="1">
      <alignment horizontal="right"/>
    </xf>
    <xf numFmtId="0" fontId="21" fillId="7" borderId="0" xfId="219" applyFont="1" applyFill="1" applyBorder="1" applyProtection="1"/>
    <xf numFmtId="0" fontId="20" fillId="7" borderId="0" xfId="219" applyFont="1" applyFill="1" applyBorder="1" applyProtection="1"/>
    <xf numFmtId="0" fontId="20" fillId="8" borderId="0" xfId="219" applyFont="1" applyFill="1" applyBorder="1" applyAlignment="1" applyProtection="1">
      <alignment horizontal="right"/>
    </xf>
    <xf numFmtId="0" fontId="21" fillId="8" borderId="0" xfId="219" applyFont="1" applyFill="1" applyBorder="1" applyProtection="1"/>
    <xf numFmtId="0" fontId="20" fillId="8" borderId="0" xfId="219" applyFont="1" applyFill="1" applyBorder="1" applyProtection="1"/>
    <xf numFmtId="0" fontId="21" fillId="0" borderId="0" xfId="219" applyFont="1" applyFill="1" applyProtection="1"/>
    <xf numFmtId="0" fontId="20" fillId="8" borderId="71" xfId="219" applyFont="1" applyFill="1" applyBorder="1" applyAlignment="1" applyProtection="1">
      <alignment horizontal="right"/>
    </xf>
    <xf numFmtId="0" fontId="20" fillId="8" borderId="22" xfId="219" applyFont="1" applyFill="1" applyBorder="1" applyProtection="1"/>
    <xf numFmtId="0" fontId="21" fillId="0" borderId="0" xfId="219" applyFont="1" applyFill="1" applyProtection="1">
      <protection locked="0"/>
    </xf>
    <xf numFmtId="0" fontId="20" fillId="8" borderId="69" xfId="219" applyFont="1" applyFill="1" applyBorder="1" applyAlignment="1" applyProtection="1">
      <alignment horizontal="right" vertical="top"/>
    </xf>
    <xf numFmtId="0" fontId="20" fillId="8" borderId="16" xfId="219" applyFont="1" applyFill="1" applyBorder="1" applyProtection="1"/>
    <xf numFmtId="0" fontId="21" fillId="8" borderId="69" xfId="219" applyFont="1" applyFill="1" applyBorder="1" applyAlignment="1" applyProtection="1">
      <alignment horizontal="right" vertical="top"/>
    </xf>
    <xf numFmtId="0" fontId="21" fillId="8" borderId="16" xfId="219" applyFont="1" applyFill="1" applyBorder="1" applyProtection="1"/>
    <xf numFmtId="0" fontId="21" fillId="8" borderId="69" xfId="219" applyFont="1" applyFill="1" applyBorder="1" applyAlignment="1" applyProtection="1">
      <alignment horizontal="right" vertical="top" wrapText="1"/>
    </xf>
    <xf numFmtId="0" fontId="21" fillId="8" borderId="16" xfId="219" applyFont="1" applyFill="1" applyBorder="1" applyAlignment="1" applyProtection="1">
      <alignment vertical="top"/>
    </xf>
    <xf numFmtId="0" fontId="21" fillId="0" borderId="0" xfId="219" applyFont="1" applyFill="1" applyAlignment="1" applyProtection="1">
      <alignment vertical="top"/>
      <protection locked="0"/>
    </xf>
    <xf numFmtId="0" fontId="21" fillId="8" borderId="16" xfId="219" applyFont="1" applyFill="1" applyBorder="1" applyAlignment="1" applyProtection="1">
      <alignment vertical="top" wrapText="1"/>
    </xf>
    <xf numFmtId="0" fontId="21" fillId="0" borderId="0" xfId="219" applyFont="1" applyFill="1" applyAlignment="1" applyProtection="1">
      <alignment vertical="top" wrapText="1"/>
      <protection locked="0"/>
    </xf>
    <xf numFmtId="0" fontId="21" fillId="8" borderId="70" xfId="219" applyFont="1" applyFill="1" applyBorder="1" applyAlignment="1" applyProtection="1">
      <alignment horizontal="right" vertical="top" wrapText="1"/>
    </xf>
    <xf numFmtId="0" fontId="21" fillId="8" borderId="36" xfId="219" applyFont="1" applyFill="1" applyBorder="1" applyAlignment="1" applyProtection="1">
      <alignment vertical="top" wrapText="1"/>
    </xf>
    <xf numFmtId="0" fontId="20" fillId="8" borderId="10" xfId="219" applyFont="1" applyFill="1" applyBorder="1" applyAlignment="1" applyProtection="1">
      <alignment horizontal="right"/>
    </xf>
    <xf numFmtId="0" fontId="21" fillId="8" borderId="10" xfId="219" applyFont="1" applyFill="1" applyBorder="1" applyProtection="1"/>
    <xf numFmtId="0" fontId="20" fillId="8" borderId="10" xfId="219" applyFont="1" applyFill="1" applyBorder="1" applyProtection="1"/>
    <xf numFmtId="0" fontId="20" fillId="8" borderId="69" xfId="219" applyFont="1" applyFill="1" applyBorder="1" applyAlignment="1" applyProtection="1">
      <alignment horizontal="right"/>
    </xf>
    <xf numFmtId="0" fontId="21" fillId="8" borderId="69" xfId="219" applyFont="1" applyFill="1" applyBorder="1" applyAlignment="1" applyProtection="1">
      <alignment horizontal="right"/>
    </xf>
    <xf numFmtId="0" fontId="22" fillId="0" borderId="0" xfId="219" applyFont="1" applyFill="1" applyProtection="1">
      <protection locked="0"/>
    </xf>
    <xf numFmtId="0" fontId="22" fillId="8" borderId="69" xfId="219" applyFont="1" applyFill="1" applyBorder="1" applyAlignment="1" applyProtection="1">
      <alignment horizontal="right"/>
    </xf>
    <xf numFmtId="0" fontId="22" fillId="8" borderId="16" xfId="219" applyFont="1" applyFill="1" applyBorder="1" applyProtection="1"/>
    <xf numFmtId="0" fontId="22" fillId="0" borderId="0" xfId="219" applyFont="1" applyFill="1" applyAlignment="1" applyProtection="1">
      <alignment vertical="top" wrapText="1"/>
      <protection locked="0"/>
    </xf>
    <xf numFmtId="0" fontId="22" fillId="8" borderId="70" xfId="219" applyFont="1" applyFill="1" applyBorder="1" applyAlignment="1" applyProtection="1">
      <alignment horizontal="right"/>
    </xf>
    <xf numFmtId="0" fontId="22" fillId="8" borderId="36" xfId="219" applyFont="1" applyFill="1" applyBorder="1" applyProtection="1"/>
    <xf numFmtId="0" fontId="21" fillId="0" borderId="0" xfId="219" applyFont="1" applyAlignment="1" applyProtection="1">
      <alignment horizontal="right"/>
    </xf>
    <xf numFmtId="0" fontId="20" fillId="10" borderId="0" xfId="219" applyFont="1" applyFill="1" applyAlignment="1" applyProtection="1">
      <alignment horizontal="left"/>
    </xf>
    <xf numFmtId="0" fontId="21" fillId="10" borderId="0" xfId="219" applyFont="1" applyFill="1" applyProtection="1"/>
    <xf numFmtId="0" fontId="21" fillId="10" borderId="0" xfId="219" applyFont="1" applyFill="1" applyAlignment="1" applyProtection="1">
      <alignment horizontal="right"/>
    </xf>
    <xf numFmtId="0" fontId="21" fillId="10" borderId="2" xfId="219" applyFont="1" applyFill="1" applyBorder="1" applyAlignment="1" applyProtection="1">
      <alignment horizontal="left" vertical="top"/>
    </xf>
    <xf numFmtId="0" fontId="21" fillId="10" borderId="0" xfId="219" applyFont="1" applyFill="1" applyBorder="1" applyAlignment="1" applyProtection="1">
      <alignment horizontal="left" vertical="top"/>
    </xf>
    <xf numFmtId="0" fontId="21" fillId="10" borderId="7" xfId="219" applyFont="1" applyFill="1" applyBorder="1" applyAlignment="1" applyProtection="1">
      <alignment horizontal="left" vertical="top" wrapText="1"/>
    </xf>
    <xf numFmtId="0" fontId="21" fillId="0" borderId="0" xfId="219" applyFont="1" applyAlignment="1" applyProtection="1">
      <alignment vertical="top"/>
    </xf>
    <xf numFmtId="0" fontId="21" fillId="10" borderId="2" xfId="219" applyFont="1" applyFill="1" applyBorder="1" applyAlignment="1" applyProtection="1">
      <alignment horizontal="left" vertical="top" wrapText="1"/>
    </xf>
    <xf numFmtId="0" fontId="21" fillId="10" borderId="0" xfId="219" applyFont="1" applyFill="1" applyBorder="1" applyAlignment="1" applyProtection="1">
      <alignment horizontal="left" vertical="top" wrapText="1"/>
    </xf>
    <xf numFmtId="0" fontId="21" fillId="10" borderId="10" xfId="219" applyFont="1" applyFill="1" applyBorder="1" applyAlignment="1" applyProtection="1">
      <alignment horizontal="left" vertical="top" wrapText="1"/>
    </xf>
    <xf numFmtId="0" fontId="21" fillId="10" borderId="7" xfId="219" applyFont="1" applyFill="1" applyBorder="1" applyAlignment="1" applyProtection="1">
      <alignment horizontal="left" vertical="top"/>
    </xf>
    <xf numFmtId="0" fontId="21" fillId="10" borderId="10" xfId="219" applyFont="1" applyFill="1" applyBorder="1" applyAlignment="1" applyProtection="1">
      <alignment horizontal="left" vertical="top"/>
    </xf>
    <xf numFmtId="0" fontId="20" fillId="0" borderId="0" xfId="219" applyFont="1" applyFill="1" applyBorder="1" applyAlignment="1" applyProtection="1">
      <alignment horizontal="right"/>
    </xf>
    <xf numFmtId="0" fontId="20" fillId="11" borderId="0" xfId="219" applyFont="1" applyFill="1" applyBorder="1" applyAlignment="1" applyProtection="1">
      <alignment horizontal="right"/>
    </xf>
    <xf numFmtId="0" fontId="21" fillId="11" borderId="0" xfId="219" applyFont="1" applyFill="1" applyBorder="1" applyProtection="1"/>
    <xf numFmtId="0" fontId="21" fillId="11" borderId="0" xfId="219" applyFont="1" applyFill="1" applyBorder="1" applyAlignment="1" applyProtection="1">
      <alignment horizontal="right"/>
    </xf>
    <xf numFmtId="172" fontId="21" fillId="11" borderId="0" xfId="219" applyNumberFormat="1" applyFont="1" applyFill="1" applyBorder="1" applyProtection="1"/>
    <xf numFmtId="0" fontId="20" fillId="3" borderId="0" xfId="219" applyFont="1" applyFill="1" applyAlignment="1" applyProtection="1">
      <alignment horizontal="right" wrapText="1"/>
    </xf>
    <xf numFmtId="0" fontId="21" fillId="3" borderId="0" xfId="219" applyFont="1" applyFill="1" applyProtection="1"/>
    <xf numFmtId="0" fontId="21" fillId="3" borderId="0" xfId="219" applyFont="1" applyFill="1" applyAlignment="1" applyProtection="1">
      <alignment horizontal="right"/>
    </xf>
    <xf numFmtId="0" fontId="63" fillId="3" borderId="0" xfId="220" applyFont="1" applyFill="1" applyBorder="1" applyAlignment="1" applyProtection="1">
      <alignment vertical="center"/>
    </xf>
    <xf numFmtId="0" fontId="64" fillId="71" borderId="0" xfId="220" applyFont="1" applyFill="1" applyBorder="1" applyAlignment="1" applyProtection="1">
      <alignment vertical="center"/>
      <protection locked="0"/>
    </xf>
    <xf numFmtId="0" fontId="20" fillId="4" borderId="11" xfId="220" applyFont="1" applyFill="1" applyBorder="1" applyAlignment="1" applyProtection="1">
      <alignment horizontal="center" vertical="center"/>
    </xf>
    <xf numFmtId="0" fontId="20" fillId="3" borderId="11" xfId="220" applyFont="1" applyFill="1" applyBorder="1" applyAlignment="1" applyProtection="1">
      <alignment horizontal="centerContinuous" vertical="center"/>
    </xf>
    <xf numFmtId="0" fontId="20" fillId="0" borderId="0" xfId="220" applyFont="1" applyAlignment="1" applyProtection="1">
      <alignment vertical="center"/>
    </xf>
    <xf numFmtId="0" fontId="20" fillId="0" borderId="0" xfId="220" applyFont="1" applyAlignment="1" applyProtection="1">
      <alignment horizontal="centerContinuous" vertical="center"/>
    </xf>
    <xf numFmtId="0" fontId="20" fillId="3" borderId="6" xfId="220" applyFont="1" applyFill="1" applyBorder="1" applyAlignment="1" applyProtection="1">
      <alignment horizontal="center" vertical="center"/>
    </xf>
    <xf numFmtId="0" fontId="20" fillId="3" borderId="7" xfId="220" applyFont="1" applyFill="1" applyBorder="1" applyAlignment="1" applyProtection="1">
      <alignment horizontal="center" vertical="center"/>
    </xf>
    <xf numFmtId="0" fontId="20" fillId="3" borderId="8" xfId="220" applyFont="1" applyFill="1" applyBorder="1" applyAlignment="1" applyProtection="1">
      <alignment horizontal="right" vertical="center"/>
    </xf>
    <xf numFmtId="0" fontId="20" fillId="4" borderId="8" xfId="220" applyFont="1" applyFill="1" applyBorder="1" applyAlignment="1" applyProtection="1">
      <alignment horizontal="center" vertical="center"/>
    </xf>
    <xf numFmtId="0" fontId="20" fillId="3" borderId="8" xfId="220" applyFont="1" applyFill="1" applyBorder="1" applyAlignment="1" applyProtection="1">
      <alignment horizontal="center" vertical="center"/>
    </xf>
    <xf numFmtId="0" fontId="20" fillId="0" borderId="0" xfId="220" applyFont="1" applyAlignment="1" applyProtection="1">
      <alignment horizontal="center" vertical="center"/>
    </xf>
    <xf numFmtId="0" fontId="20" fillId="5" borderId="2" xfId="220" applyFont="1" applyFill="1" applyBorder="1" applyAlignment="1" applyProtection="1">
      <alignment horizontal="left" vertical="center"/>
    </xf>
    <xf numFmtId="0" fontId="18" fillId="5" borderId="2" xfId="220" applyFill="1" applyBorder="1" applyAlignment="1">
      <alignment horizontal="left" vertical="center"/>
    </xf>
    <xf numFmtId="0" fontId="20" fillId="6" borderId="0" xfId="220" applyFont="1" applyFill="1" applyAlignment="1" applyProtection="1">
      <alignment horizontal="center"/>
    </xf>
    <xf numFmtId="0" fontId="21" fillId="0" borderId="0" xfId="220" applyFont="1" applyProtection="1"/>
    <xf numFmtId="1" fontId="21" fillId="5" borderId="68" xfId="220" applyNumberFormat="1" applyFont="1" applyFill="1" applyBorder="1" applyProtection="1"/>
    <xf numFmtId="1" fontId="21" fillId="5" borderId="20" xfId="220" applyNumberFormat="1" applyFont="1" applyFill="1" applyBorder="1" applyProtection="1"/>
    <xf numFmtId="0" fontId="21" fillId="5" borderId="20" xfId="220" applyFont="1" applyFill="1" applyBorder="1" applyProtection="1"/>
    <xf numFmtId="0" fontId="21" fillId="0" borderId="0" xfId="220" applyFont="1" applyProtection="1">
      <protection locked="0"/>
    </xf>
    <xf numFmtId="1" fontId="21" fillId="5" borderId="69" xfId="220" applyNumberFormat="1" applyFont="1" applyFill="1" applyBorder="1" applyProtection="1"/>
    <xf numFmtId="1" fontId="21" fillId="5" borderId="16" xfId="220" applyNumberFormat="1" applyFont="1" applyFill="1" applyBorder="1" applyProtection="1"/>
    <xf numFmtId="0" fontId="21" fillId="5" borderId="16" xfId="220" applyFont="1" applyFill="1" applyBorder="1" applyProtection="1"/>
    <xf numFmtId="1" fontId="22" fillId="5" borderId="69" xfId="220" applyNumberFormat="1" applyFont="1" applyFill="1" applyBorder="1" applyAlignment="1" applyProtection="1">
      <alignment horizontal="right" vertical="center"/>
    </xf>
    <xf numFmtId="1" fontId="22" fillId="5" borderId="16" xfId="220" applyNumberFormat="1" applyFont="1" applyFill="1" applyBorder="1" applyProtection="1"/>
    <xf numFmtId="0" fontId="22" fillId="5" borderId="16" xfId="220" applyFont="1" applyFill="1" applyBorder="1" applyProtection="1"/>
    <xf numFmtId="1" fontId="21" fillId="5" borderId="69" xfId="220" applyNumberFormat="1" applyFont="1" applyFill="1" applyBorder="1" applyAlignment="1" applyProtection="1">
      <alignment horizontal="right"/>
    </xf>
    <xf numFmtId="1" fontId="21" fillId="5" borderId="69" xfId="220" applyNumberFormat="1" applyFont="1" applyFill="1" applyBorder="1" applyAlignment="1" applyProtection="1">
      <alignment horizontal="right" vertical="top" wrapText="1"/>
    </xf>
    <xf numFmtId="1" fontId="21" fillId="5" borderId="16" xfId="220" applyNumberFormat="1" applyFont="1" applyFill="1" applyBorder="1" applyAlignment="1" applyProtection="1">
      <alignment horizontal="right" vertical="top" wrapText="1"/>
    </xf>
    <xf numFmtId="0" fontId="21" fillId="5" borderId="16" xfId="220" applyFont="1" applyFill="1" applyBorder="1" applyAlignment="1" applyProtection="1">
      <alignment vertical="top" wrapText="1"/>
    </xf>
    <xf numFmtId="0" fontId="22" fillId="0" borderId="0" xfId="220" applyFont="1" applyProtection="1">
      <protection locked="0"/>
    </xf>
    <xf numFmtId="1" fontId="22" fillId="5" borderId="69" xfId="220" applyNumberFormat="1" applyFont="1" applyFill="1" applyBorder="1" applyAlignment="1" applyProtection="1">
      <alignment horizontal="right" vertical="top" wrapText="1"/>
    </xf>
    <xf numFmtId="0" fontId="22" fillId="5" borderId="16" xfId="220" applyFont="1" applyFill="1" applyBorder="1" applyAlignment="1" applyProtection="1">
      <alignment vertical="top" wrapText="1"/>
    </xf>
    <xf numFmtId="1" fontId="22" fillId="5" borderId="16" xfId="220" applyNumberFormat="1" applyFont="1" applyFill="1" applyBorder="1" applyAlignment="1" applyProtection="1">
      <alignment horizontal="right" vertical="top" wrapText="1"/>
    </xf>
    <xf numFmtId="0" fontId="22" fillId="0" borderId="0" xfId="220" applyFont="1" applyAlignment="1" applyProtection="1">
      <alignment vertical="top" wrapText="1"/>
      <protection locked="0"/>
    </xf>
    <xf numFmtId="0" fontId="20" fillId="0" borderId="0" xfId="220" applyFont="1" applyAlignment="1" applyProtection="1">
      <alignment vertical="center"/>
      <protection locked="0"/>
    </xf>
    <xf numFmtId="1" fontId="22" fillId="5" borderId="69" xfId="220" applyNumberFormat="1" applyFont="1" applyFill="1" applyBorder="1" applyAlignment="1" applyProtection="1">
      <alignment horizontal="right"/>
    </xf>
    <xf numFmtId="1" fontId="21" fillId="5" borderId="70" xfId="220" applyNumberFormat="1" applyFont="1" applyFill="1" applyBorder="1" applyProtection="1"/>
    <xf numFmtId="1" fontId="21" fillId="5" borderId="36" xfId="220" applyNumberFormat="1" applyFont="1" applyFill="1" applyBorder="1" applyProtection="1"/>
    <xf numFmtId="0" fontId="21" fillId="5" borderId="36" xfId="220" applyFont="1" applyFill="1" applyBorder="1" applyProtection="1"/>
    <xf numFmtId="1" fontId="20" fillId="5" borderId="10" xfId="220" applyNumberFormat="1" applyFont="1" applyFill="1" applyBorder="1" applyProtection="1"/>
    <xf numFmtId="0" fontId="20" fillId="5" borderId="10" xfId="220" applyFont="1" applyFill="1" applyBorder="1" applyProtection="1"/>
    <xf numFmtId="0" fontId="20" fillId="0" borderId="0" xfId="220" applyFont="1" applyProtection="1">
      <protection locked="0"/>
    </xf>
    <xf numFmtId="1" fontId="21" fillId="5" borderId="69" xfId="220" applyNumberFormat="1" applyFont="1" applyFill="1" applyBorder="1" applyAlignment="1" applyProtection="1">
      <alignment vertical="center"/>
    </xf>
    <xf numFmtId="1" fontId="21" fillId="5" borderId="16" xfId="220" applyNumberFormat="1" applyFont="1" applyFill="1" applyBorder="1" applyAlignment="1" applyProtection="1">
      <alignment vertical="center"/>
    </xf>
    <xf numFmtId="0" fontId="21" fillId="0" borderId="0" xfId="220" applyFont="1" applyAlignment="1" applyProtection="1">
      <alignment vertical="center"/>
      <protection locked="0"/>
    </xf>
    <xf numFmtId="1" fontId="21" fillId="5" borderId="10" xfId="220" applyNumberFormat="1" applyFont="1" applyFill="1" applyBorder="1" applyProtection="1"/>
    <xf numFmtId="0" fontId="20" fillId="0" borderId="0" xfId="220" applyFont="1" applyProtection="1"/>
    <xf numFmtId="0" fontId="22" fillId="5" borderId="70" xfId="220" applyFont="1" applyFill="1" applyBorder="1" applyAlignment="1" applyProtection="1">
      <alignment horizontal="right"/>
    </xf>
    <xf numFmtId="0" fontId="22" fillId="5" borderId="36" xfId="220" applyFont="1" applyFill="1" applyBorder="1" applyProtection="1"/>
    <xf numFmtId="1" fontId="21" fillId="5" borderId="71" xfId="220" applyNumberFormat="1" applyFont="1" applyFill="1" applyBorder="1" applyAlignment="1" applyProtection="1">
      <alignment vertical="center"/>
    </xf>
    <xf numFmtId="1" fontId="21" fillId="5" borderId="22" xfId="220" applyNumberFormat="1" applyFont="1" applyFill="1" applyBorder="1" applyAlignment="1" applyProtection="1">
      <alignment vertical="center"/>
    </xf>
    <xf numFmtId="0" fontId="21" fillId="5" borderId="22" xfId="220" applyFont="1" applyFill="1" applyBorder="1" applyProtection="1"/>
    <xf numFmtId="1" fontId="21" fillId="5" borderId="69" xfId="220" applyNumberFormat="1" applyFont="1" applyFill="1" applyBorder="1" applyAlignment="1" applyProtection="1">
      <alignment horizontal="right" vertical="center" wrapText="1"/>
    </xf>
    <xf numFmtId="1" fontId="21" fillId="5" borderId="16" xfId="220" applyNumberFormat="1" applyFont="1" applyFill="1" applyBorder="1" applyAlignment="1" applyProtection="1">
      <alignment horizontal="right" vertical="center" wrapText="1"/>
    </xf>
    <xf numFmtId="0" fontId="21" fillId="5" borderId="16" xfId="220" applyFont="1" applyFill="1" applyBorder="1" applyAlignment="1" applyProtection="1">
      <alignment vertical="center" wrapText="1"/>
    </xf>
    <xf numFmtId="1" fontId="21" fillId="5" borderId="16" xfId="220" applyNumberFormat="1" applyFont="1" applyFill="1" applyBorder="1" applyAlignment="1" applyProtection="1">
      <alignment horizontal="right"/>
    </xf>
    <xf numFmtId="1" fontId="21" fillId="5" borderId="69" xfId="220" applyNumberFormat="1" applyFont="1" applyFill="1" applyBorder="1" applyAlignment="1" applyProtection="1">
      <alignment horizontal="right" vertical="top"/>
    </xf>
    <xf numFmtId="1" fontId="21" fillId="5" borderId="16" xfId="220" applyNumberFormat="1" applyFont="1" applyFill="1" applyBorder="1" applyAlignment="1" applyProtection="1">
      <alignment vertical="top"/>
    </xf>
    <xf numFmtId="0" fontId="21" fillId="0" borderId="0" xfId="220" applyFont="1" applyAlignment="1" applyProtection="1">
      <alignment vertical="top"/>
      <protection locked="0"/>
    </xf>
    <xf numFmtId="1" fontId="21" fillId="5" borderId="69" xfId="220" applyNumberFormat="1" applyFont="1" applyFill="1" applyBorder="1" applyAlignment="1" applyProtection="1">
      <alignment vertical="top"/>
    </xf>
    <xf numFmtId="1" fontId="22" fillId="5" borderId="36" xfId="220" applyNumberFormat="1" applyFont="1" applyFill="1" applyBorder="1" applyProtection="1"/>
    <xf numFmtId="1" fontId="22" fillId="5" borderId="70" xfId="220" applyNumberFormat="1" applyFont="1" applyFill="1" applyBorder="1" applyAlignment="1" applyProtection="1">
      <alignment horizontal="right"/>
    </xf>
    <xf numFmtId="0" fontId="21" fillId="5" borderId="10" xfId="220" applyFont="1" applyFill="1" applyBorder="1" applyProtection="1"/>
    <xf numFmtId="0" fontId="21" fillId="5" borderId="0" xfId="220" applyFont="1" applyFill="1" applyBorder="1" applyProtection="1"/>
    <xf numFmtId="0" fontId="20" fillId="5" borderId="0" xfId="220" applyFont="1" applyFill="1" applyBorder="1" applyProtection="1"/>
    <xf numFmtId="0" fontId="21" fillId="0" borderId="0" xfId="220" applyFont="1" applyFill="1" applyBorder="1" applyProtection="1"/>
    <xf numFmtId="0" fontId="20" fillId="0" borderId="0" xfId="220" applyFont="1" applyFill="1" applyBorder="1" applyProtection="1"/>
    <xf numFmtId="0" fontId="20" fillId="7" borderId="10" xfId="220" applyFont="1" applyFill="1" applyBorder="1" applyAlignment="1" applyProtection="1">
      <alignment horizontal="left" vertical="center"/>
    </xf>
    <xf numFmtId="0" fontId="18" fillId="7" borderId="10" xfId="220" applyFill="1" applyBorder="1" applyAlignment="1">
      <alignment horizontal="left" vertical="center"/>
    </xf>
    <xf numFmtId="0" fontId="21" fillId="7" borderId="69" xfId="220" applyFont="1" applyFill="1" applyBorder="1" applyAlignment="1" applyProtection="1">
      <alignment horizontal="right"/>
    </xf>
    <xf numFmtId="0" fontId="21" fillId="7" borderId="16" xfId="220" applyFont="1" applyFill="1" applyBorder="1" applyProtection="1"/>
    <xf numFmtId="0" fontId="22" fillId="7" borderId="69" xfId="220" applyFont="1" applyFill="1" applyBorder="1" applyAlignment="1" applyProtection="1">
      <alignment horizontal="right"/>
    </xf>
    <xf numFmtId="0" fontId="22" fillId="7" borderId="16" xfId="220" applyFont="1" applyFill="1" applyBorder="1" applyProtection="1"/>
    <xf numFmtId="0" fontId="21" fillId="7" borderId="70" xfId="220" applyFont="1" applyFill="1" applyBorder="1" applyAlignment="1" applyProtection="1">
      <alignment horizontal="right"/>
    </xf>
    <xf numFmtId="0" fontId="21" fillId="7" borderId="36" xfId="220" applyFont="1" applyFill="1" applyBorder="1" applyProtection="1"/>
    <xf numFmtId="0" fontId="20" fillId="7" borderId="10" xfId="220" applyFont="1" applyFill="1" applyBorder="1" applyAlignment="1" applyProtection="1">
      <alignment horizontal="right"/>
    </xf>
    <xf numFmtId="0" fontId="20" fillId="7" borderId="10" xfId="220" applyFont="1" applyFill="1" applyBorder="1" applyProtection="1"/>
    <xf numFmtId="0" fontId="21" fillId="7" borderId="69" xfId="220" applyFont="1" applyFill="1" applyBorder="1" applyAlignment="1" applyProtection="1">
      <alignment horizontal="right" vertical="top" wrapText="1"/>
    </xf>
    <xf numFmtId="0" fontId="21" fillId="7" borderId="16" xfId="220" applyFont="1" applyFill="1" applyBorder="1" applyAlignment="1" applyProtection="1">
      <alignment vertical="top" wrapText="1"/>
    </xf>
    <xf numFmtId="0" fontId="21" fillId="7" borderId="70" xfId="220" applyFont="1" applyFill="1" applyBorder="1" applyAlignment="1" applyProtection="1">
      <alignment horizontal="right" vertical="top"/>
    </xf>
    <xf numFmtId="0" fontId="21" fillId="7" borderId="36" xfId="220" applyFont="1" applyFill="1" applyBorder="1" applyAlignment="1" applyProtection="1">
      <alignment vertical="top" wrapText="1"/>
    </xf>
    <xf numFmtId="0" fontId="21" fillId="7" borderId="10" xfId="220" applyFont="1" applyFill="1" applyBorder="1" applyProtection="1"/>
    <xf numFmtId="0" fontId="21" fillId="7" borderId="0" xfId="220" applyFont="1" applyFill="1" applyBorder="1" applyProtection="1"/>
    <xf numFmtId="0" fontId="20" fillId="7" borderId="0" xfId="220" applyFont="1" applyFill="1" applyBorder="1" applyProtection="1"/>
    <xf numFmtId="0" fontId="20" fillId="8" borderId="0" xfId="220" applyFont="1" applyFill="1" applyBorder="1" applyProtection="1"/>
    <xf numFmtId="0" fontId="21" fillId="8" borderId="0" xfId="220" applyFont="1" applyFill="1" applyBorder="1" applyProtection="1"/>
    <xf numFmtId="0" fontId="21" fillId="0" borderId="0" xfId="220" applyFont="1" applyFill="1" applyProtection="1"/>
    <xf numFmtId="0" fontId="20" fillId="8" borderId="71" xfId="220" applyFont="1" applyFill="1" applyBorder="1" applyProtection="1"/>
    <xf numFmtId="0" fontId="20" fillId="8" borderId="22" xfId="220" applyFont="1" applyFill="1" applyBorder="1" applyProtection="1"/>
    <xf numFmtId="0" fontId="21" fillId="0" borderId="0" xfId="220" applyFont="1" applyFill="1" applyProtection="1">
      <protection locked="0"/>
    </xf>
    <xf numFmtId="0" fontId="20" fillId="8" borderId="69" xfId="220" applyFont="1" applyFill="1" applyBorder="1" applyAlignment="1" applyProtection="1">
      <alignment horizontal="right" vertical="top"/>
    </xf>
    <xf numFmtId="0" fontId="20" fillId="8" borderId="16" xfId="220" applyFont="1" applyFill="1" applyBorder="1" applyProtection="1"/>
    <xf numFmtId="0" fontId="21" fillId="8" borderId="69" xfId="220" applyFont="1" applyFill="1" applyBorder="1" applyAlignment="1" applyProtection="1">
      <alignment horizontal="right" vertical="top"/>
    </xf>
    <xf numFmtId="0" fontId="21" fillId="8" borderId="16" xfId="220" applyFont="1" applyFill="1" applyBorder="1" applyProtection="1"/>
    <xf numFmtId="0" fontId="21" fillId="8" borderId="69" xfId="220" applyFont="1" applyFill="1" applyBorder="1" applyAlignment="1" applyProtection="1">
      <alignment horizontal="right" vertical="top" wrapText="1"/>
    </xf>
    <xf numFmtId="0" fontId="21" fillId="8" borderId="16" xfId="220" applyFont="1" applyFill="1" applyBorder="1" applyAlignment="1" applyProtection="1">
      <alignment vertical="top"/>
    </xf>
    <xf numFmtId="0" fontId="21" fillId="0" borderId="0" xfId="220" applyFont="1" applyFill="1" applyAlignment="1" applyProtection="1">
      <alignment vertical="top"/>
      <protection locked="0"/>
    </xf>
    <xf numFmtId="0" fontId="21" fillId="8" borderId="16" xfId="220" applyFont="1" applyFill="1" applyBorder="1" applyAlignment="1" applyProtection="1">
      <alignment vertical="top" wrapText="1"/>
    </xf>
    <xf numFmtId="0" fontId="21" fillId="0" borderId="0" xfId="220" applyFont="1" applyFill="1" applyAlignment="1" applyProtection="1">
      <alignment vertical="top" wrapText="1"/>
      <protection locked="0"/>
    </xf>
    <xf numFmtId="0" fontId="21" fillId="8" borderId="70" xfId="220" applyFont="1" applyFill="1" applyBorder="1" applyAlignment="1" applyProtection="1">
      <alignment horizontal="right" vertical="top"/>
    </xf>
    <xf numFmtId="0" fontId="21" fillId="8" borderId="36" xfId="220" applyFont="1" applyFill="1" applyBorder="1" applyProtection="1"/>
    <xf numFmtId="0" fontId="20" fillId="8" borderId="10" xfId="220" applyFont="1" applyFill="1" applyBorder="1" applyProtection="1"/>
    <xf numFmtId="0" fontId="21" fillId="8" borderId="10" xfId="220" applyFont="1" applyFill="1" applyBorder="1" applyProtection="1"/>
    <xf numFmtId="0" fontId="20" fillId="8" borderId="69" xfId="220" applyFont="1" applyFill="1" applyBorder="1" applyAlignment="1" applyProtection="1">
      <alignment horizontal="right"/>
    </xf>
    <xf numFmtId="0" fontId="21" fillId="8" borderId="69" xfId="220" applyFont="1" applyFill="1" applyBorder="1" applyAlignment="1" applyProtection="1">
      <alignment horizontal="right"/>
    </xf>
    <xf numFmtId="0" fontId="22" fillId="0" borderId="0" xfId="220" applyFont="1" applyFill="1" applyProtection="1">
      <protection locked="0"/>
    </xf>
    <xf numFmtId="0" fontId="22" fillId="8" borderId="69" xfId="220" applyFont="1" applyFill="1" applyBorder="1" applyAlignment="1" applyProtection="1">
      <alignment horizontal="right"/>
    </xf>
    <xf numFmtId="0" fontId="22" fillId="8" borderId="16" xfId="220" applyFont="1" applyFill="1" applyBorder="1" applyProtection="1"/>
    <xf numFmtId="0" fontId="22" fillId="0" borderId="0" xfId="220" applyFont="1" applyFill="1" applyAlignment="1" applyProtection="1">
      <alignment vertical="top" wrapText="1"/>
      <protection locked="0"/>
    </xf>
    <xf numFmtId="0" fontId="22" fillId="8" borderId="70" xfId="220" applyFont="1" applyFill="1" applyBorder="1" applyAlignment="1" applyProtection="1">
      <alignment horizontal="right"/>
    </xf>
    <xf numFmtId="0" fontId="22" fillId="8" borderId="36" xfId="220" applyFont="1" applyFill="1" applyBorder="1" applyProtection="1"/>
    <xf numFmtId="0" fontId="20" fillId="10" borderId="0" xfId="220" applyFont="1" applyFill="1" applyAlignment="1" applyProtection="1">
      <alignment horizontal="right"/>
    </xf>
    <xf numFmtId="0" fontId="21" fillId="10" borderId="0" xfId="220" applyFont="1" applyFill="1" applyProtection="1"/>
    <xf numFmtId="0" fontId="21" fillId="10" borderId="0" xfId="220" applyFont="1" applyFill="1" applyAlignment="1" applyProtection="1">
      <alignment horizontal="right"/>
    </xf>
    <xf numFmtId="0" fontId="21" fillId="10" borderId="2" xfId="220" applyFont="1" applyFill="1" applyBorder="1" applyAlignment="1" applyProtection="1">
      <alignment horizontal="right"/>
    </xf>
    <xf numFmtId="0" fontId="21" fillId="10" borderId="2" xfId="220" applyFont="1" applyFill="1" applyBorder="1" applyProtection="1"/>
    <xf numFmtId="0" fontId="21" fillId="10" borderId="0" xfId="220" applyFont="1" applyFill="1" applyBorder="1" applyAlignment="1" applyProtection="1">
      <alignment horizontal="right"/>
    </xf>
    <xf numFmtId="0" fontId="21" fillId="10" borderId="0" xfId="220" applyFont="1" applyFill="1" applyBorder="1" applyProtection="1"/>
    <xf numFmtId="0" fontId="21" fillId="10" borderId="0" xfId="220" applyFont="1" applyFill="1" applyBorder="1" applyAlignment="1" applyProtection="1">
      <alignment horizontal="right" vertical="center" wrapText="1"/>
    </xf>
    <xf numFmtId="0" fontId="21" fillId="10" borderId="0" xfId="220" applyFont="1" applyFill="1" applyBorder="1" applyAlignment="1" applyProtection="1">
      <alignment vertical="center" wrapText="1"/>
    </xf>
    <xf numFmtId="0" fontId="21" fillId="0" borderId="0" xfId="220" applyFont="1" applyAlignment="1" applyProtection="1">
      <alignment vertical="center"/>
    </xf>
    <xf numFmtId="0" fontId="21" fillId="10" borderId="7" xfId="220" applyFont="1" applyFill="1" applyBorder="1" applyAlignment="1" applyProtection="1">
      <alignment horizontal="right" vertical="center" wrapText="1"/>
    </xf>
    <xf numFmtId="0" fontId="21" fillId="10" borderId="7" xfId="220" applyFont="1" applyFill="1" applyBorder="1" applyAlignment="1" applyProtection="1">
      <alignment vertical="center" wrapText="1"/>
    </xf>
    <xf numFmtId="0" fontId="21" fillId="10" borderId="2" xfId="220" applyFont="1" applyFill="1" applyBorder="1" applyAlignment="1" applyProtection="1">
      <alignment horizontal="right" vertical="top" wrapText="1"/>
    </xf>
    <xf numFmtId="0" fontId="21" fillId="10" borderId="2" xfId="220" applyFont="1" applyFill="1" applyBorder="1" applyAlignment="1" applyProtection="1">
      <alignment vertical="top" wrapText="1"/>
    </xf>
    <xf numFmtId="0" fontId="21" fillId="10" borderId="7" xfId="220" applyFont="1" applyFill="1" applyBorder="1" applyAlignment="1" applyProtection="1">
      <alignment horizontal="right" vertical="top" wrapText="1"/>
    </xf>
    <xf numFmtId="0" fontId="21" fillId="10" borderId="7" xfId="220" applyFont="1" applyFill="1" applyBorder="1" applyAlignment="1" applyProtection="1">
      <alignment vertical="top" wrapText="1"/>
    </xf>
    <xf numFmtId="0" fontId="21" fillId="10" borderId="7" xfId="220" applyFont="1" applyFill="1" applyBorder="1" applyAlignment="1" applyProtection="1">
      <alignment horizontal="right"/>
    </xf>
    <xf numFmtId="0" fontId="21" fillId="10" borderId="7" xfId="220" applyFont="1" applyFill="1" applyBorder="1" applyProtection="1"/>
    <xf numFmtId="0" fontId="21" fillId="10" borderId="7" xfId="220" applyFont="1" applyFill="1" applyBorder="1" applyAlignment="1" applyProtection="1">
      <alignment vertical="top"/>
    </xf>
    <xf numFmtId="0" fontId="21" fillId="10" borderId="10" xfId="220" applyFont="1" applyFill="1" applyBorder="1" applyAlignment="1" applyProtection="1">
      <alignment horizontal="right"/>
    </xf>
    <xf numFmtId="0" fontId="21" fillId="10" borderId="10" xfId="220" applyFont="1" applyFill="1" applyBorder="1" applyProtection="1"/>
    <xf numFmtId="0" fontId="21" fillId="0" borderId="0" xfId="220" applyFont="1" applyAlignment="1" applyProtection="1">
      <alignment horizontal="right"/>
    </xf>
    <xf numFmtId="0" fontId="20" fillId="11" borderId="0" xfId="220" applyFont="1" applyFill="1" applyBorder="1" applyAlignment="1" applyProtection="1">
      <alignment horizontal="right"/>
    </xf>
    <xf numFmtId="0" fontId="21" fillId="11" borderId="0" xfId="220" applyFont="1" applyFill="1" applyBorder="1" applyProtection="1"/>
    <xf numFmtId="0" fontId="20" fillId="11" borderId="0" xfId="220" applyFont="1" applyFill="1" applyBorder="1" applyProtection="1"/>
    <xf numFmtId="0" fontId="21" fillId="11" borderId="0" xfId="220" applyFont="1" applyFill="1" applyBorder="1" applyAlignment="1" applyProtection="1">
      <alignment horizontal="right"/>
    </xf>
    <xf numFmtId="172" fontId="21" fillId="0" borderId="0" xfId="220" applyNumberFormat="1" applyFont="1" applyFill="1" applyBorder="1" applyProtection="1">
      <protection locked="0"/>
    </xf>
    <xf numFmtId="172" fontId="21" fillId="11" borderId="0" xfId="220" applyNumberFormat="1" applyFont="1" applyFill="1" applyBorder="1" applyProtection="1"/>
    <xf numFmtId="0" fontId="20" fillId="3" borderId="0" xfId="220" applyFont="1" applyFill="1" applyAlignment="1" applyProtection="1">
      <alignment horizontal="right" wrapText="1"/>
    </xf>
    <xf numFmtId="0" fontId="21" fillId="3" borderId="0" xfId="220" applyFont="1" applyFill="1" applyProtection="1"/>
    <xf numFmtId="0" fontId="21" fillId="3" borderId="0" xfId="220" applyFont="1" applyFill="1" applyAlignment="1" applyProtection="1">
      <alignment horizontal="right"/>
    </xf>
    <xf numFmtId="0" fontId="19" fillId="3" borderId="1" xfId="221" applyFont="1" applyFill="1" applyBorder="1" applyAlignment="1" applyProtection="1">
      <alignment horizontal="right"/>
    </xf>
    <xf numFmtId="0" fontId="19" fillId="3" borderId="2" xfId="221" applyFont="1" applyFill="1" applyBorder="1" applyAlignment="1" applyProtection="1">
      <alignment horizontal="left"/>
    </xf>
    <xf numFmtId="0" fontId="20" fillId="4" borderId="11" xfId="221" applyFont="1" applyFill="1" applyBorder="1" applyAlignment="1" applyProtection="1">
      <alignment horizontal="center" vertical="center"/>
    </xf>
    <xf numFmtId="0" fontId="20" fillId="3" borderId="11" xfId="221" applyFont="1" applyFill="1" applyBorder="1" applyAlignment="1" applyProtection="1">
      <alignment horizontal="centerContinuous" vertical="center"/>
    </xf>
    <xf numFmtId="0" fontId="20" fillId="0" borderId="0" xfId="221" applyFont="1" applyAlignment="1" applyProtection="1">
      <alignment vertical="center"/>
    </xf>
    <xf numFmtId="0" fontId="20" fillId="0" borderId="0" xfId="221" applyFont="1" applyAlignment="1" applyProtection="1">
      <alignment horizontal="centerContinuous" vertical="center"/>
    </xf>
    <xf numFmtId="0" fontId="20" fillId="3" borderId="6" xfId="221" applyFont="1" applyFill="1" applyBorder="1" applyAlignment="1" applyProtection="1">
      <alignment horizontal="right" vertical="center"/>
    </xf>
    <xf numFmtId="0" fontId="20" fillId="3" borderId="7" xfId="221" applyFont="1" applyFill="1" applyBorder="1" applyAlignment="1" applyProtection="1">
      <alignment horizontal="center" vertical="center"/>
    </xf>
    <xf numFmtId="0" fontId="20" fillId="3" borderId="8" xfId="221" applyFont="1" applyFill="1" applyBorder="1" applyAlignment="1" applyProtection="1">
      <alignment horizontal="right" vertical="center"/>
    </xf>
    <xf numFmtId="0" fontId="20" fillId="4" borderId="8" xfId="221" applyFont="1" applyFill="1" applyBorder="1" applyAlignment="1" applyProtection="1">
      <alignment horizontal="center" vertical="center"/>
    </xf>
    <xf numFmtId="0" fontId="20" fillId="3" borderId="8" xfId="221" applyFont="1" applyFill="1" applyBorder="1" applyAlignment="1" applyProtection="1">
      <alignment horizontal="center" vertical="center"/>
    </xf>
    <xf numFmtId="0" fontId="20" fillId="0" borderId="0" xfId="221" applyFont="1" applyAlignment="1" applyProtection="1">
      <alignment horizontal="center" vertical="center"/>
    </xf>
    <xf numFmtId="0" fontId="20" fillId="5" borderId="2" xfId="221" applyFont="1" applyFill="1" applyBorder="1" applyAlignment="1" applyProtection="1">
      <alignment horizontal="left" vertical="center"/>
    </xf>
    <xf numFmtId="0" fontId="18" fillId="5" borderId="2" xfId="221" applyFill="1" applyBorder="1" applyAlignment="1">
      <alignment horizontal="left" vertical="center"/>
    </xf>
    <xf numFmtId="0" fontId="20" fillId="6" borderId="0" xfId="221" applyFont="1" applyFill="1" applyAlignment="1" applyProtection="1">
      <alignment horizontal="center"/>
    </xf>
    <xf numFmtId="0" fontId="21" fillId="0" borderId="0" xfId="221" applyFont="1" applyProtection="1"/>
    <xf numFmtId="1" fontId="21" fillId="5" borderId="68" xfId="221" applyNumberFormat="1" applyFont="1" applyFill="1" applyBorder="1" applyAlignment="1" applyProtection="1">
      <alignment horizontal="right"/>
    </xf>
    <xf numFmtId="1" fontId="21" fillId="5" borderId="20" xfId="221" applyNumberFormat="1" applyFont="1" applyFill="1" applyBorder="1" applyProtection="1"/>
    <xf numFmtId="0" fontId="21" fillId="5" borderId="20" xfId="221" applyFont="1" applyFill="1" applyBorder="1" applyProtection="1"/>
    <xf numFmtId="0" fontId="21" fillId="0" borderId="0" xfId="221" applyFont="1" applyProtection="1">
      <protection locked="0"/>
    </xf>
    <xf numFmtId="1" fontId="21" fillId="5" borderId="69" xfId="221" applyNumberFormat="1" applyFont="1" applyFill="1" applyBorder="1" applyAlignment="1" applyProtection="1">
      <alignment horizontal="right"/>
    </xf>
    <xf numFmtId="1" fontId="21" fillId="5" borderId="16" xfId="221" applyNumberFormat="1" applyFont="1" applyFill="1" applyBorder="1" applyProtection="1"/>
    <xf numFmtId="0" fontId="21" fillId="5" borderId="16" xfId="221" applyFont="1" applyFill="1" applyBorder="1" applyProtection="1"/>
    <xf numFmtId="1" fontId="22" fillId="5" borderId="69" xfId="221" applyNumberFormat="1" applyFont="1" applyFill="1" applyBorder="1" applyAlignment="1" applyProtection="1">
      <alignment horizontal="right" vertical="center"/>
    </xf>
    <xf numFmtId="1" fontId="22" fillId="5" borderId="16" xfId="221" applyNumberFormat="1" applyFont="1" applyFill="1" applyBorder="1" applyProtection="1"/>
    <xf numFmtId="0" fontId="22" fillId="5" borderId="16" xfId="221" applyFont="1" applyFill="1" applyBorder="1" applyProtection="1"/>
    <xf numFmtId="1" fontId="21" fillId="5" borderId="69" xfId="221" applyNumberFormat="1" applyFont="1" applyFill="1" applyBorder="1" applyAlignment="1" applyProtection="1">
      <alignment horizontal="right" vertical="top" wrapText="1"/>
    </xf>
    <xf numFmtId="1" fontId="21" fillId="5" borderId="16" xfId="221" applyNumberFormat="1" applyFont="1" applyFill="1" applyBorder="1" applyAlignment="1" applyProtection="1">
      <alignment vertical="top" wrapText="1"/>
    </xf>
    <xf numFmtId="0" fontId="21" fillId="5" borderId="16" xfId="221" applyFont="1" applyFill="1" applyBorder="1" applyAlignment="1" applyProtection="1">
      <alignment vertical="top" wrapText="1"/>
    </xf>
    <xf numFmtId="0" fontId="21" fillId="0" borderId="0" xfId="221" applyFont="1" applyAlignment="1" applyProtection="1">
      <alignment vertical="top" wrapText="1"/>
      <protection locked="0"/>
    </xf>
    <xf numFmtId="1" fontId="21" fillId="5" borderId="16" xfId="221" applyNumberFormat="1" applyFont="1" applyFill="1" applyBorder="1" applyAlignment="1" applyProtection="1">
      <alignment horizontal="right" vertical="top" wrapText="1"/>
    </xf>
    <xf numFmtId="0" fontId="22" fillId="0" borderId="0" xfId="221" applyFont="1" applyProtection="1">
      <protection locked="0"/>
    </xf>
    <xf numFmtId="1" fontId="22" fillId="5" borderId="69" xfId="221" applyNumberFormat="1" applyFont="1" applyFill="1" applyBorder="1" applyAlignment="1" applyProtection="1">
      <alignment horizontal="right" vertical="top" wrapText="1"/>
    </xf>
    <xf numFmtId="0" fontId="22" fillId="5" borderId="16" xfId="221" applyFont="1" applyFill="1" applyBorder="1" applyAlignment="1" applyProtection="1">
      <alignment vertical="top" wrapText="1"/>
    </xf>
    <xf numFmtId="1" fontId="22" fillId="5" borderId="16" xfId="221" applyNumberFormat="1" applyFont="1" applyFill="1" applyBorder="1" applyAlignment="1" applyProtection="1">
      <alignment horizontal="right" vertical="top" wrapText="1"/>
    </xf>
    <xf numFmtId="0" fontId="22" fillId="0" borderId="0" xfId="221" applyFont="1" applyAlignment="1" applyProtection="1">
      <alignment vertical="top" wrapText="1"/>
      <protection locked="0"/>
    </xf>
    <xf numFmtId="0" fontId="20" fillId="0" borderId="0" xfId="221" applyFont="1" applyAlignment="1" applyProtection="1">
      <alignment vertical="center"/>
      <protection locked="0"/>
    </xf>
    <xf numFmtId="1" fontId="22" fillId="5" borderId="69" xfId="221" applyNumberFormat="1" applyFont="1" applyFill="1" applyBorder="1" applyAlignment="1" applyProtection="1">
      <alignment horizontal="right"/>
    </xf>
    <xf numFmtId="1" fontId="21" fillId="5" borderId="70" xfId="221" applyNumberFormat="1" applyFont="1" applyFill="1" applyBorder="1" applyAlignment="1" applyProtection="1">
      <alignment horizontal="right"/>
    </xf>
    <xf numFmtId="1" fontId="21" fillId="5" borderId="36" xfId="221" applyNumberFormat="1" applyFont="1" applyFill="1" applyBorder="1" applyProtection="1"/>
    <xf numFmtId="0" fontId="21" fillId="5" borderId="36" xfId="221" applyFont="1" applyFill="1" applyBorder="1" applyProtection="1"/>
    <xf numFmtId="1" fontId="20" fillId="5" borderId="10" xfId="221" applyNumberFormat="1" applyFont="1" applyFill="1" applyBorder="1" applyAlignment="1" applyProtection="1">
      <alignment horizontal="right"/>
    </xf>
    <xf numFmtId="1" fontId="20" fillId="5" borderId="10" xfId="221" applyNumberFormat="1" applyFont="1" applyFill="1" applyBorder="1" applyProtection="1"/>
    <xf numFmtId="0" fontId="20" fillId="5" borderId="10" xfId="221" applyFont="1" applyFill="1" applyBorder="1" applyProtection="1"/>
    <xf numFmtId="0" fontId="20" fillId="0" borderId="0" xfId="221" applyFont="1" applyProtection="1">
      <protection locked="0"/>
    </xf>
    <xf numFmtId="1" fontId="21" fillId="5" borderId="69" xfId="221" applyNumberFormat="1" applyFont="1" applyFill="1" applyBorder="1" applyAlignment="1" applyProtection="1">
      <alignment horizontal="right" vertical="center"/>
    </xf>
    <xf numFmtId="1" fontId="21" fillId="5" borderId="16" xfId="221" applyNumberFormat="1" applyFont="1" applyFill="1" applyBorder="1" applyAlignment="1" applyProtection="1">
      <alignment vertical="center"/>
    </xf>
    <xf numFmtId="0" fontId="21" fillId="0" borderId="0" xfId="221" applyFont="1" applyAlignment="1" applyProtection="1">
      <alignment vertical="center"/>
      <protection locked="0"/>
    </xf>
    <xf numFmtId="1" fontId="22" fillId="5" borderId="16" xfId="221" applyNumberFormat="1" applyFont="1" applyFill="1" applyBorder="1" applyAlignment="1" applyProtection="1">
      <alignment vertical="top" wrapText="1"/>
    </xf>
    <xf numFmtId="1" fontId="21" fillId="5" borderId="10" xfId="221" applyNumberFormat="1" applyFont="1" applyFill="1" applyBorder="1" applyProtection="1"/>
    <xf numFmtId="0" fontId="20" fillId="0" borderId="0" xfId="221" applyFont="1" applyProtection="1"/>
    <xf numFmtId="0" fontId="22" fillId="5" borderId="70" xfId="221" applyFont="1" applyFill="1" applyBorder="1" applyAlignment="1" applyProtection="1">
      <alignment horizontal="right"/>
    </xf>
    <xf numFmtId="0" fontId="22" fillId="5" borderId="36" xfId="221" applyFont="1" applyFill="1" applyBorder="1" applyProtection="1"/>
    <xf numFmtId="1" fontId="21" fillId="5" borderId="10" xfId="221" applyNumberFormat="1" applyFont="1" applyFill="1" applyBorder="1" applyAlignment="1" applyProtection="1">
      <alignment horizontal="right"/>
    </xf>
    <xf numFmtId="1" fontId="21" fillId="5" borderId="71" xfId="221" applyNumberFormat="1" applyFont="1" applyFill="1" applyBorder="1" applyAlignment="1" applyProtection="1">
      <alignment horizontal="right" vertical="center"/>
    </xf>
    <xf numFmtId="1" fontId="21" fillId="5" borderId="22" xfId="221" applyNumberFormat="1" applyFont="1" applyFill="1" applyBorder="1" applyAlignment="1" applyProtection="1">
      <alignment vertical="center"/>
    </xf>
    <xf numFmtId="0" fontId="21" fillId="5" borderId="22" xfId="221" applyFont="1" applyFill="1" applyBorder="1" applyProtection="1"/>
    <xf numFmtId="1" fontId="21" fillId="5" borderId="69" xfId="221" applyNumberFormat="1" applyFont="1" applyFill="1" applyBorder="1" applyAlignment="1" applyProtection="1">
      <alignment horizontal="right" vertical="center" wrapText="1"/>
    </xf>
    <xf numFmtId="1" fontId="21" fillId="5" borderId="16" xfId="221" applyNumberFormat="1" applyFont="1" applyFill="1" applyBorder="1" applyAlignment="1" applyProtection="1">
      <alignment horizontal="right" vertical="center" wrapText="1"/>
    </xf>
    <xf numFmtId="0" fontId="21" fillId="5" borderId="16" xfId="221" applyFont="1" applyFill="1" applyBorder="1" applyAlignment="1" applyProtection="1">
      <alignment vertical="center" wrapText="1"/>
    </xf>
    <xf numFmtId="1" fontId="21" fillId="5" borderId="16" xfId="221" applyNumberFormat="1" applyFont="1" applyFill="1" applyBorder="1" applyAlignment="1" applyProtection="1">
      <alignment horizontal="right"/>
    </xf>
    <xf numFmtId="1" fontId="21" fillId="5" borderId="16" xfId="221" applyNumberFormat="1" applyFont="1" applyFill="1" applyBorder="1" applyAlignment="1" applyProtection="1">
      <alignment vertical="top"/>
    </xf>
    <xf numFmtId="0" fontId="21" fillId="0" borderId="0" xfId="221" applyFont="1" applyAlignment="1" applyProtection="1">
      <alignment vertical="top"/>
      <protection locked="0"/>
    </xf>
    <xf numFmtId="1" fontId="22" fillId="5" borderId="36" xfId="221" applyNumberFormat="1" applyFont="1" applyFill="1" applyBorder="1" applyProtection="1"/>
    <xf numFmtId="1" fontId="22" fillId="5" borderId="70" xfId="221" applyNumberFormat="1" applyFont="1" applyFill="1" applyBorder="1" applyAlignment="1" applyProtection="1">
      <alignment horizontal="right"/>
    </xf>
    <xf numFmtId="0" fontId="21" fillId="5" borderId="10" xfId="221" applyFont="1" applyFill="1" applyBorder="1" applyAlignment="1" applyProtection="1">
      <alignment horizontal="right"/>
    </xf>
    <xf numFmtId="0" fontId="21" fillId="5" borderId="10" xfId="221" applyFont="1" applyFill="1" applyBorder="1" applyProtection="1"/>
    <xf numFmtId="0" fontId="21" fillId="5" borderId="0" xfId="221" applyFont="1" applyFill="1" applyBorder="1" applyAlignment="1" applyProtection="1">
      <alignment horizontal="right"/>
    </xf>
    <xf numFmtId="0" fontId="21" fillId="5" borderId="0" xfId="221" applyFont="1" applyFill="1" applyBorder="1" applyProtection="1"/>
    <xf numFmtId="0" fontId="20" fillId="5" borderId="0" xfId="221" applyFont="1" applyFill="1" applyBorder="1" applyProtection="1"/>
    <xf numFmtId="0" fontId="21" fillId="0" borderId="0" xfId="221" applyFont="1" applyFill="1" applyBorder="1" applyAlignment="1" applyProtection="1">
      <alignment horizontal="right"/>
    </xf>
    <xf numFmtId="0" fontId="21" fillId="0" borderId="0" xfId="221" applyFont="1" applyFill="1" applyBorder="1" applyProtection="1"/>
    <xf numFmtId="0" fontId="20" fillId="0" borderId="0" xfId="221" applyFont="1" applyFill="1" applyBorder="1" applyProtection="1"/>
    <xf numFmtId="0" fontId="20" fillId="7" borderId="10" xfId="221" applyFont="1" applyFill="1" applyBorder="1" applyAlignment="1" applyProtection="1">
      <alignment horizontal="left" vertical="center"/>
    </xf>
    <xf numFmtId="0" fontId="18" fillId="7" borderId="10" xfId="221" applyFill="1" applyBorder="1" applyAlignment="1">
      <alignment horizontal="left" vertical="center"/>
    </xf>
    <xf numFmtId="0" fontId="21" fillId="7" borderId="69" xfId="221" applyFont="1" applyFill="1" applyBorder="1" applyAlignment="1" applyProtection="1">
      <alignment horizontal="right"/>
    </xf>
    <xf numFmtId="0" fontId="21" fillId="7" borderId="16" xfId="221" applyFont="1" applyFill="1" applyBorder="1" applyProtection="1"/>
    <xf numFmtId="0" fontId="22" fillId="7" borderId="69" xfId="221" applyFont="1" applyFill="1" applyBorder="1" applyAlignment="1" applyProtection="1">
      <alignment horizontal="right"/>
    </xf>
    <xf numFmtId="0" fontId="22" fillId="7" borderId="16" xfId="221" applyFont="1" applyFill="1" applyBorder="1" applyProtection="1"/>
    <xf numFmtId="0" fontId="21" fillId="7" borderId="69" xfId="221" applyFont="1" applyFill="1" applyBorder="1" applyAlignment="1" applyProtection="1">
      <alignment horizontal="right" vertical="top" wrapText="1"/>
    </xf>
    <xf numFmtId="0" fontId="21" fillId="7" borderId="16" xfId="221" applyFont="1" applyFill="1" applyBorder="1" applyAlignment="1" applyProtection="1">
      <alignment vertical="top" wrapText="1"/>
    </xf>
    <xf numFmtId="0" fontId="21" fillId="7" borderId="70" xfId="221" applyFont="1" applyFill="1" applyBorder="1" applyAlignment="1" applyProtection="1">
      <alignment horizontal="right"/>
    </xf>
    <xf numFmtId="0" fontId="21" fillId="7" borderId="36" xfId="221" applyFont="1" applyFill="1" applyBorder="1" applyProtection="1"/>
    <xf numFmtId="0" fontId="20" fillId="7" borderId="10" xfId="221" applyFont="1" applyFill="1" applyBorder="1" applyAlignment="1" applyProtection="1">
      <alignment horizontal="right"/>
    </xf>
    <xf numFmtId="0" fontId="20" fillId="7" borderId="10" xfId="221" applyFont="1" applyFill="1" applyBorder="1" applyProtection="1"/>
    <xf numFmtId="0" fontId="21" fillId="7" borderId="70" xfId="221" applyFont="1" applyFill="1" applyBorder="1" applyAlignment="1" applyProtection="1">
      <alignment horizontal="right" vertical="top"/>
    </xf>
    <xf numFmtId="0" fontId="21" fillId="7" borderId="36" xfId="221" applyFont="1" applyFill="1" applyBorder="1" applyAlignment="1" applyProtection="1">
      <alignment vertical="top" wrapText="1"/>
    </xf>
    <xf numFmtId="0" fontId="21" fillId="7" borderId="10" xfId="221" applyFont="1" applyFill="1" applyBorder="1" applyAlignment="1" applyProtection="1">
      <alignment horizontal="right"/>
    </xf>
    <xf numFmtId="0" fontId="21" fillId="7" borderId="10" xfId="221" applyFont="1" applyFill="1" applyBorder="1" applyProtection="1"/>
    <xf numFmtId="0" fontId="21" fillId="7" borderId="0" xfId="221" applyFont="1" applyFill="1" applyBorder="1" applyAlignment="1" applyProtection="1">
      <alignment horizontal="right"/>
    </xf>
    <xf numFmtId="0" fontId="21" fillId="7" borderId="0" xfId="221" applyFont="1" applyFill="1" applyBorder="1" applyProtection="1"/>
    <xf numFmtId="0" fontId="20" fillId="7" borderId="0" xfId="221" applyFont="1" applyFill="1" applyBorder="1" applyProtection="1"/>
    <xf numFmtId="0" fontId="20" fillId="8" borderId="0" xfId="221" applyFont="1" applyFill="1" applyBorder="1" applyAlignment="1" applyProtection="1">
      <alignment horizontal="right"/>
    </xf>
    <xf numFmtId="0" fontId="21" fillId="8" borderId="0" xfId="221" applyFont="1" applyFill="1" applyBorder="1" applyProtection="1"/>
    <xf numFmtId="0" fontId="20" fillId="8" borderId="0" xfId="221" applyFont="1" applyFill="1" applyBorder="1" applyProtection="1"/>
    <xf numFmtId="0" fontId="21" fillId="0" borderId="0" xfId="221" applyFont="1" applyFill="1" applyProtection="1"/>
    <xf numFmtId="0" fontId="20" fillId="8" borderId="71" xfId="221" applyFont="1" applyFill="1" applyBorder="1" applyAlignment="1" applyProtection="1">
      <alignment horizontal="right"/>
    </xf>
    <xf numFmtId="0" fontId="20" fillId="8" borderId="22" xfId="221" applyFont="1" applyFill="1" applyBorder="1" applyProtection="1"/>
    <xf numFmtId="0" fontId="21" fillId="0" borderId="0" xfId="221" applyFont="1" applyFill="1" applyProtection="1">
      <protection locked="0"/>
    </xf>
    <xf numFmtId="0" fontId="20" fillId="8" borderId="69" xfId="221" applyFont="1" applyFill="1" applyBorder="1" applyAlignment="1" applyProtection="1">
      <alignment horizontal="right" vertical="top"/>
    </xf>
    <xf numFmtId="0" fontId="20" fillId="8" borderId="16" xfId="221" applyFont="1" applyFill="1" applyBorder="1" applyProtection="1"/>
    <xf numFmtId="0" fontId="21" fillId="8" borderId="69" xfId="221" applyFont="1" applyFill="1" applyBorder="1" applyAlignment="1" applyProtection="1">
      <alignment horizontal="right" vertical="top"/>
    </xf>
    <xf numFmtId="0" fontId="21" fillId="8" borderId="16" xfId="221" applyFont="1" applyFill="1" applyBorder="1" applyProtection="1"/>
    <xf numFmtId="0" fontId="21" fillId="8" borderId="69" xfId="221" applyFont="1" applyFill="1" applyBorder="1" applyAlignment="1" applyProtection="1">
      <alignment horizontal="right" vertical="top" wrapText="1"/>
    </xf>
    <xf numFmtId="0" fontId="21" fillId="8" borderId="16" xfId="221" applyFont="1" applyFill="1" applyBorder="1" applyAlignment="1" applyProtection="1">
      <alignment vertical="top"/>
    </xf>
    <xf numFmtId="0" fontId="21" fillId="0" borderId="0" xfId="221" applyFont="1" applyFill="1" applyAlignment="1" applyProtection="1">
      <alignment vertical="top"/>
      <protection locked="0"/>
    </xf>
    <xf numFmtId="0" fontId="21" fillId="8" borderId="16" xfId="221" applyFont="1" applyFill="1" applyBorder="1" applyAlignment="1" applyProtection="1">
      <alignment vertical="top" wrapText="1"/>
    </xf>
    <xf numFmtId="0" fontId="21" fillId="0" borderId="0" xfId="221" applyFont="1" applyFill="1" applyAlignment="1" applyProtection="1">
      <alignment vertical="top" wrapText="1"/>
      <protection locked="0"/>
    </xf>
    <xf numFmtId="0" fontId="21" fillId="8" borderId="70" xfId="221" applyFont="1" applyFill="1" applyBorder="1" applyAlignment="1" applyProtection="1">
      <alignment horizontal="right" vertical="top" wrapText="1"/>
    </xf>
    <xf numFmtId="0" fontId="21" fillId="8" borderId="36" xfId="221" applyFont="1" applyFill="1" applyBorder="1" applyAlignment="1" applyProtection="1">
      <alignment vertical="top" wrapText="1"/>
    </xf>
    <xf numFmtId="0" fontId="20" fillId="8" borderId="10" xfId="221" applyFont="1" applyFill="1" applyBorder="1" applyAlignment="1" applyProtection="1">
      <alignment horizontal="right"/>
    </xf>
    <xf numFmtId="0" fontId="21" fillId="8" borderId="10" xfId="221" applyFont="1" applyFill="1" applyBorder="1" applyProtection="1"/>
    <xf numFmtId="0" fontId="20" fillId="8" borderId="10" xfId="221" applyFont="1" applyFill="1" applyBorder="1" applyProtection="1"/>
    <xf numFmtId="0" fontId="20" fillId="8" borderId="69" xfId="221" applyFont="1" applyFill="1" applyBorder="1" applyAlignment="1" applyProtection="1">
      <alignment horizontal="right"/>
    </xf>
    <xf numFmtId="0" fontId="21" fillId="8" borderId="69" xfId="221" applyFont="1" applyFill="1" applyBorder="1" applyAlignment="1" applyProtection="1">
      <alignment horizontal="right"/>
    </xf>
    <xf numFmtId="0" fontId="22" fillId="0" borderId="0" xfId="221" applyFont="1" applyFill="1" applyProtection="1">
      <protection locked="0"/>
    </xf>
    <xf numFmtId="0" fontId="22" fillId="8" borderId="69" xfId="221" applyFont="1" applyFill="1" applyBorder="1" applyAlignment="1" applyProtection="1">
      <alignment horizontal="right"/>
    </xf>
    <xf numFmtId="0" fontId="22" fillId="8" borderId="16" xfId="221" applyFont="1" applyFill="1" applyBorder="1" applyProtection="1"/>
    <xf numFmtId="0" fontId="22" fillId="0" borderId="0" xfId="221" applyFont="1" applyFill="1" applyAlignment="1" applyProtection="1">
      <alignment vertical="top" wrapText="1"/>
      <protection locked="0"/>
    </xf>
    <xf numFmtId="0" fontId="22" fillId="8" borderId="70" xfId="221" applyFont="1" applyFill="1" applyBorder="1" applyAlignment="1" applyProtection="1">
      <alignment horizontal="right"/>
    </xf>
    <xf numFmtId="0" fontId="22" fillId="8" borderId="36" xfId="221" applyFont="1" applyFill="1" applyBorder="1" applyProtection="1"/>
    <xf numFmtId="0" fontId="21" fillId="0" borderId="0" xfId="221" applyFont="1" applyAlignment="1" applyProtection="1">
      <alignment horizontal="right"/>
    </xf>
    <xf numFmtId="0" fontId="20" fillId="10" borderId="0" xfId="221" applyFont="1" applyFill="1" applyAlignment="1" applyProtection="1">
      <alignment horizontal="left"/>
    </xf>
    <xf numFmtId="0" fontId="21" fillId="10" borderId="0" xfId="221" applyFont="1" applyFill="1" applyProtection="1"/>
    <xf numFmtId="0" fontId="21" fillId="10" borderId="0" xfId="221" applyFont="1" applyFill="1" applyAlignment="1" applyProtection="1">
      <alignment horizontal="right"/>
    </xf>
    <xf numFmtId="0" fontId="21" fillId="10" borderId="2" xfId="221" applyFont="1" applyFill="1" applyBorder="1" applyAlignment="1" applyProtection="1">
      <alignment horizontal="left" vertical="top"/>
    </xf>
    <xf numFmtId="0" fontId="21" fillId="10" borderId="0" xfId="221" applyFont="1" applyFill="1" applyBorder="1" applyAlignment="1" applyProtection="1">
      <alignment horizontal="left" vertical="top"/>
    </xf>
    <xf numFmtId="0" fontId="21" fillId="10" borderId="7" xfId="221" applyFont="1" applyFill="1" applyBorder="1" applyAlignment="1" applyProtection="1">
      <alignment horizontal="left" vertical="top" wrapText="1"/>
    </xf>
    <xf numFmtId="0" fontId="21" fillId="0" borderId="0" xfId="221" applyFont="1" applyAlignment="1" applyProtection="1">
      <alignment vertical="top"/>
    </xf>
    <xf numFmtId="0" fontId="21" fillId="10" borderId="2" xfId="221" applyFont="1" applyFill="1" applyBorder="1" applyAlignment="1" applyProtection="1">
      <alignment horizontal="left" vertical="top" wrapText="1"/>
    </xf>
    <xf numFmtId="0" fontId="21" fillId="10" borderId="0" xfId="221" applyFont="1" applyFill="1" applyBorder="1" applyAlignment="1" applyProtection="1">
      <alignment horizontal="left" vertical="top" wrapText="1"/>
    </xf>
    <xf numFmtId="0" fontId="21" fillId="10" borderId="10" xfId="221" applyFont="1" applyFill="1" applyBorder="1" applyAlignment="1" applyProtection="1">
      <alignment horizontal="left" vertical="top" wrapText="1"/>
    </xf>
    <xf numFmtId="0" fontId="21" fillId="10" borderId="7" xfId="221" applyFont="1" applyFill="1" applyBorder="1" applyAlignment="1" applyProtection="1">
      <alignment horizontal="left" vertical="top"/>
    </xf>
    <xf numFmtId="0" fontId="21" fillId="10" borderId="10" xfId="221" applyFont="1" applyFill="1" applyBorder="1" applyAlignment="1" applyProtection="1">
      <alignment horizontal="left" vertical="top"/>
    </xf>
    <xf numFmtId="0" fontId="20" fillId="0" borderId="0" xfId="221" applyFont="1" applyFill="1" applyBorder="1" applyAlignment="1" applyProtection="1">
      <alignment horizontal="right"/>
    </xf>
    <xf numFmtId="0" fontId="20" fillId="11" borderId="0" xfId="221" applyFont="1" applyFill="1" applyBorder="1" applyAlignment="1" applyProtection="1">
      <alignment horizontal="right"/>
    </xf>
    <xf numFmtId="0" fontId="21" fillId="11" borderId="0" xfId="221" applyFont="1" applyFill="1" applyBorder="1" applyProtection="1"/>
    <xf numFmtId="0" fontId="21" fillId="11" borderId="0" xfId="221" applyFont="1" applyFill="1" applyBorder="1" applyAlignment="1" applyProtection="1">
      <alignment horizontal="right"/>
    </xf>
    <xf numFmtId="172" fontId="21" fillId="11" borderId="0" xfId="221" applyNumberFormat="1" applyFont="1" applyFill="1" applyBorder="1" applyProtection="1"/>
    <xf numFmtId="0" fontId="20" fillId="3" borderId="0" xfId="221" applyFont="1" applyFill="1" applyAlignment="1" applyProtection="1">
      <alignment horizontal="right" wrapText="1"/>
    </xf>
    <xf numFmtId="0" fontId="21" fillId="3" borderId="0" xfId="221" applyFont="1" applyFill="1" applyProtection="1"/>
    <xf numFmtId="0" fontId="21" fillId="3" borderId="0" xfId="221" applyFont="1" applyFill="1" applyAlignment="1" applyProtection="1">
      <alignment horizontal="right"/>
    </xf>
    <xf numFmtId="0" fontId="19" fillId="3" borderId="1" xfId="222" applyFont="1" applyFill="1" applyBorder="1" applyAlignment="1" applyProtection="1">
      <alignment horizontal="right"/>
    </xf>
    <xf numFmtId="0" fontId="19" fillId="3" borderId="2" xfId="222" applyFont="1" applyFill="1" applyBorder="1" applyAlignment="1" applyProtection="1">
      <alignment horizontal="left"/>
    </xf>
    <xf numFmtId="0" fontId="20" fillId="4" borderId="11" xfId="222" applyFont="1" applyFill="1" applyBorder="1" applyAlignment="1" applyProtection="1">
      <alignment horizontal="center" vertical="center"/>
    </xf>
    <xf numFmtId="0" fontId="20" fillId="3" borderId="11" xfId="222" applyFont="1" applyFill="1" applyBorder="1" applyAlignment="1" applyProtection="1">
      <alignment horizontal="centerContinuous" vertical="center"/>
    </xf>
    <xf numFmtId="0" fontId="20" fillId="0" borderId="0" xfId="222" applyFont="1" applyAlignment="1" applyProtection="1">
      <alignment vertical="center"/>
    </xf>
    <xf numFmtId="0" fontId="20" fillId="0" borderId="0" xfId="222" applyFont="1" applyAlignment="1" applyProtection="1">
      <alignment horizontal="centerContinuous" vertical="center"/>
    </xf>
    <xf numFmtId="0" fontId="20" fillId="3" borderId="6" xfId="222" applyFont="1" applyFill="1" applyBorder="1" applyAlignment="1" applyProtection="1">
      <alignment horizontal="right" vertical="center"/>
    </xf>
    <xf numFmtId="0" fontId="20" fillId="3" borderId="7" xfId="222" applyFont="1" applyFill="1" applyBorder="1" applyAlignment="1" applyProtection="1">
      <alignment horizontal="center" vertical="center"/>
    </xf>
    <xf numFmtId="0" fontId="20" fillId="3" borderId="8" xfId="222" applyFont="1" applyFill="1" applyBorder="1" applyAlignment="1" applyProtection="1">
      <alignment horizontal="right" vertical="center"/>
    </xf>
    <xf numFmtId="0" fontId="20" fillId="4" borderId="8" xfId="222" applyFont="1" applyFill="1" applyBorder="1" applyAlignment="1" applyProtection="1">
      <alignment horizontal="center" vertical="center"/>
    </xf>
    <xf numFmtId="0" fontId="20" fillId="3" borderId="8" xfId="222" applyFont="1" applyFill="1" applyBorder="1" applyAlignment="1" applyProtection="1">
      <alignment horizontal="center" vertical="center"/>
    </xf>
    <xf numFmtId="0" fontId="20" fillId="0" borderId="0" xfId="222" applyFont="1" applyAlignment="1" applyProtection="1">
      <alignment horizontal="center" vertical="center"/>
    </xf>
    <xf numFmtId="0" fontId="20" fillId="5" borderId="2" xfId="222" applyFont="1" applyFill="1" applyBorder="1" applyAlignment="1" applyProtection="1">
      <alignment horizontal="left" vertical="center"/>
    </xf>
    <xf numFmtId="0" fontId="18" fillId="5" borderId="2" xfId="222" applyFill="1" applyBorder="1" applyAlignment="1">
      <alignment horizontal="left" vertical="center"/>
    </xf>
    <xf numFmtId="0" fontId="21" fillId="0" borderId="0" xfId="222" applyFont="1" applyFill="1" applyProtection="1"/>
    <xf numFmtId="0" fontId="21" fillId="0" borderId="0" xfId="222" applyFont="1" applyProtection="1"/>
    <xf numFmtId="1" fontId="21" fillId="5" borderId="68" xfId="222" applyNumberFormat="1" applyFont="1" applyFill="1" applyBorder="1" applyAlignment="1" applyProtection="1">
      <alignment horizontal="right"/>
    </xf>
    <xf numFmtId="1" fontId="21" fillId="5" borderId="20" xfId="222" applyNumberFormat="1" applyFont="1" applyFill="1" applyBorder="1" applyProtection="1"/>
    <xf numFmtId="0" fontId="21" fillId="5" borderId="20" xfId="222" applyFont="1" applyFill="1" applyBorder="1" applyProtection="1"/>
    <xf numFmtId="0" fontId="21" fillId="0" borderId="0" xfId="222" applyFont="1" applyProtection="1">
      <protection locked="0"/>
    </xf>
    <xf numFmtId="1" fontId="21" fillId="5" borderId="69" xfId="222" applyNumberFormat="1" applyFont="1" applyFill="1" applyBorder="1" applyAlignment="1" applyProtection="1">
      <alignment horizontal="right"/>
    </xf>
    <xf numFmtId="1" fontId="21" fillId="5" borderId="16" xfId="222" applyNumberFormat="1" applyFont="1" applyFill="1" applyBorder="1" applyProtection="1"/>
    <xf numFmtId="0" fontId="21" fillId="5" borderId="16" xfId="222" applyFont="1" applyFill="1" applyBorder="1" applyProtection="1"/>
    <xf numFmtId="1" fontId="22" fillId="5" borderId="69" xfId="222" applyNumberFormat="1" applyFont="1" applyFill="1" applyBorder="1" applyAlignment="1" applyProtection="1">
      <alignment horizontal="right" vertical="center"/>
    </xf>
    <xf numFmtId="1" fontId="22" fillId="5" borderId="16" xfId="222" applyNumberFormat="1" applyFont="1" applyFill="1" applyBorder="1" applyProtection="1"/>
    <xf numFmtId="0" fontId="22" fillId="5" borderId="16" xfId="222" applyFont="1" applyFill="1" applyBorder="1" applyProtection="1"/>
    <xf numFmtId="1" fontId="21" fillId="5" borderId="69" xfId="222" applyNumberFormat="1" applyFont="1" applyFill="1" applyBorder="1" applyAlignment="1" applyProtection="1">
      <alignment horizontal="right" vertical="top" wrapText="1"/>
    </xf>
    <xf numFmtId="1" fontId="21" fillId="5" borderId="16" xfId="222" applyNumberFormat="1" applyFont="1" applyFill="1" applyBorder="1" applyAlignment="1" applyProtection="1">
      <alignment vertical="top" wrapText="1"/>
    </xf>
    <xf numFmtId="0" fontId="21" fillId="5" borderId="16" xfId="222" applyFont="1" applyFill="1" applyBorder="1" applyAlignment="1" applyProtection="1">
      <alignment vertical="top" wrapText="1"/>
    </xf>
    <xf numFmtId="0" fontId="21" fillId="0" borderId="0" xfId="222" applyFont="1" applyAlignment="1" applyProtection="1">
      <alignment vertical="top" wrapText="1"/>
      <protection locked="0"/>
    </xf>
    <xf numFmtId="1" fontId="21" fillId="5" borderId="16" xfId="222" applyNumberFormat="1" applyFont="1" applyFill="1" applyBorder="1" applyAlignment="1" applyProtection="1">
      <alignment horizontal="right" vertical="top" wrapText="1"/>
    </xf>
    <xf numFmtId="0" fontId="22" fillId="0" borderId="0" xfId="222" applyFont="1" applyProtection="1">
      <protection locked="0"/>
    </xf>
    <xf numFmtId="1" fontId="22" fillId="5" borderId="69" xfId="222" applyNumberFormat="1" applyFont="1" applyFill="1" applyBorder="1" applyAlignment="1" applyProtection="1">
      <alignment horizontal="right" vertical="top" wrapText="1"/>
    </xf>
    <xf numFmtId="0" fontId="22" fillId="5" borderId="16" xfId="222" applyFont="1" applyFill="1" applyBorder="1" applyAlignment="1" applyProtection="1">
      <alignment vertical="top" wrapText="1"/>
    </xf>
    <xf numFmtId="1" fontId="22" fillId="5" borderId="16" xfId="222" applyNumberFormat="1" applyFont="1" applyFill="1" applyBorder="1" applyAlignment="1" applyProtection="1">
      <alignment horizontal="right" vertical="top" wrapText="1"/>
    </xf>
    <xf numFmtId="0" fontId="22" fillId="0" borderId="0" xfId="222" applyFont="1" applyAlignment="1" applyProtection="1">
      <alignment vertical="top" wrapText="1"/>
      <protection locked="0"/>
    </xf>
    <xf numFmtId="0" fontId="20" fillId="0" borderId="0" xfId="222" applyFont="1" applyAlignment="1" applyProtection="1">
      <alignment vertical="center"/>
      <protection locked="0"/>
    </xf>
    <xf numFmtId="1" fontId="22" fillId="5" borderId="69" xfId="222" applyNumberFormat="1" applyFont="1" applyFill="1" applyBorder="1" applyAlignment="1" applyProtection="1">
      <alignment horizontal="right"/>
    </xf>
    <xf numFmtId="1" fontId="21" fillId="5" borderId="70" xfId="222" applyNumberFormat="1" applyFont="1" applyFill="1" applyBorder="1" applyAlignment="1" applyProtection="1">
      <alignment horizontal="right"/>
    </xf>
    <xf numFmtId="1" fontId="21" fillId="5" borderId="36" xfId="222" applyNumberFormat="1" applyFont="1" applyFill="1" applyBorder="1" applyProtection="1"/>
    <xf numFmtId="0" fontId="21" fillId="5" borderId="36" xfId="222" applyFont="1" applyFill="1" applyBorder="1" applyProtection="1"/>
    <xf numFmtId="1" fontId="20" fillId="5" borderId="10" xfId="222" applyNumberFormat="1" applyFont="1" applyFill="1" applyBorder="1" applyAlignment="1" applyProtection="1">
      <alignment horizontal="right"/>
    </xf>
    <xf numFmtId="1" fontId="20" fillId="5" borderId="10" xfId="222" applyNumberFormat="1" applyFont="1" applyFill="1" applyBorder="1" applyProtection="1"/>
    <xf numFmtId="0" fontId="20" fillId="5" borderId="10" xfId="222" applyFont="1" applyFill="1" applyBorder="1" applyProtection="1"/>
    <xf numFmtId="0" fontId="20" fillId="0" borderId="0" xfId="222" applyFont="1" applyProtection="1">
      <protection locked="0"/>
    </xf>
    <xf numFmtId="1" fontId="21" fillId="5" borderId="69" xfId="222" applyNumberFormat="1" applyFont="1" applyFill="1" applyBorder="1" applyAlignment="1" applyProtection="1">
      <alignment horizontal="right" vertical="center"/>
    </xf>
    <xf numFmtId="1" fontId="21" fillId="5" borderId="16" xfId="222" applyNumberFormat="1" applyFont="1" applyFill="1" applyBorder="1" applyAlignment="1" applyProtection="1">
      <alignment vertical="center"/>
    </xf>
    <xf numFmtId="0" fontId="21" fillId="0" borderId="0" xfId="222" applyFont="1" applyAlignment="1" applyProtection="1">
      <alignment vertical="center"/>
      <protection locked="0"/>
    </xf>
    <xf numFmtId="1" fontId="22" fillId="5" borderId="16" xfId="222" applyNumberFormat="1" applyFont="1" applyFill="1" applyBorder="1" applyAlignment="1" applyProtection="1">
      <alignment vertical="top" wrapText="1"/>
    </xf>
    <xf numFmtId="1" fontId="21" fillId="5" borderId="10" xfId="222" applyNumberFormat="1" applyFont="1" applyFill="1" applyBorder="1" applyProtection="1"/>
    <xf numFmtId="0" fontId="20" fillId="0" borderId="0" xfId="222" applyFont="1" applyProtection="1"/>
    <xf numFmtId="0" fontId="22" fillId="5" borderId="70" xfId="222" applyFont="1" applyFill="1" applyBorder="1" applyAlignment="1" applyProtection="1">
      <alignment horizontal="right"/>
    </xf>
    <xf numFmtId="0" fontId="22" fillId="5" borderId="36" xfId="222" applyFont="1" applyFill="1" applyBorder="1" applyProtection="1"/>
    <xf numFmtId="1" fontId="21" fillId="5" borderId="10" xfId="222" applyNumberFormat="1" applyFont="1" applyFill="1" applyBorder="1" applyAlignment="1" applyProtection="1">
      <alignment horizontal="right"/>
    </xf>
    <xf numFmtId="1" fontId="21" fillId="5" borderId="71" xfId="222" applyNumberFormat="1" applyFont="1" applyFill="1" applyBorder="1" applyAlignment="1" applyProtection="1">
      <alignment horizontal="right" vertical="center"/>
    </xf>
    <xf numFmtId="1" fontId="21" fillId="5" borderId="22" xfId="222" applyNumberFormat="1" applyFont="1" applyFill="1" applyBorder="1" applyAlignment="1" applyProtection="1">
      <alignment vertical="center"/>
    </xf>
    <xf numFmtId="0" fontId="21" fillId="5" borderId="22" xfId="222" applyFont="1" applyFill="1" applyBorder="1" applyProtection="1"/>
    <xf numFmtId="1" fontId="21" fillId="5" borderId="69" xfId="222" applyNumberFormat="1" applyFont="1" applyFill="1" applyBorder="1" applyAlignment="1" applyProtection="1">
      <alignment horizontal="right" vertical="center" wrapText="1"/>
    </xf>
    <xf numFmtId="1" fontId="21" fillId="5" borderId="16" xfId="222" applyNumberFormat="1" applyFont="1" applyFill="1" applyBorder="1" applyAlignment="1" applyProtection="1">
      <alignment horizontal="right" vertical="center" wrapText="1"/>
    </xf>
    <xf numFmtId="0" fontId="21" fillId="5" borderId="16" xfId="222" applyFont="1" applyFill="1" applyBorder="1" applyAlignment="1" applyProtection="1">
      <alignment vertical="center" wrapText="1"/>
    </xf>
    <xf numFmtId="1" fontId="21" fillId="5" borderId="16" xfId="222" applyNumberFormat="1" applyFont="1" applyFill="1" applyBorder="1" applyAlignment="1" applyProtection="1">
      <alignment horizontal="right"/>
    </xf>
    <xf numFmtId="1" fontId="21" fillId="5" borderId="16" xfId="222" applyNumberFormat="1" applyFont="1" applyFill="1" applyBorder="1" applyAlignment="1" applyProtection="1">
      <alignment vertical="top"/>
    </xf>
    <xf numFmtId="0" fontId="21" fillId="0" borderId="0" xfId="222" applyFont="1" applyAlignment="1" applyProtection="1">
      <alignment vertical="top"/>
      <protection locked="0"/>
    </xf>
    <xf numFmtId="1" fontId="22" fillId="5" borderId="36" xfId="222" applyNumberFormat="1" applyFont="1" applyFill="1" applyBorder="1" applyProtection="1"/>
    <xf numFmtId="1" fontId="22" fillId="5" borderId="70" xfId="222" applyNumberFormat="1" applyFont="1" applyFill="1" applyBorder="1" applyAlignment="1" applyProtection="1">
      <alignment horizontal="right"/>
    </xf>
    <xf numFmtId="0" fontId="21" fillId="5" borderId="10" xfId="222" applyFont="1" applyFill="1" applyBorder="1" applyAlignment="1" applyProtection="1">
      <alignment horizontal="right"/>
    </xf>
    <xf numFmtId="0" fontId="21" fillId="5" borderId="10" xfId="222" applyFont="1" applyFill="1" applyBorder="1" applyProtection="1"/>
    <xf numFmtId="0" fontId="21" fillId="5" borderId="0" xfId="222" applyFont="1" applyFill="1" applyBorder="1" applyAlignment="1" applyProtection="1">
      <alignment horizontal="right"/>
    </xf>
    <xf numFmtId="0" fontId="21" fillId="5" borderId="0" xfId="222" applyFont="1" applyFill="1" applyBorder="1" applyProtection="1"/>
    <xf numFmtId="0" fontId="20" fillId="5" borderId="0" xfId="222" applyFont="1" applyFill="1" applyBorder="1" applyProtection="1"/>
    <xf numFmtId="0" fontId="21" fillId="0" borderId="0" xfId="222" applyFont="1" applyFill="1" applyBorder="1" applyAlignment="1" applyProtection="1">
      <alignment horizontal="right"/>
    </xf>
    <xf numFmtId="0" fontId="21" fillId="0" borderId="0" xfId="222" applyFont="1" applyFill="1" applyBorder="1" applyProtection="1"/>
    <xf numFmtId="0" fontId="20" fillId="0" borderId="0" xfId="222" applyFont="1" applyFill="1" applyBorder="1" applyProtection="1"/>
    <xf numFmtId="0" fontId="20" fillId="7" borderId="10" xfId="222" applyFont="1" applyFill="1" applyBorder="1" applyAlignment="1" applyProtection="1">
      <alignment horizontal="left" vertical="center"/>
    </xf>
    <xf numFmtId="0" fontId="18" fillId="7" borderId="10" xfId="222" applyFill="1" applyBorder="1" applyAlignment="1">
      <alignment horizontal="left" vertical="center"/>
    </xf>
    <xf numFmtId="0" fontId="21" fillId="7" borderId="69" xfId="222" applyFont="1" applyFill="1" applyBorder="1" applyAlignment="1" applyProtection="1">
      <alignment horizontal="right"/>
    </xf>
    <xf numFmtId="0" fontId="21" fillId="7" borderId="16" xfId="222" applyFont="1" applyFill="1" applyBorder="1" applyProtection="1"/>
    <xf numFmtId="0" fontId="22" fillId="7" borderId="69" xfId="222" applyFont="1" applyFill="1" applyBorder="1" applyAlignment="1" applyProtection="1">
      <alignment horizontal="right"/>
    </xf>
    <xf numFmtId="0" fontId="22" fillId="7" borderId="16" xfId="222" applyFont="1" applyFill="1" applyBorder="1" applyProtection="1"/>
    <xf numFmtId="0" fontId="21" fillId="7" borderId="69" xfId="222" applyFont="1" applyFill="1" applyBorder="1" applyAlignment="1" applyProtection="1">
      <alignment horizontal="right" vertical="top" wrapText="1"/>
    </xf>
    <xf numFmtId="0" fontId="21" fillId="7" borderId="16" xfId="222" applyFont="1" applyFill="1" applyBorder="1" applyAlignment="1" applyProtection="1">
      <alignment vertical="top" wrapText="1"/>
    </xf>
    <xf numFmtId="0" fontId="21" fillId="7" borderId="70" xfId="222" applyFont="1" applyFill="1" applyBorder="1" applyAlignment="1" applyProtection="1">
      <alignment horizontal="right"/>
    </xf>
    <xf numFmtId="0" fontId="21" fillId="7" borderId="36" xfId="222" applyFont="1" applyFill="1" applyBorder="1" applyProtection="1"/>
    <xf numFmtId="0" fontId="20" fillId="7" borderId="10" xfId="222" applyFont="1" applyFill="1" applyBorder="1" applyAlignment="1" applyProtection="1">
      <alignment horizontal="right"/>
    </xf>
    <xf numFmtId="0" fontId="20" fillId="7" borderId="10" xfId="222" applyFont="1" applyFill="1" applyBorder="1" applyProtection="1"/>
    <xf numFmtId="0" fontId="21" fillId="7" borderId="70" xfId="222" applyFont="1" applyFill="1" applyBorder="1" applyAlignment="1" applyProtection="1">
      <alignment horizontal="right" vertical="top"/>
    </xf>
    <xf numFmtId="0" fontId="21" fillId="7" borderId="36" xfId="222" applyFont="1" applyFill="1" applyBorder="1" applyAlignment="1" applyProtection="1">
      <alignment vertical="top" wrapText="1"/>
    </xf>
    <xf numFmtId="0" fontId="21" fillId="7" borderId="10" xfId="222" applyFont="1" applyFill="1" applyBorder="1" applyAlignment="1" applyProtection="1">
      <alignment horizontal="right"/>
    </xf>
    <xf numFmtId="0" fontId="21" fillId="7" borderId="10" xfId="222" applyFont="1" applyFill="1" applyBorder="1" applyProtection="1"/>
    <xf numFmtId="0" fontId="21" fillId="7" borderId="0" xfId="222" applyFont="1" applyFill="1" applyBorder="1" applyAlignment="1" applyProtection="1">
      <alignment horizontal="right"/>
    </xf>
    <xf numFmtId="0" fontId="21" fillId="7" borderId="0" xfId="222" applyFont="1" applyFill="1" applyBorder="1" applyProtection="1"/>
    <xf numFmtId="0" fontId="20" fillId="7" borderId="0" xfId="222" applyFont="1" applyFill="1" applyBorder="1" applyProtection="1"/>
    <xf numFmtId="0" fontId="20" fillId="8" borderId="0" xfId="222" applyFont="1" applyFill="1" applyBorder="1" applyAlignment="1" applyProtection="1">
      <alignment horizontal="right"/>
    </xf>
    <xf numFmtId="0" fontId="21" fillId="8" borderId="0" xfId="222" applyFont="1" applyFill="1" applyBorder="1" applyProtection="1"/>
    <xf numFmtId="0" fontId="20" fillId="8" borderId="0" xfId="222" applyFont="1" applyFill="1" applyBorder="1" applyProtection="1"/>
    <xf numFmtId="0" fontId="20" fillId="8" borderId="71" xfId="222" applyFont="1" applyFill="1" applyBorder="1" applyAlignment="1" applyProtection="1">
      <alignment horizontal="right"/>
    </xf>
    <xf numFmtId="0" fontId="20" fillId="8" borderId="22" xfId="222" applyFont="1" applyFill="1" applyBorder="1" applyProtection="1"/>
    <xf numFmtId="0" fontId="21" fillId="0" borderId="0" xfId="222" applyFont="1" applyFill="1" applyProtection="1">
      <protection locked="0"/>
    </xf>
    <xf numFmtId="0" fontId="20" fillId="8" borderId="69" xfId="222" applyFont="1" applyFill="1" applyBorder="1" applyAlignment="1" applyProtection="1">
      <alignment horizontal="right" vertical="top"/>
    </xf>
    <xf numFmtId="0" fontId="20" fillId="8" borderId="16" xfId="222" applyFont="1" applyFill="1" applyBorder="1" applyProtection="1"/>
    <xf numFmtId="0" fontId="21" fillId="8" borderId="69" xfId="222" applyFont="1" applyFill="1" applyBorder="1" applyAlignment="1" applyProtection="1">
      <alignment horizontal="right" vertical="top"/>
    </xf>
    <xf numFmtId="0" fontId="21" fillId="8" borderId="16" xfId="222" applyFont="1" applyFill="1" applyBorder="1" applyProtection="1"/>
    <xf numFmtId="0" fontId="21" fillId="8" borderId="69" xfId="222" applyFont="1" applyFill="1" applyBorder="1" applyAlignment="1" applyProtection="1">
      <alignment horizontal="right" vertical="top" wrapText="1"/>
    </xf>
    <xf numFmtId="0" fontId="21" fillId="8" borderId="16" xfId="222" applyFont="1" applyFill="1" applyBorder="1" applyAlignment="1" applyProtection="1">
      <alignment vertical="top"/>
    </xf>
    <xf numFmtId="0" fontId="21" fillId="0" borderId="0" xfId="222" applyFont="1" applyFill="1" applyAlignment="1" applyProtection="1">
      <alignment vertical="top"/>
      <protection locked="0"/>
    </xf>
    <xf numFmtId="0" fontId="21" fillId="8" borderId="16" xfId="222" applyFont="1" applyFill="1" applyBorder="1" applyAlignment="1" applyProtection="1">
      <alignment vertical="top" wrapText="1"/>
    </xf>
    <xf numFmtId="0" fontId="21" fillId="0" borderId="0" xfId="222" applyFont="1" applyFill="1" applyAlignment="1" applyProtection="1">
      <alignment vertical="top" wrapText="1"/>
      <protection locked="0"/>
    </xf>
    <xf numFmtId="0" fontId="21" fillId="8" borderId="70" xfId="222" applyFont="1" applyFill="1" applyBorder="1" applyAlignment="1" applyProtection="1">
      <alignment horizontal="right" vertical="top" wrapText="1"/>
    </xf>
    <xf numFmtId="0" fontId="21" fillId="8" borderId="36" xfId="222" applyFont="1" applyFill="1" applyBorder="1" applyAlignment="1" applyProtection="1">
      <alignment vertical="top" wrapText="1"/>
    </xf>
    <xf numFmtId="0" fontId="20" fillId="8" borderId="10" xfId="222" applyFont="1" applyFill="1" applyBorder="1" applyAlignment="1" applyProtection="1">
      <alignment horizontal="right"/>
    </xf>
    <xf numFmtId="0" fontId="21" fillId="8" borderId="10" xfId="222" applyFont="1" applyFill="1" applyBorder="1" applyProtection="1"/>
    <xf numFmtId="0" fontId="20" fillId="8" borderId="10" xfId="222" applyFont="1" applyFill="1" applyBorder="1" applyProtection="1"/>
    <xf numFmtId="0" fontId="20" fillId="8" borderId="69" xfId="222" applyFont="1" applyFill="1" applyBorder="1" applyAlignment="1" applyProtection="1">
      <alignment horizontal="right"/>
    </xf>
    <xf numFmtId="0" fontId="21" fillId="8" borderId="69" xfId="222" applyFont="1" applyFill="1" applyBorder="1" applyAlignment="1" applyProtection="1">
      <alignment horizontal="right"/>
    </xf>
    <xf numFmtId="0" fontId="22" fillId="0" borderId="0" xfId="222" applyFont="1" applyFill="1" applyProtection="1">
      <protection locked="0"/>
    </xf>
    <xf numFmtId="0" fontId="22" fillId="8" borderId="69" xfId="222" applyFont="1" applyFill="1" applyBorder="1" applyAlignment="1" applyProtection="1">
      <alignment horizontal="right"/>
    </xf>
    <xf numFmtId="0" fontId="22" fillId="8" borderId="16" xfId="222" applyFont="1" applyFill="1" applyBorder="1" applyProtection="1"/>
    <xf numFmtId="0" fontId="22" fillId="0" borderId="0" xfId="222" applyFont="1" applyFill="1" applyAlignment="1" applyProtection="1">
      <alignment vertical="top" wrapText="1"/>
      <protection locked="0"/>
    </xf>
    <xf numFmtId="0" fontId="22" fillId="8" borderId="70" xfId="222" applyFont="1" applyFill="1" applyBorder="1" applyAlignment="1" applyProtection="1">
      <alignment horizontal="right"/>
    </xf>
    <xf numFmtId="0" fontId="22" fillId="8" borderId="36" xfId="222" applyFont="1" applyFill="1" applyBorder="1" applyProtection="1"/>
    <xf numFmtId="0" fontId="21" fillId="0" borderId="0" xfId="222" applyFont="1" applyAlignment="1" applyProtection="1">
      <alignment horizontal="right"/>
    </xf>
    <xf numFmtId="0" fontId="20" fillId="10" borderId="0" xfId="222" applyFont="1" applyFill="1" applyAlignment="1" applyProtection="1">
      <alignment horizontal="left"/>
    </xf>
    <xf numFmtId="0" fontId="21" fillId="10" borderId="0" xfId="222" applyFont="1" applyFill="1" applyProtection="1"/>
    <xf numFmtId="0" fontId="21" fillId="10" borderId="0" xfId="222" applyFont="1" applyFill="1" applyAlignment="1" applyProtection="1">
      <alignment horizontal="right"/>
    </xf>
    <xf numFmtId="0" fontId="21" fillId="10" borderId="2" xfId="222" applyFont="1" applyFill="1" applyBorder="1" applyAlignment="1" applyProtection="1">
      <alignment horizontal="left" vertical="top"/>
    </xf>
    <xf numFmtId="0" fontId="21" fillId="10" borderId="0" xfId="222" applyFont="1" applyFill="1" applyBorder="1" applyAlignment="1" applyProtection="1">
      <alignment horizontal="left" vertical="top"/>
    </xf>
    <xf numFmtId="0" fontId="21" fillId="10" borderId="7" xfId="222" applyFont="1" applyFill="1" applyBorder="1" applyAlignment="1" applyProtection="1">
      <alignment horizontal="left" vertical="top" wrapText="1"/>
    </xf>
    <xf numFmtId="0" fontId="21" fillId="0" borderId="0" xfId="222" applyFont="1" applyAlignment="1" applyProtection="1">
      <alignment vertical="top"/>
    </xf>
    <xf numFmtId="0" fontId="21" fillId="10" borderId="2" xfId="222" applyFont="1" applyFill="1" applyBorder="1" applyAlignment="1" applyProtection="1">
      <alignment horizontal="left" vertical="top" wrapText="1"/>
    </xf>
    <xf numFmtId="0" fontId="21" fillId="10" borderId="0" xfId="222" applyFont="1" applyFill="1" applyBorder="1" applyAlignment="1" applyProtection="1">
      <alignment horizontal="left" vertical="top" wrapText="1"/>
    </xf>
    <xf numFmtId="0" fontId="21" fillId="10" borderId="10" xfId="222" applyFont="1" applyFill="1" applyBorder="1" applyAlignment="1" applyProtection="1">
      <alignment horizontal="left" vertical="top" wrapText="1"/>
    </xf>
    <xf numFmtId="0" fontId="21" fillId="10" borderId="7" xfId="222" applyFont="1" applyFill="1" applyBorder="1" applyAlignment="1" applyProtection="1">
      <alignment horizontal="left" vertical="top"/>
    </xf>
    <xf numFmtId="0" fontId="21" fillId="10" borderId="10" xfId="222" applyFont="1" applyFill="1" applyBorder="1" applyAlignment="1" applyProtection="1">
      <alignment horizontal="left" vertical="top"/>
    </xf>
    <xf numFmtId="0" fontId="20" fillId="0" borderId="0" xfId="222" applyFont="1" applyFill="1" applyBorder="1" applyAlignment="1" applyProtection="1">
      <alignment horizontal="right"/>
    </xf>
    <xf numFmtId="0" fontId="20" fillId="11" borderId="0" xfId="222" applyFont="1" applyFill="1" applyBorder="1" applyAlignment="1" applyProtection="1">
      <alignment horizontal="right"/>
    </xf>
    <xf numFmtId="0" fontId="21" fillId="11" borderId="0" xfId="222" applyFont="1" applyFill="1" applyBorder="1" applyProtection="1"/>
    <xf numFmtId="0" fontId="21" fillId="11" borderId="0" xfId="222" applyFont="1" applyFill="1" applyBorder="1" applyAlignment="1" applyProtection="1">
      <alignment horizontal="right"/>
    </xf>
    <xf numFmtId="172" fontId="21" fillId="11" borderId="0" xfId="222" applyNumberFormat="1" applyFont="1" applyFill="1" applyBorder="1" applyProtection="1"/>
    <xf numFmtId="0" fontId="20" fillId="3" borderId="0" xfId="222" applyFont="1" applyFill="1" applyAlignment="1" applyProtection="1">
      <alignment horizontal="right" wrapText="1"/>
    </xf>
    <xf numFmtId="0" fontId="21" fillId="3" borderId="0" xfId="222" applyFont="1" applyFill="1" applyProtection="1"/>
    <xf numFmtId="0" fontId="21" fillId="3" borderId="0" xfId="222" applyFont="1" applyFill="1" applyAlignment="1" applyProtection="1">
      <alignment horizontal="right"/>
    </xf>
    <xf numFmtId="0" fontId="63" fillId="3" borderId="0" xfId="223" applyFont="1" applyFill="1" applyBorder="1" applyAlignment="1" applyProtection="1">
      <alignment vertical="center"/>
    </xf>
    <xf numFmtId="0" fontId="64" fillId="71" borderId="0" xfId="223" applyFont="1" applyFill="1" applyBorder="1" applyAlignment="1" applyProtection="1">
      <alignment vertical="center"/>
      <protection locked="0"/>
    </xf>
    <xf numFmtId="0" fontId="20" fillId="4" borderId="11" xfId="223" applyFont="1" applyFill="1" applyBorder="1" applyAlignment="1" applyProtection="1">
      <alignment horizontal="center" vertical="center"/>
    </xf>
    <xf numFmtId="0" fontId="20" fillId="3" borderId="11" xfId="223" applyFont="1" applyFill="1" applyBorder="1" applyAlignment="1" applyProtection="1">
      <alignment horizontal="centerContinuous" vertical="center"/>
    </xf>
    <xf numFmtId="0" fontId="20" fillId="0" borderId="0" xfId="223" applyFont="1" applyAlignment="1" applyProtection="1">
      <alignment vertical="center"/>
    </xf>
    <xf numFmtId="0" fontId="20" fillId="0" borderId="0" xfId="223" applyFont="1" applyAlignment="1" applyProtection="1">
      <alignment horizontal="centerContinuous" vertical="center"/>
    </xf>
    <xf numFmtId="0" fontId="20" fillId="3" borderId="6" xfId="223" applyFont="1" applyFill="1" applyBorder="1" applyAlignment="1" applyProtection="1">
      <alignment horizontal="center" vertical="center"/>
    </xf>
    <xf numFmtId="0" fontId="20" fillId="3" borderId="7" xfId="223" applyFont="1" applyFill="1" applyBorder="1" applyAlignment="1" applyProtection="1">
      <alignment horizontal="center" vertical="center"/>
    </xf>
    <xf numFmtId="0" fontId="20" fillId="3" borderId="8" xfId="223" applyFont="1" applyFill="1" applyBorder="1" applyAlignment="1" applyProtection="1">
      <alignment horizontal="right" vertical="center"/>
    </xf>
    <xf numFmtId="0" fontId="20" fillId="4" borderId="8" xfId="223" applyFont="1" applyFill="1" applyBorder="1" applyAlignment="1" applyProtection="1">
      <alignment horizontal="center" vertical="center"/>
    </xf>
    <xf numFmtId="0" fontId="20" fillId="3" borderId="8" xfId="223" applyFont="1" applyFill="1" applyBorder="1" applyAlignment="1" applyProtection="1">
      <alignment horizontal="center" vertical="center"/>
    </xf>
    <xf numFmtId="0" fontId="20" fillId="0" borderId="0" xfId="223" applyFont="1" applyAlignment="1" applyProtection="1">
      <alignment horizontal="center" vertical="center"/>
    </xf>
    <xf numFmtId="0" fontId="20" fillId="5" borderId="2" xfId="223" applyFont="1" applyFill="1" applyBorder="1" applyAlignment="1" applyProtection="1">
      <alignment horizontal="left" vertical="center"/>
    </xf>
    <xf numFmtId="0" fontId="18" fillId="5" borderId="2" xfId="223" applyFill="1" applyBorder="1" applyAlignment="1">
      <alignment horizontal="left" vertical="center"/>
    </xf>
    <xf numFmtId="0" fontId="20" fillId="6" borderId="0" xfId="223" applyFont="1" applyFill="1" applyAlignment="1" applyProtection="1">
      <alignment horizontal="center"/>
    </xf>
    <xf numFmtId="0" fontId="21" fillId="0" borderId="0" xfId="223" applyFont="1" applyProtection="1"/>
    <xf numFmtId="1" fontId="21" fillId="5" borderId="68" xfId="223" applyNumberFormat="1" applyFont="1" applyFill="1" applyBorder="1" applyProtection="1"/>
    <xf numFmtId="1" fontId="21" fillId="5" borderId="20" xfId="223" applyNumberFormat="1" applyFont="1" applyFill="1" applyBorder="1" applyProtection="1"/>
    <xf numFmtId="0" fontId="21" fillId="5" borderId="20" xfId="223" applyFont="1" applyFill="1" applyBorder="1" applyProtection="1"/>
    <xf numFmtId="0" fontId="21" fillId="0" borderId="0" xfId="223" applyFont="1" applyProtection="1">
      <protection locked="0"/>
    </xf>
    <xf numFmtId="1" fontId="21" fillId="5" borderId="69" xfId="223" applyNumberFormat="1" applyFont="1" applyFill="1" applyBorder="1" applyProtection="1"/>
    <xf numFmtId="1" fontId="21" fillId="5" borderId="16" xfId="223" applyNumberFormat="1" applyFont="1" applyFill="1" applyBorder="1" applyProtection="1"/>
    <xf numFmtId="0" fontId="21" fillId="5" borderId="16" xfId="223" applyFont="1" applyFill="1" applyBorder="1" applyProtection="1"/>
    <xf numFmtId="1" fontId="22" fillId="5" borderId="69" xfId="223" applyNumberFormat="1" applyFont="1" applyFill="1" applyBorder="1" applyAlignment="1" applyProtection="1">
      <alignment horizontal="right" vertical="center"/>
    </xf>
    <xf numFmtId="1" fontId="22" fillId="5" borderId="16" xfId="223" applyNumberFormat="1" applyFont="1" applyFill="1" applyBorder="1" applyProtection="1"/>
    <xf numFmtId="0" fontId="22" fillId="5" borderId="16" xfId="223" applyFont="1" applyFill="1" applyBorder="1" applyProtection="1"/>
    <xf numFmtId="1" fontId="21" fillId="5" borderId="69" xfId="223" applyNumberFormat="1" applyFont="1" applyFill="1" applyBorder="1" applyAlignment="1" applyProtection="1">
      <alignment horizontal="right"/>
    </xf>
    <xf numFmtId="1" fontId="21" fillId="5" borderId="69" xfId="223" applyNumberFormat="1" applyFont="1" applyFill="1" applyBorder="1" applyAlignment="1" applyProtection="1">
      <alignment horizontal="right" vertical="top" wrapText="1"/>
    </xf>
    <xf numFmtId="1" fontId="21" fillId="5" borderId="16" xfId="223" applyNumberFormat="1" applyFont="1" applyFill="1" applyBorder="1" applyAlignment="1" applyProtection="1">
      <alignment horizontal="right" vertical="top" wrapText="1"/>
    </xf>
    <xf numFmtId="0" fontId="21" fillId="5" borderId="16" xfId="223" applyFont="1" applyFill="1" applyBorder="1" applyAlignment="1" applyProtection="1">
      <alignment vertical="top" wrapText="1"/>
    </xf>
    <xf numFmtId="0" fontId="22" fillId="0" borderId="0" xfId="223" applyFont="1" applyProtection="1">
      <protection locked="0"/>
    </xf>
    <xf numFmtId="1" fontId="22" fillId="5" borderId="69" xfId="223" applyNumberFormat="1" applyFont="1" applyFill="1" applyBorder="1" applyAlignment="1" applyProtection="1">
      <alignment horizontal="right" vertical="top" wrapText="1"/>
    </xf>
    <xf numFmtId="0" fontId="22" fillId="5" borderId="16" xfId="223" applyFont="1" applyFill="1" applyBorder="1" applyAlignment="1" applyProtection="1">
      <alignment vertical="top" wrapText="1"/>
    </xf>
    <xf numFmtId="1" fontId="22" fillId="5" borderId="16" xfId="223" applyNumberFormat="1" applyFont="1" applyFill="1" applyBorder="1" applyAlignment="1" applyProtection="1">
      <alignment horizontal="right" vertical="top" wrapText="1"/>
    </xf>
    <xf numFmtId="0" fontId="22" fillId="0" borderId="0" xfId="223" applyFont="1" applyAlignment="1" applyProtection="1">
      <alignment vertical="top" wrapText="1"/>
      <protection locked="0"/>
    </xf>
    <xf numFmtId="0" fontId="20" fillId="0" borderId="0" xfId="223" applyFont="1" applyAlignment="1" applyProtection="1">
      <alignment vertical="center"/>
      <protection locked="0"/>
    </xf>
    <xf numFmtId="1" fontId="21" fillId="5" borderId="70" xfId="223" applyNumberFormat="1" applyFont="1" applyFill="1" applyBorder="1" applyProtection="1"/>
    <xf numFmtId="1" fontId="21" fillId="5" borderId="36" xfId="223" applyNumberFormat="1" applyFont="1" applyFill="1" applyBorder="1" applyProtection="1"/>
    <xf numFmtId="0" fontId="21" fillId="5" borderId="36" xfId="223" applyFont="1" applyFill="1" applyBorder="1" applyProtection="1"/>
    <xf numFmtId="1" fontId="20" fillId="5" borderId="10" xfId="223" applyNumberFormat="1" applyFont="1" applyFill="1" applyBorder="1" applyProtection="1"/>
    <xf numFmtId="0" fontId="20" fillId="5" borderId="10" xfId="223" applyFont="1" applyFill="1" applyBorder="1" applyProtection="1"/>
    <xf numFmtId="0" fontId="20" fillId="0" borderId="0" xfId="223" applyFont="1" applyProtection="1">
      <protection locked="0"/>
    </xf>
    <xf numFmtId="1" fontId="21" fillId="5" borderId="69" xfId="223" applyNumberFormat="1" applyFont="1" applyFill="1" applyBorder="1" applyAlignment="1" applyProtection="1">
      <alignment vertical="center"/>
    </xf>
    <xf numFmtId="1" fontId="21" fillId="5" borderId="16" xfId="223" applyNumberFormat="1" applyFont="1" applyFill="1" applyBorder="1" applyAlignment="1" applyProtection="1">
      <alignment vertical="center"/>
    </xf>
    <xf numFmtId="0" fontId="21" fillId="0" borderId="0" xfId="223" applyFont="1" applyAlignment="1" applyProtection="1">
      <alignment vertical="center"/>
      <protection locked="0"/>
    </xf>
    <xf numFmtId="1" fontId="22" fillId="5" borderId="69" xfId="223" applyNumberFormat="1" applyFont="1" applyFill="1" applyBorder="1" applyAlignment="1" applyProtection="1">
      <alignment horizontal="right"/>
    </xf>
    <xf numFmtId="1" fontId="21" fillId="5" borderId="10" xfId="223" applyNumberFormat="1" applyFont="1" applyFill="1" applyBorder="1" applyProtection="1"/>
    <xf numFmtId="0" fontId="20" fillId="0" borderId="0" xfId="223" applyFont="1" applyProtection="1"/>
    <xf numFmtId="0" fontId="22" fillId="5" borderId="70" xfId="223" applyFont="1" applyFill="1" applyBorder="1" applyAlignment="1" applyProtection="1">
      <alignment horizontal="right"/>
    </xf>
    <xf numFmtId="0" fontId="22" fillId="5" borderId="36" xfId="223" applyFont="1" applyFill="1" applyBorder="1" applyProtection="1"/>
    <xf numFmtId="1" fontId="21" fillId="5" borderId="71" xfId="223" applyNumberFormat="1" applyFont="1" applyFill="1" applyBorder="1" applyAlignment="1" applyProtection="1">
      <alignment vertical="center"/>
    </xf>
    <xf numFmtId="1" fontId="21" fillId="5" borderId="22" xfId="223" applyNumberFormat="1" applyFont="1" applyFill="1" applyBorder="1" applyAlignment="1" applyProtection="1">
      <alignment vertical="center"/>
    </xf>
    <xf numFmtId="0" fontId="21" fillId="5" borderId="22" xfId="223" applyFont="1" applyFill="1" applyBorder="1" applyProtection="1"/>
    <xf numFmtId="0" fontId="22" fillId="0" borderId="0" xfId="223" applyFont="1" applyAlignment="1" applyProtection="1">
      <alignment vertical="top"/>
      <protection locked="0"/>
    </xf>
    <xf numFmtId="1" fontId="21" fillId="5" borderId="69" xfId="223" applyNumberFormat="1" applyFont="1" applyFill="1" applyBorder="1" applyAlignment="1" applyProtection="1">
      <alignment horizontal="right" vertical="center" wrapText="1"/>
    </xf>
    <xf numFmtId="1" fontId="21" fillId="5" borderId="16" xfId="223" applyNumberFormat="1" applyFont="1" applyFill="1" applyBorder="1" applyAlignment="1" applyProtection="1">
      <alignment horizontal="right" vertical="center" wrapText="1"/>
    </xf>
    <xf numFmtId="0" fontId="21" fillId="5" borderId="16" xfId="223" applyFont="1" applyFill="1" applyBorder="1" applyAlignment="1" applyProtection="1">
      <alignment vertical="center" wrapText="1"/>
    </xf>
    <xf numFmtId="1" fontId="21" fillId="5" borderId="16" xfId="223" applyNumberFormat="1" applyFont="1" applyFill="1" applyBorder="1" applyAlignment="1" applyProtection="1">
      <alignment horizontal="right"/>
    </xf>
    <xf numFmtId="1" fontId="21" fillId="5" borderId="69" xfId="223" applyNumberFormat="1" applyFont="1" applyFill="1" applyBorder="1" applyAlignment="1" applyProtection="1">
      <alignment horizontal="right" vertical="top"/>
    </xf>
    <xf numFmtId="1" fontId="21" fillId="5" borderId="16" xfId="223" applyNumberFormat="1" applyFont="1" applyFill="1" applyBorder="1" applyAlignment="1" applyProtection="1">
      <alignment vertical="top"/>
    </xf>
    <xf numFmtId="0" fontId="21" fillId="0" borderId="0" xfId="223" applyFont="1" applyAlignment="1" applyProtection="1">
      <alignment vertical="top"/>
      <protection locked="0"/>
    </xf>
    <xf numFmtId="1" fontId="21" fillId="5" borderId="69" xfId="223" applyNumberFormat="1" applyFont="1" applyFill="1" applyBorder="1" applyAlignment="1" applyProtection="1">
      <alignment vertical="top"/>
    </xf>
    <xf numFmtId="1" fontId="22" fillId="5" borderId="36" xfId="223" applyNumberFormat="1" applyFont="1" applyFill="1" applyBorder="1" applyProtection="1"/>
    <xf numFmtId="1" fontId="22" fillId="5" borderId="70" xfId="223" applyNumberFormat="1" applyFont="1" applyFill="1" applyBorder="1" applyAlignment="1" applyProtection="1">
      <alignment horizontal="right"/>
    </xf>
    <xf numFmtId="0" fontId="21" fillId="5" borderId="10" xfId="223" applyFont="1" applyFill="1" applyBorder="1" applyProtection="1"/>
    <xf numFmtId="0" fontId="21" fillId="5" borderId="0" xfId="223" applyFont="1" applyFill="1" applyBorder="1" applyProtection="1"/>
    <xf numFmtId="0" fontId="20" fillId="5" borderId="0" xfId="223" applyFont="1" applyFill="1" applyBorder="1" applyProtection="1"/>
    <xf numFmtId="0" fontId="21" fillId="0" borderId="0" xfId="223" applyFont="1" applyFill="1" applyBorder="1" applyProtection="1"/>
    <xf numFmtId="0" fontId="20" fillId="0" borderId="0" xfId="223" applyFont="1" applyFill="1" applyBorder="1" applyProtection="1"/>
    <xf numFmtId="0" fontId="20" fillId="7" borderId="10" xfId="223" applyFont="1" applyFill="1" applyBorder="1" applyAlignment="1" applyProtection="1">
      <alignment horizontal="left" vertical="center"/>
    </xf>
    <xf numFmtId="0" fontId="18" fillId="7" borderId="10" xfId="223" applyFill="1" applyBorder="1" applyAlignment="1">
      <alignment horizontal="left" vertical="center"/>
    </xf>
    <xf numFmtId="0" fontId="21" fillId="7" borderId="69" xfId="223" applyFont="1" applyFill="1" applyBorder="1" applyAlignment="1" applyProtection="1">
      <alignment horizontal="right"/>
    </xf>
    <xf numFmtId="0" fontId="21" fillId="7" borderId="16" xfId="223" applyFont="1" applyFill="1" applyBorder="1" applyProtection="1"/>
    <xf numFmtId="0" fontId="22" fillId="7" borderId="69" xfId="223" applyFont="1" applyFill="1" applyBorder="1" applyAlignment="1" applyProtection="1">
      <alignment horizontal="right"/>
    </xf>
    <xf numFmtId="0" fontId="22" fillId="7" borderId="16" xfId="223" applyFont="1" applyFill="1" applyBorder="1" applyProtection="1"/>
    <xf numFmtId="0" fontId="21" fillId="7" borderId="70" xfId="223" applyFont="1" applyFill="1" applyBorder="1" applyAlignment="1" applyProtection="1">
      <alignment horizontal="right"/>
    </xf>
    <xf numFmtId="0" fontId="21" fillId="7" borderId="36" xfId="223" applyFont="1" applyFill="1" applyBorder="1" applyProtection="1"/>
    <xf numFmtId="0" fontId="20" fillId="7" borderId="10" xfId="223" applyFont="1" applyFill="1" applyBorder="1" applyAlignment="1" applyProtection="1">
      <alignment horizontal="right"/>
    </xf>
    <xf numFmtId="0" fontId="20" fillId="7" borderId="10" xfId="223" applyFont="1" applyFill="1" applyBorder="1" applyProtection="1"/>
    <xf numFmtId="0" fontId="21" fillId="7" borderId="69" xfId="223" applyFont="1" applyFill="1" applyBorder="1" applyAlignment="1" applyProtection="1">
      <alignment horizontal="right" vertical="top" wrapText="1"/>
    </xf>
    <xf numFmtId="0" fontId="21" fillId="7" borderId="16" xfId="223" applyFont="1" applyFill="1" applyBorder="1" applyAlignment="1" applyProtection="1">
      <alignment vertical="top" wrapText="1"/>
    </xf>
    <xf numFmtId="0" fontId="21" fillId="7" borderId="70" xfId="223" applyFont="1" applyFill="1" applyBorder="1" applyAlignment="1" applyProtection="1">
      <alignment horizontal="right" vertical="top"/>
    </xf>
    <xf numFmtId="0" fontId="21" fillId="7" borderId="36" xfId="223" applyFont="1" applyFill="1" applyBorder="1" applyAlignment="1" applyProtection="1">
      <alignment vertical="top" wrapText="1"/>
    </xf>
    <xf numFmtId="0" fontId="21" fillId="7" borderId="10" xfId="223" applyFont="1" applyFill="1" applyBorder="1" applyProtection="1"/>
    <xf numFmtId="0" fontId="21" fillId="7" borderId="0" xfId="223" applyFont="1" applyFill="1" applyBorder="1" applyProtection="1"/>
    <xf numFmtId="0" fontId="20" fillId="7" borderId="0" xfId="223" applyFont="1" applyFill="1" applyBorder="1" applyProtection="1"/>
    <xf numFmtId="0" fontId="20" fillId="8" borderId="0" xfId="223" applyFont="1" applyFill="1" applyBorder="1" applyProtection="1"/>
    <xf numFmtId="0" fontId="21" fillId="8" borderId="0" xfId="223" applyFont="1" applyFill="1" applyBorder="1" applyProtection="1"/>
    <xf numFmtId="0" fontId="21" fillId="0" borderId="0" xfId="223" applyFont="1" applyFill="1" applyProtection="1"/>
    <xf numFmtId="0" fontId="20" fillId="8" borderId="71" xfId="223" applyFont="1" applyFill="1" applyBorder="1" applyProtection="1"/>
    <xf numFmtId="0" fontId="20" fillId="8" borderId="22" xfId="223" applyFont="1" applyFill="1" applyBorder="1" applyProtection="1"/>
    <xf numFmtId="0" fontId="21" fillId="0" borderId="0" xfId="223" applyFont="1" applyFill="1" applyProtection="1">
      <protection locked="0"/>
    </xf>
    <xf numFmtId="0" fontId="20" fillId="8" borderId="69" xfId="223" applyFont="1" applyFill="1" applyBorder="1" applyAlignment="1" applyProtection="1">
      <alignment horizontal="right" vertical="top"/>
    </xf>
    <xf numFmtId="0" fontId="20" fillId="8" borderId="16" xfId="223" applyFont="1" applyFill="1" applyBorder="1" applyProtection="1"/>
    <xf numFmtId="0" fontId="21" fillId="8" borderId="69" xfId="223" applyFont="1" applyFill="1" applyBorder="1" applyAlignment="1" applyProtection="1">
      <alignment horizontal="right" vertical="top"/>
    </xf>
    <xf numFmtId="0" fontId="21" fillId="8" borderId="16" xfId="223" applyFont="1" applyFill="1" applyBorder="1" applyProtection="1"/>
    <xf numFmtId="0" fontId="21" fillId="8" borderId="69" xfId="223" applyFont="1" applyFill="1" applyBorder="1" applyAlignment="1" applyProtection="1">
      <alignment horizontal="right" vertical="top" wrapText="1"/>
    </xf>
    <xf numFmtId="0" fontId="21" fillId="8" borderId="16" xfId="223" applyFont="1" applyFill="1" applyBorder="1" applyAlignment="1" applyProtection="1">
      <alignment vertical="top"/>
    </xf>
    <xf numFmtId="0" fontId="21" fillId="0" borderId="0" xfId="223" applyFont="1" applyFill="1" applyAlignment="1" applyProtection="1">
      <alignment vertical="top"/>
      <protection locked="0"/>
    </xf>
    <xf numFmtId="0" fontId="21" fillId="8" borderId="16" xfId="223" applyFont="1" applyFill="1" applyBorder="1" applyAlignment="1" applyProtection="1">
      <alignment vertical="top" wrapText="1"/>
    </xf>
    <xf numFmtId="0" fontId="21" fillId="0" borderId="0" xfId="223" applyFont="1" applyFill="1" applyAlignment="1" applyProtection="1">
      <alignment vertical="top" wrapText="1"/>
      <protection locked="0"/>
    </xf>
    <xf numFmtId="0" fontId="21" fillId="8" borderId="70" xfId="223" applyFont="1" applyFill="1" applyBorder="1" applyAlignment="1" applyProtection="1">
      <alignment horizontal="right" vertical="top"/>
    </xf>
    <xf numFmtId="0" fontId="21" fillId="8" borderId="36" xfId="223" applyFont="1" applyFill="1" applyBorder="1" applyProtection="1"/>
    <xf numFmtId="0" fontId="20" fillId="8" borderId="10" xfId="223" applyFont="1" applyFill="1" applyBorder="1" applyProtection="1"/>
    <xf numFmtId="0" fontId="21" fillId="8" borderId="10" xfId="223" applyFont="1" applyFill="1" applyBorder="1" applyProtection="1"/>
    <xf numFmtId="0" fontId="20" fillId="8" borderId="69" xfId="223" applyFont="1" applyFill="1" applyBorder="1" applyAlignment="1" applyProtection="1">
      <alignment horizontal="right"/>
    </xf>
    <xf numFmtId="0" fontId="21" fillId="8" borderId="69" xfId="223" applyFont="1" applyFill="1" applyBorder="1" applyAlignment="1" applyProtection="1">
      <alignment horizontal="right"/>
    </xf>
    <xf numFmtId="0" fontId="22" fillId="0" borderId="0" xfId="223" applyFont="1" applyFill="1" applyProtection="1">
      <protection locked="0"/>
    </xf>
    <xf numFmtId="0" fontId="22" fillId="8" borderId="69" xfId="223" applyFont="1" applyFill="1" applyBorder="1" applyAlignment="1" applyProtection="1">
      <alignment horizontal="right"/>
    </xf>
    <xf numFmtId="0" fontId="22" fillId="8" borderId="16" xfId="223" applyFont="1" applyFill="1" applyBorder="1" applyProtection="1"/>
    <xf numFmtId="0" fontId="22" fillId="0" borderId="0" xfId="223" applyFont="1" applyFill="1" applyAlignment="1" applyProtection="1">
      <alignment vertical="top" wrapText="1"/>
      <protection locked="0"/>
    </xf>
    <xf numFmtId="0" fontId="22" fillId="8" borderId="70" xfId="223" applyFont="1" applyFill="1" applyBorder="1" applyAlignment="1" applyProtection="1">
      <alignment horizontal="right"/>
    </xf>
    <xf numFmtId="0" fontId="22" fillId="8" borderId="36" xfId="223" applyFont="1" applyFill="1" applyBorder="1" applyProtection="1"/>
    <xf numFmtId="0" fontId="20" fillId="10" borderId="0" xfId="223" applyFont="1" applyFill="1" applyAlignment="1" applyProtection="1">
      <alignment horizontal="right"/>
    </xf>
    <xf numFmtId="0" fontId="21" fillId="10" borderId="0" xfId="223" applyFont="1" applyFill="1" applyProtection="1"/>
    <xf numFmtId="0" fontId="21" fillId="10" borderId="0" xfId="223" applyFont="1" applyFill="1" applyAlignment="1" applyProtection="1">
      <alignment horizontal="right"/>
    </xf>
    <xf numFmtId="0" fontId="21" fillId="10" borderId="2" xfId="223" applyFont="1" applyFill="1" applyBorder="1" applyAlignment="1" applyProtection="1">
      <alignment horizontal="right"/>
    </xf>
    <xf numFmtId="0" fontId="21" fillId="10" borderId="2" xfId="223" applyFont="1" applyFill="1" applyBorder="1" applyProtection="1"/>
    <xf numFmtId="0" fontId="21" fillId="10" borderId="0" xfId="223" applyFont="1" applyFill="1" applyBorder="1" applyAlignment="1" applyProtection="1">
      <alignment horizontal="right"/>
    </xf>
    <xf numFmtId="0" fontId="21" fillId="10" borderId="0" xfId="223" applyFont="1" applyFill="1" applyBorder="1" applyProtection="1"/>
    <xf numFmtId="0" fontId="21" fillId="10" borderId="0" xfId="223" applyFont="1" applyFill="1" applyBorder="1" applyAlignment="1" applyProtection="1">
      <alignment horizontal="right" vertical="top" wrapText="1"/>
    </xf>
    <xf numFmtId="0" fontId="21" fillId="10" borderId="0" xfId="223" applyFont="1" applyFill="1" applyBorder="1" applyAlignment="1" applyProtection="1">
      <alignment vertical="top" wrapText="1"/>
    </xf>
    <xf numFmtId="0" fontId="21" fillId="0" borderId="0" xfId="223" applyFont="1" applyAlignment="1" applyProtection="1">
      <alignment vertical="top"/>
    </xf>
    <xf numFmtId="0" fontId="21" fillId="10" borderId="7" xfId="223" applyFont="1" applyFill="1" applyBorder="1" applyAlignment="1" applyProtection="1">
      <alignment horizontal="right" vertical="top" wrapText="1"/>
    </xf>
    <xf numFmtId="0" fontId="21" fillId="10" borderId="7" xfId="223" applyFont="1" applyFill="1" applyBorder="1" applyAlignment="1" applyProtection="1">
      <alignment vertical="top" wrapText="1"/>
    </xf>
    <xf numFmtId="0" fontId="21" fillId="10" borderId="2" xfId="223" applyFont="1" applyFill="1" applyBorder="1" applyAlignment="1" applyProtection="1">
      <alignment horizontal="right" vertical="top" wrapText="1"/>
    </xf>
    <xf numFmtId="0" fontId="21" fillId="10" borderId="2" xfId="223" applyFont="1" applyFill="1" applyBorder="1" applyAlignment="1" applyProtection="1">
      <alignment vertical="top" wrapText="1"/>
    </xf>
    <xf numFmtId="0" fontId="21" fillId="10" borderId="7" xfId="223" applyFont="1" applyFill="1" applyBorder="1" applyAlignment="1" applyProtection="1">
      <alignment horizontal="right"/>
    </xf>
    <xf numFmtId="0" fontId="21" fillId="10" borderId="7" xfId="223" applyFont="1" applyFill="1" applyBorder="1" applyProtection="1"/>
    <xf numFmtId="0" fontId="21" fillId="10" borderId="7" xfId="223" applyFont="1" applyFill="1" applyBorder="1" applyAlignment="1" applyProtection="1">
      <alignment vertical="top"/>
    </xf>
    <xf numFmtId="0" fontId="21" fillId="10" borderId="10" xfId="223" applyFont="1" applyFill="1" applyBorder="1" applyAlignment="1" applyProtection="1">
      <alignment horizontal="right"/>
    </xf>
    <xf numFmtId="0" fontId="21" fillId="10" borderId="10" xfId="223" applyFont="1" applyFill="1" applyBorder="1" applyProtection="1"/>
    <xf numFmtId="0" fontId="21" fillId="0" borderId="0" xfId="223" applyFont="1" applyAlignment="1" applyProtection="1">
      <alignment horizontal="right"/>
    </xf>
    <xf numFmtId="0" fontId="20" fillId="11" borderId="0" xfId="223" applyFont="1" applyFill="1" applyBorder="1" applyAlignment="1" applyProtection="1">
      <alignment horizontal="right"/>
    </xf>
    <xf numFmtId="0" fontId="21" fillId="11" borderId="0" xfId="223" applyFont="1" applyFill="1" applyBorder="1" applyProtection="1"/>
    <xf numFmtId="0" fontId="20" fillId="11" borderId="0" xfId="223" applyFont="1" applyFill="1" applyBorder="1" applyProtection="1"/>
    <xf numFmtId="0" fontId="21" fillId="11" borderId="0" xfId="223" applyFont="1" applyFill="1" applyBorder="1" applyAlignment="1" applyProtection="1">
      <alignment horizontal="right"/>
    </xf>
    <xf numFmtId="172" fontId="21" fillId="11" borderId="0" xfId="223" applyNumberFormat="1" applyFont="1" applyFill="1" applyBorder="1" applyProtection="1"/>
    <xf numFmtId="0" fontId="20" fillId="3" borderId="0" xfId="223" applyFont="1" applyFill="1" applyAlignment="1" applyProtection="1">
      <alignment horizontal="right" wrapText="1"/>
    </xf>
    <xf numFmtId="0" fontId="21" fillId="3" borderId="0" xfId="223" applyFont="1" applyFill="1" applyProtection="1"/>
    <xf numFmtId="0" fontId="21" fillId="3" borderId="0" xfId="223" applyFont="1" applyFill="1" applyAlignment="1" applyProtection="1">
      <alignment horizontal="right"/>
    </xf>
    <xf numFmtId="0" fontId="19" fillId="3" borderId="1" xfId="224" applyFont="1" applyFill="1" applyBorder="1" applyAlignment="1" applyProtection="1">
      <alignment horizontal="centerContinuous"/>
    </xf>
    <xf numFmtId="0" fontId="19" fillId="3" borderId="2" xfId="224" applyFont="1" applyFill="1" applyBorder="1" applyAlignment="1" applyProtection="1">
      <alignment horizontal="center"/>
    </xf>
    <xf numFmtId="0" fontId="19" fillId="3" borderId="4" xfId="224" applyFont="1" applyFill="1" applyBorder="1" applyAlignment="1" applyProtection="1">
      <alignment horizontal="left"/>
    </xf>
    <xf numFmtId="0" fontId="20" fillId="4" borderId="11" xfId="224" applyFont="1" applyFill="1" applyBorder="1" applyAlignment="1" applyProtection="1">
      <alignment horizontal="center" vertical="center"/>
    </xf>
    <xf numFmtId="0" fontId="20" fillId="3" borderId="11" xfId="224" applyFont="1" applyFill="1" applyBorder="1" applyAlignment="1" applyProtection="1">
      <alignment horizontal="centerContinuous" vertical="center"/>
    </xf>
    <xf numFmtId="0" fontId="20" fillId="0" borderId="0" xfId="224" applyFont="1" applyAlignment="1" applyProtection="1">
      <alignment vertical="center"/>
    </xf>
    <xf numFmtId="0" fontId="20" fillId="0" borderId="0" xfId="224" applyFont="1" applyAlignment="1" applyProtection="1">
      <alignment horizontal="centerContinuous" vertical="center"/>
    </xf>
    <xf numFmtId="0" fontId="20" fillId="3" borderId="6" xfId="224" applyFont="1" applyFill="1" applyBorder="1" applyAlignment="1" applyProtection="1">
      <alignment horizontal="center" vertical="center"/>
    </xf>
    <xf numFmtId="0" fontId="20" fillId="3" borderId="7" xfId="224" applyFont="1" applyFill="1" applyBorder="1" applyAlignment="1" applyProtection="1">
      <alignment horizontal="center" vertical="center"/>
    </xf>
    <xf numFmtId="0" fontId="20" fillId="3" borderId="8" xfId="224" applyFont="1" applyFill="1" applyBorder="1" applyAlignment="1" applyProtection="1">
      <alignment horizontal="right" vertical="center"/>
    </xf>
    <xf numFmtId="0" fontId="20" fillId="4" borderId="8" xfId="224" applyFont="1" applyFill="1" applyBorder="1" applyAlignment="1" applyProtection="1">
      <alignment horizontal="center" vertical="center"/>
    </xf>
    <xf numFmtId="0" fontId="20" fillId="3" borderId="8" xfId="224" applyFont="1" applyFill="1" applyBorder="1" applyAlignment="1" applyProtection="1">
      <alignment horizontal="center" vertical="center"/>
    </xf>
    <xf numFmtId="0" fontId="20" fillId="0" borderId="0" xfId="224" applyFont="1" applyAlignment="1" applyProtection="1">
      <alignment horizontal="center" vertical="center"/>
    </xf>
    <xf numFmtId="0" fontId="20" fillId="5" borderId="2" xfId="224" applyFont="1" applyFill="1" applyBorder="1" applyAlignment="1" applyProtection="1">
      <alignment horizontal="left" vertical="center"/>
    </xf>
    <xf numFmtId="0" fontId="18" fillId="5" borderId="2" xfId="224" applyFill="1" applyBorder="1" applyAlignment="1">
      <alignment horizontal="left" vertical="center"/>
    </xf>
    <xf numFmtId="0" fontId="20" fillId="6" borderId="0" xfId="224" applyFont="1" applyFill="1" applyAlignment="1" applyProtection="1">
      <alignment horizontal="center"/>
    </xf>
    <xf numFmtId="0" fontId="21" fillId="0" borderId="0" xfId="224" applyFont="1" applyProtection="1"/>
    <xf numFmtId="1" fontId="21" fillId="5" borderId="68" xfId="224" applyNumberFormat="1" applyFont="1" applyFill="1" applyBorder="1" applyAlignment="1" applyProtection="1"/>
    <xf numFmtId="1" fontId="21" fillId="5" borderId="20" xfId="224" applyNumberFormat="1" applyFont="1" applyFill="1" applyBorder="1" applyAlignment="1" applyProtection="1"/>
    <xf numFmtId="0" fontId="21" fillId="5" borderId="20" xfId="224" applyFont="1" applyFill="1" applyBorder="1" applyProtection="1"/>
    <xf numFmtId="0" fontId="21" fillId="0" borderId="0" xfId="224" applyFont="1" applyProtection="1">
      <protection locked="0"/>
    </xf>
    <xf numFmtId="1" fontId="21" fillId="5" borderId="69" xfId="224" applyNumberFormat="1" applyFont="1" applyFill="1" applyBorder="1" applyProtection="1"/>
    <xf numFmtId="1" fontId="21" fillId="5" borderId="16" xfId="224" applyNumberFormat="1" applyFont="1" applyFill="1" applyBorder="1" applyProtection="1"/>
    <xf numFmtId="0" fontId="21" fillId="5" borderId="16" xfId="224" applyFont="1" applyFill="1" applyBorder="1" applyProtection="1"/>
    <xf numFmtId="1" fontId="22" fillId="5" borderId="69" xfId="224" applyNumberFormat="1" applyFont="1" applyFill="1" applyBorder="1" applyAlignment="1" applyProtection="1">
      <alignment horizontal="right" vertical="center"/>
    </xf>
    <xf numFmtId="1" fontId="22" fillId="5" borderId="16" xfId="224" applyNumberFormat="1" applyFont="1" applyFill="1" applyBorder="1" applyProtection="1"/>
    <xf numFmtId="0" fontId="22" fillId="5" borderId="16" xfId="224" applyFont="1" applyFill="1" applyBorder="1" applyProtection="1"/>
    <xf numFmtId="1" fontId="21" fillId="5" borderId="69" xfId="224" applyNumberFormat="1" applyFont="1" applyFill="1" applyBorder="1" applyAlignment="1" applyProtection="1">
      <alignment horizontal="right"/>
    </xf>
    <xf numFmtId="1" fontId="21" fillId="5" borderId="69" xfId="224" applyNumberFormat="1" applyFont="1" applyFill="1" applyBorder="1" applyAlignment="1" applyProtection="1">
      <alignment horizontal="right" vertical="top" wrapText="1"/>
    </xf>
    <xf numFmtId="1" fontId="21" fillId="5" borderId="16" xfId="224" applyNumberFormat="1" applyFont="1" applyFill="1" applyBorder="1" applyAlignment="1" applyProtection="1">
      <alignment horizontal="right" vertical="top" wrapText="1"/>
    </xf>
    <xf numFmtId="0" fontId="21" fillId="5" borderId="16" xfId="224" applyFont="1" applyFill="1" applyBorder="1" applyAlignment="1" applyProtection="1">
      <alignment vertical="top" wrapText="1"/>
    </xf>
    <xf numFmtId="0" fontId="22" fillId="0" borderId="0" xfId="224" applyFont="1" applyProtection="1">
      <protection locked="0"/>
    </xf>
    <xf numFmtId="1" fontId="22" fillId="5" borderId="69" xfId="224" applyNumberFormat="1" applyFont="1" applyFill="1" applyBorder="1" applyAlignment="1" applyProtection="1">
      <alignment horizontal="right" vertical="top" wrapText="1"/>
    </xf>
    <xf numFmtId="0" fontId="22" fillId="5" borderId="16" xfId="224" applyFont="1" applyFill="1" applyBorder="1" applyAlignment="1" applyProtection="1">
      <alignment vertical="top" wrapText="1"/>
    </xf>
    <xf numFmtId="1" fontId="22" fillId="5" borderId="16" xfId="224" applyNumberFormat="1" applyFont="1" applyFill="1" applyBorder="1" applyAlignment="1" applyProtection="1">
      <alignment horizontal="left" vertical="top" wrapText="1"/>
    </xf>
    <xf numFmtId="0" fontId="22" fillId="0" borderId="0" xfId="224" applyFont="1" applyAlignment="1" applyProtection="1">
      <alignment vertical="top" wrapText="1"/>
      <protection locked="0"/>
    </xf>
    <xf numFmtId="0" fontId="20" fillId="0" borderId="0" xfId="224" applyFont="1" applyAlignment="1" applyProtection="1">
      <alignment vertical="center"/>
      <protection locked="0"/>
    </xf>
    <xf numFmtId="1" fontId="21" fillId="5" borderId="70" xfId="224" applyNumberFormat="1" applyFont="1" applyFill="1" applyBorder="1" applyProtection="1"/>
    <xf numFmtId="1" fontId="21" fillId="5" borderId="36" xfId="224" applyNumberFormat="1" applyFont="1" applyFill="1" applyBorder="1" applyProtection="1"/>
    <xf numFmtId="0" fontId="21" fillId="5" borderId="36" xfId="224" applyFont="1" applyFill="1" applyBorder="1" applyProtection="1"/>
    <xf numFmtId="1" fontId="20" fillId="5" borderId="10" xfId="224" applyNumberFormat="1" applyFont="1" applyFill="1" applyBorder="1" applyProtection="1"/>
    <xf numFmtId="0" fontId="20" fillId="5" borderId="10" xfId="224" applyFont="1" applyFill="1" applyBorder="1" applyProtection="1"/>
    <xf numFmtId="0" fontId="20" fillId="0" borderId="0" xfId="224" applyFont="1" applyProtection="1">
      <protection locked="0"/>
    </xf>
    <xf numFmtId="1" fontId="21" fillId="5" borderId="69" xfId="224" applyNumberFormat="1" applyFont="1" applyFill="1" applyBorder="1" applyAlignment="1" applyProtection="1">
      <alignment vertical="center"/>
    </xf>
    <xf numFmtId="1" fontId="21" fillId="5" borderId="16" xfId="224" applyNumberFormat="1" applyFont="1" applyFill="1" applyBorder="1" applyAlignment="1" applyProtection="1">
      <alignment vertical="center"/>
    </xf>
    <xf numFmtId="0" fontId="21" fillId="0" borderId="0" xfId="224" applyFont="1" applyAlignment="1" applyProtection="1">
      <alignment vertical="center"/>
      <protection locked="0"/>
    </xf>
    <xf numFmtId="1" fontId="22" fillId="5" borderId="69" xfId="224" applyNumberFormat="1" applyFont="1" applyFill="1" applyBorder="1" applyAlignment="1" applyProtection="1">
      <alignment horizontal="right"/>
    </xf>
    <xf numFmtId="1" fontId="20" fillId="5" borderId="10" xfId="224" applyNumberFormat="1" applyFont="1" applyFill="1" applyBorder="1" applyAlignment="1" applyProtection="1">
      <alignment vertical="center"/>
    </xf>
    <xf numFmtId="1" fontId="21" fillId="5" borderId="10" xfId="224" applyNumberFormat="1" applyFont="1" applyFill="1" applyBorder="1" applyAlignment="1" applyProtection="1">
      <alignment vertical="center"/>
    </xf>
    <xf numFmtId="0" fontId="20" fillId="5" borderId="10" xfId="224" applyFont="1" applyFill="1" applyBorder="1" applyAlignment="1" applyProtection="1">
      <alignment vertical="center"/>
    </xf>
    <xf numFmtId="0" fontId="21" fillId="0" borderId="0" xfId="224" applyFont="1" applyAlignment="1" applyProtection="1">
      <alignment vertical="center"/>
    </xf>
    <xf numFmtId="0" fontId="22" fillId="5" borderId="70" xfId="224" applyFont="1" applyFill="1" applyBorder="1" applyAlignment="1" applyProtection="1">
      <alignment horizontal="right"/>
    </xf>
    <xf numFmtId="0" fontId="22" fillId="5" borderId="36" xfId="224" applyFont="1" applyFill="1" applyBorder="1" applyProtection="1"/>
    <xf numFmtId="1" fontId="21" fillId="5" borderId="10" xfId="224" applyNumberFormat="1" applyFont="1" applyFill="1" applyBorder="1" applyProtection="1"/>
    <xf numFmtId="1" fontId="21" fillId="5" borderId="71" xfId="224" applyNumberFormat="1" applyFont="1" applyFill="1" applyBorder="1" applyAlignment="1" applyProtection="1">
      <alignment vertical="center"/>
    </xf>
    <xf numFmtId="1" fontId="21" fillId="5" borderId="22" xfId="224" applyNumberFormat="1" applyFont="1" applyFill="1" applyBorder="1" applyAlignment="1" applyProtection="1">
      <alignment vertical="center"/>
    </xf>
    <xf numFmtId="0" fontId="21" fillId="5" borderId="22" xfId="224" applyFont="1" applyFill="1" applyBorder="1" applyProtection="1"/>
    <xf numFmtId="1" fontId="21" fillId="5" borderId="69" xfId="224" applyNumberFormat="1" applyFont="1" applyFill="1" applyBorder="1" applyAlignment="1" applyProtection="1">
      <alignment horizontal="right" vertical="center" wrapText="1"/>
    </xf>
    <xf numFmtId="1" fontId="21" fillId="5" borderId="16" xfId="224" applyNumberFormat="1" applyFont="1" applyFill="1" applyBorder="1" applyAlignment="1" applyProtection="1">
      <alignment horizontal="right" vertical="center" wrapText="1"/>
    </xf>
    <xf numFmtId="0" fontId="21" fillId="5" borderId="16" xfId="224" applyFont="1" applyFill="1" applyBorder="1" applyAlignment="1" applyProtection="1">
      <alignment vertical="center" wrapText="1"/>
    </xf>
    <xf numFmtId="1" fontId="21" fillId="5" borderId="16" xfId="224" applyNumberFormat="1" applyFont="1" applyFill="1" applyBorder="1" applyAlignment="1" applyProtection="1">
      <alignment horizontal="right"/>
    </xf>
    <xf numFmtId="1" fontId="21" fillId="5" borderId="69" xfId="224" applyNumberFormat="1" applyFont="1" applyFill="1" applyBorder="1" applyAlignment="1" applyProtection="1">
      <alignment vertical="top"/>
    </xf>
    <xf numFmtId="1" fontId="21" fillId="5" borderId="16" xfId="224" applyNumberFormat="1" applyFont="1" applyFill="1" applyBorder="1" applyAlignment="1" applyProtection="1">
      <alignment vertical="top"/>
    </xf>
    <xf numFmtId="0" fontId="21" fillId="0" borderId="0" xfId="224" applyFont="1" applyAlignment="1" applyProtection="1">
      <alignment vertical="top"/>
      <protection locked="0"/>
    </xf>
    <xf numFmtId="1" fontId="22" fillId="5" borderId="36" xfId="224" applyNumberFormat="1" applyFont="1" applyFill="1" applyBorder="1" applyProtection="1"/>
    <xf numFmtId="1" fontId="22" fillId="5" borderId="70" xfId="224" applyNumberFormat="1" applyFont="1" applyFill="1" applyBorder="1" applyAlignment="1" applyProtection="1">
      <alignment horizontal="right"/>
    </xf>
    <xf numFmtId="0" fontId="21" fillId="5" borderId="10" xfId="224" applyFont="1" applyFill="1" applyBorder="1" applyProtection="1"/>
    <xf numFmtId="0" fontId="21" fillId="5" borderId="0" xfId="224" applyFont="1" applyFill="1" applyBorder="1" applyProtection="1"/>
    <xf numFmtId="0" fontId="20" fillId="5" borderId="0" xfId="224" applyFont="1" applyFill="1" applyBorder="1" applyProtection="1"/>
    <xf numFmtId="0" fontId="21" fillId="0" borderId="0" xfId="224" applyFont="1" applyFill="1" applyBorder="1" applyProtection="1"/>
    <xf numFmtId="0" fontId="20" fillId="0" borderId="0" xfId="224" applyFont="1" applyFill="1" applyBorder="1" applyProtection="1"/>
    <xf numFmtId="0" fontId="20" fillId="7" borderId="10" xfId="224" applyFont="1" applyFill="1" applyBorder="1" applyAlignment="1" applyProtection="1">
      <alignment horizontal="left" vertical="center"/>
    </xf>
    <xf numFmtId="0" fontId="18" fillId="7" borderId="10" xfId="224" applyFill="1" applyBorder="1" applyAlignment="1">
      <alignment horizontal="left" vertical="center"/>
    </xf>
    <xf numFmtId="0" fontId="21" fillId="7" borderId="69" xfId="224" applyFont="1" applyFill="1" applyBorder="1" applyAlignment="1" applyProtection="1">
      <alignment horizontal="right"/>
    </xf>
    <xf numFmtId="0" fontId="21" fillId="7" borderId="16" xfId="224" applyFont="1" applyFill="1" applyBorder="1" applyProtection="1"/>
    <xf numFmtId="0" fontId="22" fillId="7" borderId="69" xfId="224" applyFont="1" applyFill="1" applyBorder="1" applyAlignment="1" applyProtection="1">
      <alignment horizontal="right"/>
    </xf>
    <xf numFmtId="0" fontId="22" fillId="7" borderId="16" xfId="224" applyFont="1" applyFill="1" applyBorder="1" applyProtection="1"/>
    <xf numFmtId="0" fontId="21" fillId="7" borderId="70" xfId="224" applyFont="1" applyFill="1" applyBorder="1" applyAlignment="1" applyProtection="1">
      <alignment horizontal="right"/>
    </xf>
    <xf numFmtId="0" fontId="21" fillId="7" borderId="36" xfId="224" applyFont="1" applyFill="1" applyBorder="1" applyProtection="1"/>
    <xf numFmtId="0" fontId="20" fillId="7" borderId="10" xfId="224" applyFont="1" applyFill="1" applyBorder="1" applyAlignment="1" applyProtection="1">
      <alignment horizontal="right"/>
    </xf>
    <xf numFmtId="0" fontId="20" fillId="7" borderId="10" xfId="224" applyFont="1" applyFill="1" applyBorder="1" applyProtection="1"/>
    <xf numFmtId="0" fontId="21" fillId="7" borderId="69" xfId="224" applyFont="1" applyFill="1" applyBorder="1" applyAlignment="1" applyProtection="1">
      <alignment horizontal="right" vertical="top" wrapText="1"/>
    </xf>
    <xf numFmtId="0" fontId="21" fillId="7" borderId="16" xfId="224" applyFont="1" applyFill="1" applyBorder="1" applyAlignment="1" applyProtection="1">
      <alignment vertical="top" wrapText="1"/>
    </xf>
    <xf numFmtId="0" fontId="21" fillId="7" borderId="70" xfId="224" applyFont="1" applyFill="1" applyBorder="1" applyAlignment="1" applyProtection="1">
      <alignment horizontal="right" vertical="top"/>
    </xf>
    <xf numFmtId="0" fontId="21" fillId="7" borderId="36" xfId="224" applyFont="1" applyFill="1" applyBorder="1" applyAlignment="1" applyProtection="1">
      <alignment vertical="top" wrapText="1"/>
    </xf>
    <xf numFmtId="0" fontId="21" fillId="7" borderId="10" xfId="224" applyFont="1" applyFill="1" applyBorder="1" applyProtection="1"/>
    <xf numFmtId="0" fontId="21" fillId="7" borderId="0" xfId="224" applyFont="1" applyFill="1" applyBorder="1" applyProtection="1"/>
    <xf numFmtId="0" fontId="20" fillId="7" borderId="0" xfId="224" applyFont="1" applyFill="1" applyBorder="1" applyProtection="1"/>
    <xf numFmtId="0" fontId="20" fillId="8" borderId="0" xfId="224" applyFont="1" applyFill="1" applyBorder="1" applyProtection="1"/>
    <xf numFmtId="0" fontId="21" fillId="8" borderId="0" xfId="224" applyFont="1" applyFill="1" applyBorder="1" applyProtection="1"/>
    <xf numFmtId="0" fontId="21" fillId="0" borderId="0" xfId="224" applyFont="1" applyFill="1" applyProtection="1"/>
    <xf numFmtId="0" fontId="20" fillId="8" borderId="71" xfId="224" applyFont="1" applyFill="1" applyBorder="1" applyProtection="1"/>
    <xf numFmtId="0" fontId="20" fillId="8" borderId="22" xfId="224" applyFont="1" applyFill="1" applyBorder="1" applyProtection="1"/>
    <xf numFmtId="0" fontId="21" fillId="0" borderId="0" xfId="224" applyFont="1" applyFill="1" applyProtection="1">
      <protection locked="0"/>
    </xf>
    <xf numFmtId="0" fontId="20" fillId="8" borderId="69" xfId="224" applyFont="1" applyFill="1" applyBorder="1" applyAlignment="1" applyProtection="1">
      <alignment horizontal="right" vertical="top"/>
    </xf>
    <xf numFmtId="0" fontId="20" fillId="8" borderId="16" xfId="224" applyFont="1" applyFill="1" applyBorder="1" applyProtection="1"/>
    <xf numFmtId="0" fontId="22" fillId="8" borderId="69" xfId="224" applyFont="1" applyFill="1" applyBorder="1" applyAlignment="1" applyProtection="1">
      <alignment horizontal="right" vertical="top"/>
    </xf>
    <xf numFmtId="0" fontId="22" fillId="8" borderId="16" xfId="224" applyFont="1" applyFill="1" applyBorder="1" applyProtection="1"/>
    <xf numFmtId="0" fontId="22" fillId="8" borderId="69" xfId="224" applyFont="1" applyFill="1" applyBorder="1" applyAlignment="1" applyProtection="1">
      <alignment horizontal="right" vertical="top" wrapText="1"/>
    </xf>
    <xf numFmtId="0" fontId="22" fillId="8" borderId="16" xfId="224" applyFont="1" applyFill="1" applyBorder="1" applyAlignment="1" applyProtection="1">
      <alignment vertical="top"/>
    </xf>
    <xf numFmtId="0" fontId="21" fillId="0" borderId="0" xfId="224" applyFont="1" applyFill="1" applyAlignment="1" applyProtection="1">
      <alignment vertical="top"/>
      <protection locked="0"/>
    </xf>
    <xf numFmtId="0" fontId="22" fillId="8" borderId="16" xfId="224" applyFont="1" applyFill="1" applyBorder="1" applyAlignment="1" applyProtection="1">
      <alignment vertical="top" wrapText="1"/>
    </xf>
    <xf numFmtId="0" fontId="21" fillId="0" borderId="0" xfId="224" applyFont="1" applyFill="1" applyAlignment="1" applyProtection="1">
      <alignment vertical="top" wrapText="1"/>
      <protection locked="0"/>
    </xf>
    <xf numFmtId="0" fontId="21" fillId="8" borderId="69" xfId="224" applyFont="1" applyFill="1" applyBorder="1" applyAlignment="1" applyProtection="1">
      <alignment horizontal="right" vertical="top"/>
    </xf>
    <xf numFmtId="0" fontId="21" fillId="8" borderId="16" xfId="224" applyFont="1" applyFill="1" applyBorder="1" applyProtection="1"/>
    <xf numFmtId="0" fontId="21" fillId="8" borderId="69" xfId="224" applyFont="1" applyFill="1" applyBorder="1" applyAlignment="1" applyProtection="1">
      <alignment horizontal="right" vertical="top" wrapText="1"/>
    </xf>
    <xf numFmtId="0" fontId="21" fillId="8" borderId="16" xfId="224" applyFont="1" applyFill="1" applyBorder="1" applyAlignment="1" applyProtection="1">
      <alignment vertical="top" wrapText="1"/>
    </xf>
    <xf numFmtId="0" fontId="21" fillId="8" borderId="70" xfId="224" applyFont="1" applyFill="1" applyBorder="1" applyAlignment="1" applyProtection="1">
      <alignment horizontal="right" vertical="top"/>
    </xf>
    <xf numFmtId="0" fontId="21" fillId="8" borderId="36" xfId="224" applyFont="1" applyFill="1" applyBorder="1" applyProtection="1"/>
    <xf numFmtId="0" fontId="20" fillId="8" borderId="10" xfId="224" applyFont="1" applyFill="1" applyBorder="1" applyProtection="1"/>
    <xf numFmtId="0" fontId="21" fillId="8" borderId="10" xfId="224" applyFont="1" applyFill="1" applyBorder="1" applyProtection="1"/>
    <xf numFmtId="0" fontId="20" fillId="8" borderId="69" xfId="224" applyFont="1" applyFill="1" applyBorder="1" applyAlignment="1" applyProtection="1">
      <alignment horizontal="right"/>
    </xf>
    <xf numFmtId="0" fontId="21" fillId="8" borderId="69" xfId="224" applyFont="1" applyFill="1" applyBorder="1" applyAlignment="1" applyProtection="1">
      <alignment horizontal="right"/>
    </xf>
    <xf numFmtId="0" fontId="22" fillId="0" borderId="0" xfId="224" applyFont="1" applyFill="1" applyProtection="1">
      <protection locked="0"/>
    </xf>
    <xf numFmtId="0" fontId="22" fillId="8" borderId="69" xfId="224" applyFont="1" applyFill="1" applyBorder="1" applyAlignment="1" applyProtection="1">
      <alignment horizontal="right"/>
    </xf>
    <xf numFmtId="0" fontId="22" fillId="0" borderId="0" xfId="224" applyFont="1" applyFill="1" applyAlignment="1" applyProtection="1">
      <alignment vertical="top" wrapText="1"/>
      <protection locked="0"/>
    </xf>
    <xf numFmtId="0" fontId="22" fillId="8" borderId="70" xfId="224" applyFont="1" applyFill="1" applyBorder="1" applyAlignment="1" applyProtection="1">
      <alignment horizontal="right"/>
    </xf>
    <xf numFmtId="0" fontId="22" fillId="8" borderId="36" xfId="224" applyFont="1" applyFill="1" applyBorder="1" applyProtection="1"/>
    <xf numFmtId="0" fontId="20" fillId="8" borderId="93" xfId="224" applyFont="1" applyFill="1" applyBorder="1" applyProtection="1"/>
    <xf numFmtId="0" fontId="20" fillId="10" borderId="0" xfId="224" applyFont="1" applyFill="1" applyAlignment="1" applyProtection="1">
      <alignment horizontal="right"/>
    </xf>
    <xf numFmtId="0" fontId="21" fillId="10" borderId="0" xfId="224" applyFont="1" applyFill="1" applyProtection="1"/>
    <xf numFmtId="0" fontId="21" fillId="10" borderId="94" xfId="224" applyFont="1" applyFill="1" applyBorder="1" applyAlignment="1" applyProtection="1">
      <alignment horizontal="right"/>
    </xf>
    <xf numFmtId="0" fontId="21" fillId="10" borderId="2" xfId="224" applyFont="1" applyFill="1" applyBorder="1" applyAlignment="1" applyProtection="1">
      <alignment horizontal="right"/>
    </xf>
    <xf numFmtId="0" fontId="21" fillId="10" borderId="2" xfId="224" applyFont="1" applyFill="1" applyBorder="1" applyProtection="1"/>
    <xf numFmtId="0" fontId="21" fillId="10" borderId="51" xfId="224" applyFont="1" applyFill="1" applyBorder="1" applyProtection="1"/>
    <xf numFmtId="0" fontId="21" fillId="10" borderId="0" xfId="224" applyFont="1" applyFill="1" applyBorder="1" applyAlignment="1" applyProtection="1">
      <alignment horizontal="right"/>
    </xf>
    <xf numFmtId="0" fontId="21" fillId="10" borderId="0" xfId="224" applyFont="1" applyFill="1" applyBorder="1" applyProtection="1"/>
    <xf numFmtId="0" fontId="21" fillId="10" borderId="94" xfId="224" applyFont="1" applyFill="1" applyBorder="1" applyProtection="1"/>
    <xf numFmtId="0" fontId="21" fillId="10" borderId="0" xfId="224" applyFont="1" applyFill="1" applyBorder="1" applyAlignment="1" applyProtection="1">
      <alignment horizontal="right" vertical="top" wrapText="1"/>
    </xf>
    <xf numFmtId="0" fontId="21" fillId="10" borderId="0" xfId="224" applyFont="1" applyFill="1" applyBorder="1" applyAlignment="1" applyProtection="1">
      <alignment vertical="top" wrapText="1"/>
    </xf>
    <xf numFmtId="0" fontId="21" fillId="10" borderId="94" xfId="224" applyFont="1" applyFill="1" applyBorder="1" applyAlignment="1" applyProtection="1">
      <alignment vertical="top" wrapText="1"/>
    </xf>
    <xf numFmtId="0" fontId="21" fillId="0" borderId="0" xfId="224" applyFont="1" applyAlignment="1" applyProtection="1">
      <alignment vertical="top"/>
    </xf>
    <xf numFmtId="0" fontId="21" fillId="10" borderId="7" xfId="224" applyFont="1" applyFill="1" applyBorder="1" applyAlignment="1" applyProtection="1">
      <alignment horizontal="right" vertical="top" wrapText="1"/>
    </xf>
    <xf numFmtId="0" fontId="21" fillId="10" borderId="7" xfId="224" applyFont="1" applyFill="1" applyBorder="1" applyAlignment="1" applyProtection="1">
      <alignment vertical="top" wrapText="1"/>
    </xf>
    <xf numFmtId="0" fontId="21" fillId="10" borderId="95" xfId="224" applyFont="1" applyFill="1" applyBorder="1" applyAlignment="1" applyProtection="1">
      <alignment vertical="top" wrapText="1"/>
    </xf>
    <xf numFmtId="0" fontId="21" fillId="10" borderId="2" xfId="224" applyFont="1" applyFill="1" applyBorder="1" applyAlignment="1" applyProtection="1">
      <alignment horizontal="right" vertical="top" wrapText="1"/>
    </xf>
    <xf numFmtId="0" fontId="21" fillId="10" borderId="2" xfId="224" applyFont="1" applyFill="1" applyBorder="1" applyAlignment="1" applyProtection="1">
      <alignment vertical="top" wrapText="1"/>
    </xf>
    <xf numFmtId="0" fontId="21" fillId="10" borderId="51" xfId="224" applyFont="1" applyFill="1" applyBorder="1" applyAlignment="1" applyProtection="1">
      <alignment vertical="top" wrapText="1"/>
    </xf>
    <xf numFmtId="0" fontId="21" fillId="10" borderId="7" xfId="224" applyFont="1" applyFill="1" applyBorder="1" applyAlignment="1" applyProtection="1">
      <alignment horizontal="right"/>
    </xf>
    <xf numFmtId="0" fontId="21" fillId="10" borderId="7" xfId="224" applyFont="1" applyFill="1" applyBorder="1" applyProtection="1"/>
    <xf numFmtId="0" fontId="21" fillId="10" borderId="95" xfId="224" applyFont="1" applyFill="1" applyBorder="1" applyProtection="1"/>
    <xf numFmtId="0" fontId="21" fillId="10" borderId="7" xfId="224" applyFont="1" applyFill="1" applyBorder="1" applyAlignment="1" applyProtection="1">
      <alignment vertical="top"/>
    </xf>
    <xf numFmtId="0" fontId="21" fillId="10" borderId="95" xfId="224" applyFont="1" applyFill="1" applyBorder="1" applyAlignment="1" applyProtection="1">
      <alignment vertical="top"/>
    </xf>
    <xf numFmtId="0" fontId="21" fillId="10" borderId="10" xfId="224" applyFont="1" applyFill="1" applyBorder="1" applyAlignment="1" applyProtection="1">
      <alignment horizontal="right"/>
    </xf>
    <xf numFmtId="0" fontId="21" fillId="10" borderId="10" xfId="224" applyFont="1" applyFill="1" applyBorder="1" applyProtection="1"/>
    <xf numFmtId="0" fontId="21" fillId="10" borderId="93" xfId="224" applyFont="1" applyFill="1" applyBorder="1" applyProtection="1"/>
    <xf numFmtId="0" fontId="21" fillId="0" borderId="94" xfId="224" applyFont="1" applyBorder="1" applyProtection="1"/>
    <xf numFmtId="0" fontId="20" fillId="11" borderId="0" xfId="224" applyFont="1" applyFill="1" applyBorder="1" applyAlignment="1" applyProtection="1">
      <alignment horizontal="right"/>
    </xf>
    <xf numFmtId="0" fontId="21" fillId="11" borderId="0" xfId="224" applyFont="1" applyFill="1" applyBorder="1" applyProtection="1"/>
    <xf numFmtId="0" fontId="20" fillId="11" borderId="94" xfId="224" applyFont="1" applyFill="1" applyBorder="1" applyProtection="1"/>
    <xf numFmtId="0" fontId="21" fillId="11" borderId="0" xfId="224" applyFont="1" applyFill="1" applyBorder="1" applyAlignment="1" applyProtection="1">
      <alignment horizontal="right"/>
    </xf>
    <xf numFmtId="0" fontId="21" fillId="11" borderId="94" xfId="224" applyFont="1" applyFill="1" applyBorder="1" applyProtection="1"/>
    <xf numFmtId="172" fontId="21" fillId="11" borderId="0" xfId="224" applyNumberFormat="1" applyFont="1" applyFill="1" applyBorder="1" applyProtection="1"/>
    <xf numFmtId="0" fontId="20" fillId="3" borderId="0" xfId="224" applyFont="1" applyFill="1" applyAlignment="1" applyProtection="1">
      <alignment horizontal="right" wrapText="1"/>
    </xf>
    <xf numFmtId="0" fontId="21" fillId="3" borderId="0" xfId="224" applyFont="1" applyFill="1" applyProtection="1"/>
    <xf numFmtId="0" fontId="21" fillId="3" borderId="94" xfId="224" applyFont="1" applyFill="1" applyBorder="1" applyProtection="1"/>
    <xf numFmtId="0" fontId="21" fillId="3" borderId="0" xfId="224" applyFont="1" applyFill="1" applyAlignment="1" applyProtection="1">
      <alignment horizontal="right"/>
    </xf>
  </cellXfs>
  <cellStyles count="225">
    <cellStyle name="20% - Akzent1" xfId="7"/>
    <cellStyle name="20% - Akzent2" xfId="8"/>
    <cellStyle name="20% - Akzent3" xfId="9"/>
    <cellStyle name="20% - Akzent4" xfId="10"/>
    <cellStyle name="20% - Akzent5" xfId="11"/>
    <cellStyle name="20% - Akzent6" xfId="12"/>
    <cellStyle name="40% - Akzent1" xfId="13"/>
    <cellStyle name="40% - Akzent2" xfId="14"/>
    <cellStyle name="40% - Akzent3" xfId="15"/>
    <cellStyle name="40% - Akzent4" xfId="16"/>
    <cellStyle name="40% - Akzent5" xfId="17"/>
    <cellStyle name="40% - Akzent6" xfId="18"/>
    <cellStyle name="60% - Akzent1" xfId="19"/>
    <cellStyle name="60% - Akzent2" xfId="20"/>
    <cellStyle name="60% - Akzent3" xfId="21"/>
    <cellStyle name="60% - Akzent4" xfId="22"/>
    <cellStyle name="60% - Akzent5" xfId="23"/>
    <cellStyle name="60% - Akzent6" xfId="24"/>
    <cellStyle name="Accent1 - 20%" xfId="25"/>
    <cellStyle name="Accent1 - 40%" xfId="26"/>
    <cellStyle name="Accent1 - 60%" xfId="27"/>
    <cellStyle name="Accent2 - 20%" xfId="28"/>
    <cellStyle name="Accent2 - 40%" xfId="29"/>
    <cellStyle name="Accent2 - 60%" xfId="30"/>
    <cellStyle name="Accent3 - 20%" xfId="31"/>
    <cellStyle name="Accent3 - 40%" xfId="32"/>
    <cellStyle name="Accent3 - 60%" xfId="33"/>
    <cellStyle name="Accent4 - 20%" xfId="34"/>
    <cellStyle name="Accent4 - 40%" xfId="35"/>
    <cellStyle name="Accent4 - 60%" xfId="36"/>
    <cellStyle name="Accent5 - 20%" xfId="37"/>
    <cellStyle name="Accent5 - 40%" xfId="38"/>
    <cellStyle name="Accent5 - 60%" xfId="39"/>
    <cellStyle name="Accent6 - 20%" xfId="40"/>
    <cellStyle name="Accent6 - 40%" xfId="41"/>
    <cellStyle name="Accent6 - 60%" xfId="42"/>
    <cellStyle name="Akzent1 2" xfId="43"/>
    <cellStyle name="Akzent1 3" xfId="44"/>
    <cellStyle name="Akzent1 3 2" xfId="45"/>
    <cellStyle name="Akzent2 2" xfId="46"/>
    <cellStyle name="Akzent2 3" xfId="47"/>
    <cellStyle name="Akzent2 3 2" xfId="48"/>
    <cellStyle name="Akzent3 2" xfId="49"/>
    <cellStyle name="Akzent3 3" xfId="50"/>
    <cellStyle name="Akzent3 3 2" xfId="51"/>
    <cellStyle name="Akzent4 2" xfId="52"/>
    <cellStyle name="Akzent4 3" xfId="53"/>
    <cellStyle name="Akzent4 3 2" xfId="54"/>
    <cellStyle name="Akzent5 2" xfId="55"/>
    <cellStyle name="Akzent5 3" xfId="56"/>
    <cellStyle name="Akzent5 3 2" xfId="57"/>
    <cellStyle name="Akzent6 2" xfId="58"/>
    <cellStyle name="Akzent6 3" xfId="59"/>
    <cellStyle name="Akzent6 3 2" xfId="60"/>
    <cellStyle name="Ausgabe 2" xfId="61"/>
    <cellStyle name="Ausgabe 3" xfId="62"/>
    <cellStyle name="Ausgabe 3 2" xfId="63"/>
    <cellStyle name="Berechnung 2" xfId="64"/>
    <cellStyle name="Berechnung 3" xfId="65"/>
    <cellStyle name="Berechnung 3 2" xfId="66"/>
    <cellStyle name="Dezimal 2" xfId="67"/>
    <cellStyle name="Eingabe 2" xfId="68"/>
    <cellStyle name="Eingabe 3" xfId="69"/>
    <cellStyle name="Eingabe 3 2" xfId="70"/>
    <cellStyle name="Emphasis 1" xfId="71"/>
    <cellStyle name="Emphasis 2" xfId="72"/>
    <cellStyle name="Emphasis 3" xfId="73"/>
    <cellStyle name="Ergebnis 2" xfId="74"/>
    <cellStyle name="Ergebnis 3" xfId="75"/>
    <cellStyle name="Ergebnis 3 2" xfId="76"/>
    <cellStyle name="Erklärender Text 2" xfId="77"/>
    <cellStyle name="Erklärender Text 3" xfId="78"/>
    <cellStyle name="Gut 2" xfId="79"/>
    <cellStyle name="Gut 3" xfId="80"/>
    <cellStyle name="Gut 3 2" xfId="81"/>
    <cellStyle name="Komma" xfId="1" builtinId="3"/>
    <cellStyle name="Komma 2" xfId="5"/>
    <cellStyle name="Komma 2 2" xfId="82"/>
    <cellStyle name="Komma 2 2 2" xfId="83"/>
    <cellStyle name="Komma 3" xfId="84"/>
    <cellStyle name="Komma 3 2" xfId="85"/>
    <cellStyle name="Komma 3 2 2" xfId="86"/>
    <cellStyle name="Komma 3 3" xfId="87"/>
    <cellStyle name="Komma 3 3 2" xfId="88"/>
    <cellStyle name="Komma 4" xfId="89"/>
    <cellStyle name="Komma 4 2" xfId="90"/>
    <cellStyle name="Komma 4 3" xfId="91"/>
    <cellStyle name="Komma 4 3 2" xfId="92"/>
    <cellStyle name="Komma 4 4" xfId="93"/>
    <cellStyle name="Komma 5" xfId="94"/>
    <cellStyle name="Komma 5 2" xfId="95"/>
    <cellStyle name="Milliers 2" xfId="96"/>
    <cellStyle name="Milliers 2 2" xfId="97"/>
    <cellStyle name="Neutral 2" xfId="98"/>
    <cellStyle name="Neutral 3" xfId="99"/>
    <cellStyle name="Neutral 3 2" xfId="100"/>
    <cellStyle name="Normal 2" xfId="101"/>
    <cellStyle name="Normal_C 1999 - B 2000 (NOUVEAU)" xfId="2"/>
    <cellStyle name="Notiz 2" xfId="102"/>
    <cellStyle name="Notiz 3" xfId="103"/>
    <cellStyle name="Notiz 3 2" xfId="104"/>
    <cellStyle name="Prozent" xfId="3" builtinId="5"/>
    <cellStyle name="Prozent 2" xfId="6"/>
    <cellStyle name="SAPBEXaggData" xfId="105"/>
    <cellStyle name="SAPBEXaggDataEmph" xfId="106"/>
    <cellStyle name="SAPBEXaggItem" xfId="107"/>
    <cellStyle name="SAPBEXaggItemX" xfId="108"/>
    <cellStyle name="SAPBEXchaText" xfId="109"/>
    <cellStyle name="SAPBEXexcBad7" xfId="110"/>
    <cellStyle name="SAPBEXexcBad8" xfId="111"/>
    <cellStyle name="SAPBEXexcBad9" xfId="112"/>
    <cellStyle name="SAPBEXexcCritical4" xfId="113"/>
    <cellStyle name="SAPBEXexcCritical5" xfId="114"/>
    <cellStyle name="SAPBEXexcCritical6" xfId="115"/>
    <cellStyle name="SAPBEXexcGood1" xfId="116"/>
    <cellStyle name="SAPBEXexcGood2" xfId="117"/>
    <cellStyle name="SAPBEXexcGood3" xfId="118"/>
    <cellStyle name="SAPBEXfilterDrill" xfId="119"/>
    <cellStyle name="SAPBEXfilterItem" xfId="120"/>
    <cellStyle name="SAPBEXfilterText" xfId="121"/>
    <cellStyle name="SAPBEXformats" xfId="122"/>
    <cellStyle name="SAPBEXheaderItem" xfId="123"/>
    <cellStyle name="SAPBEXheaderText" xfId="124"/>
    <cellStyle name="SAPBEXHLevel0" xfId="125"/>
    <cellStyle name="SAPBEXHLevel0X" xfId="126"/>
    <cellStyle name="SAPBEXHLevel1" xfId="127"/>
    <cellStyle name="SAPBEXHLevel1X" xfId="128"/>
    <cellStyle name="SAPBEXHLevel2" xfId="129"/>
    <cellStyle name="SAPBEXHLevel2X" xfId="130"/>
    <cellStyle name="SAPBEXHLevel3" xfId="131"/>
    <cellStyle name="SAPBEXHLevel3X" xfId="132"/>
    <cellStyle name="SAPBEXinputData" xfId="133"/>
    <cellStyle name="SAPBEXItemHeader" xfId="134"/>
    <cellStyle name="SAPBEXresData" xfId="135"/>
    <cellStyle name="SAPBEXresDataEmph" xfId="136"/>
    <cellStyle name="SAPBEXresItem" xfId="137"/>
    <cellStyle name="SAPBEXresItemX" xfId="138"/>
    <cellStyle name="SAPBEXstdData" xfId="139"/>
    <cellStyle name="SAPBEXstdDataEmph" xfId="140"/>
    <cellStyle name="SAPBEXstdItem" xfId="141"/>
    <cellStyle name="SAPBEXstdItemX" xfId="142"/>
    <cellStyle name="SAPBEXtitle" xfId="143"/>
    <cellStyle name="SAPBEXunassignedItem" xfId="144"/>
    <cellStyle name="SAPBEXundefined" xfId="145"/>
    <cellStyle name="Schlecht 2" xfId="146"/>
    <cellStyle name="Schlecht 3" xfId="147"/>
    <cellStyle name="Schlecht 3 2" xfId="148"/>
    <cellStyle name="Sheet Title" xfId="149"/>
    <cellStyle name="St0" xfId="150"/>
    <cellStyle name="Standard" xfId="0" builtinId="0"/>
    <cellStyle name="Standard 10" xfId="151"/>
    <cellStyle name="Standard 11" xfId="152"/>
    <cellStyle name="Standard 12" xfId="153"/>
    <cellStyle name="Standard 13" xfId="154"/>
    <cellStyle name="Standard 14" xfId="155"/>
    <cellStyle name="Standard 15" xfId="156"/>
    <cellStyle name="Standard 16" xfId="157"/>
    <cellStyle name="Standard 17" xfId="158"/>
    <cellStyle name="Standard 18" xfId="159"/>
    <cellStyle name="Standard 19" xfId="160"/>
    <cellStyle name="Standard 2" xfId="4"/>
    <cellStyle name="Standard 2 2" xfId="161"/>
    <cellStyle name="Standard 20" xfId="162"/>
    <cellStyle name="Standard 21" xfId="200"/>
    <cellStyle name="Standard 22" xfId="201"/>
    <cellStyle name="Standard 23" xfId="202"/>
    <cellStyle name="Standard 24" xfId="203"/>
    <cellStyle name="Standard 25" xfId="204"/>
    <cellStyle name="Standard 26" xfId="205"/>
    <cellStyle name="Standard 27" xfId="206"/>
    <cellStyle name="Standard 28" xfId="207"/>
    <cellStyle name="Standard 29" xfId="208"/>
    <cellStyle name="Standard 3" xfId="163"/>
    <cellStyle name="Standard 3 2" xfId="164"/>
    <cellStyle name="Standard 30" xfId="209"/>
    <cellStyle name="Standard 31" xfId="210"/>
    <cellStyle name="Standard 32" xfId="211"/>
    <cellStyle name="Standard 33" xfId="212"/>
    <cellStyle name="Standard 34" xfId="213"/>
    <cellStyle name="Standard 35" xfId="214"/>
    <cellStyle name="Standard 36" xfId="215"/>
    <cellStyle name="Standard 37" xfId="216"/>
    <cellStyle name="Standard 38" xfId="217"/>
    <cellStyle name="Standard 39" xfId="218"/>
    <cellStyle name="Standard 4" xfId="165"/>
    <cellStyle name="Standard 40" xfId="219"/>
    <cellStyle name="Standard 41" xfId="220"/>
    <cellStyle name="Standard 42" xfId="221"/>
    <cellStyle name="Standard 43" xfId="222"/>
    <cellStyle name="Standard 44" xfId="223"/>
    <cellStyle name="Standard 45" xfId="224"/>
    <cellStyle name="Standard 5" xfId="166"/>
    <cellStyle name="Standard 6" xfId="167"/>
    <cellStyle name="Standard 7" xfId="168"/>
    <cellStyle name="Standard 7 2" xfId="169"/>
    <cellStyle name="Standard 8" xfId="170"/>
    <cellStyle name="Standard 8 2" xfId="171"/>
    <cellStyle name="Standard 8 3" xfId="172"/>
    <cellStyle name="Standard 8 3 2" xfId="173"/>
    <cellStyle name="Standard 8 4" xfId="174"/>
    <cellStyle name="Standard 9" xfId="175"/>
    <cellStyle name="Titel3" xfId="176"/>
    <cellStyle name="Überschrift 1 2" xfId="177"/>
    <cellStyle name="Überschrift 1 3" xfId="178"/>
    <cellStyle name="Überschrift 1 3 2" xfId="179"/>
    <cellStyle name="Überschrift 2 2" xfId="180"/>
    <cellStyle name="Überschrift 2 3" xfId="181"/>
    <cellStyle name="Überschrift 2 3 2" xfId="182"/>
    <cellStyle name="Überschrift 3 2" xfId="183"/>
    <cellStyle name="Überschrift 3 3" xfId="184"/>
    <cellStyle name="Überschrift 3 3 2" xfId="185"/>
    <cellStyle name="Überschrift 4 2" xfId="186"/>
    <cellStyle name="Überschrift 4 3" xfId="187"/>
    <cellStyle name="Überschrift 4 3 2" xfId="188"/>
    <cellStyle name="Überschrift 5" xfId="189"/>
    <cellStyle name="Überschrift 6" xfId="190"/>
    <cellStyle name="Verknüpfte Zelle 2" xfId="191"/>
    <cellStyle name="Verknüpfte Zelle 3" xfId="192"/>
    <cellStyle name="Verknüpfte Zelle 3 2" xfId="193"/>
    <cellStyle name="Warnender Text 2" xfId="194"/>
    <cellStyle name="Warnender Text 3" xfId="195"/>
    <cellStyle name="Warnender Text 3 2" xfId="196"/>
    <cellStyle name="Zelle überprüfen 2" xfId="197"/>
    <cellStyle name="Zelle überprüfen 3" xfId="198"/>
    <cellStyle name="Zelle überprüfen 3 2" xfId="19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eab09HRM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_HRM2"/>
      <sheetName val="AI_HRM2"/>
      <sheetName val="AR_HRM2"/>
      <sheetName val="BE_HRM2"/>
      <sheetName val="BL_HRM2"/>
      <sheetName val="BS_HRM2"/>
      <sheetName val="FR_HRM2"/>
      <sheetName val="GE_HRM2"/>
      <sheetName val="GL_HRM2"/>
      <sheetName val="GR_HRM2"/>
      <sheetName val="JU_HRM2"/>
      <sheetName val="LU_HRM2"/>
      <sheetName val="OW_HRM2"/>
      <sheetName val="NE_HRM2"/>
      <sheetName val="NW_HRM2"/>
      <sheetName val="SG_HRM2"/>
      <sheetName val="SH_HRM2"/>
      <sheetName val="SO_HRM2"/>
      <sheetName val="SZ_HRM2"/>
      <sheetName val="TG_HRM2"/>
      <sheetName val="TI_HRM2"/>
      <sheetName val="UR_HRM2"/>
      <sheetName val="VD_HRM2"/>
      <sheetName val="VS_HRM2"/>
      <sheetName val="ZG_HRM2"/>
      <sheetName val="ZH_HRM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L186"/>
  <sheetViews>
    <sheetView view="pageLayout" topLeftCell="A65" zoomScaleNormal="100" workbookViewId="0">
      <selection activeCell="K38" sqref="K38"/>
    </sheetView>
  </sheetViews>
  <sheetFormatPr baseColWidth="10" defaultColWidth="11.42578125" defaultRowHeight="12.75"/>
  <cols>
    <col min="1" max="1" width="17.140625" style="3961" customWidth="1"/>
    <col min="2" max="2" width="1.7109375" style="3961" customWidth="1"/>
    <col min="3" max="3" width="44.7109375" style="3961" customWidth="1"/>
    <col min="4" max="7" width="11.42578125" style="3961" customWidth="1"/>
    <col min="8" max="16384" width="11.42578125" style="3961"/>
  </cols>
  <sheetData>
    <row r="1" spans="1:38" s="3951" customFormat="1" ht="18" customHeight="1">
      <c r="A1" s="3945" t="s">
        <v>189</v>
      </c>
      <c r="B1" s="3946" t="s">
        <v>667</v>
      </c>
      <c r="C1" s="3947" t="s">
        <v>27</v>
      </c>
      <c r="D1" s="3948" t="s">
        <v>23</v>
      </c>
      <c r="E1" s="3949" t="s">
        <v>22</v>
      </c>
      <c r="F1" s="3948" t="s">
        <v>23</v>
      </c>
      <c r="G1" s="3949" t="s">
        <v>22</v>
      </c>
      <c r="H1" s="3950"/>
      <c r="I1" s="3950"/>
      <c r="J1" s="3950"/>
      <c r="K1" s="3950"/>
      <c r="L1" s="3950"/>
      <c r="M1" s="3950"/>
      <c r="N1" s="3950"/>
      <c r="O1" s="3950"/>
      <c r="P1" s="3950"/>
      <c r="Q1" s="3950"/>
      <c r="R1" s="3950"/>
      <c r="S1" s="3950"/>
      <c r="T1" s="3950"/>
      <c r="U1" s="3950"/>
      <c r="V1" s="3950"/>
      <c r="W1" s="3950"/>
      <c r="X1" s="3950"/>
      <c r="Y1" s="3950"/>
      <c r="Z1" s="3950"/>
      <c r="AA1" s="3950"/>
      <c r="AB1" s="3950"/>
      <c r="AC1" s="3950"/>
      <c r="AD1" s="3950"/>
      <c r="AE1" s="3950"/>
      <c r="AF1" s="3950"/>
      <c r="AG1" s="3950"/>
      <c r="AH1" s="3950"/>
      <c r="AI1" s="3950"/>
      <c r="AJ1" s="3950"/>
      <c r="AK1" s="3950"/>
      <c r="AL1" s="3950"/>
    </row>
    <row r="2" spans="1:38" s="3957" customFormat="1" ht="15" customHeight="1">
      <c r="A2" s="3952"/>
      <c r="B2" s="3953"/>
      <c r="C2" s="3954" t="s">
        <v>191</v>
      </c>
      <c r="D2" s="3955">
        <v>2017</v>
      </c>
      <c r="E2" s="3956">
        <v>2018</v>
      </c>
      <c r="F2" s="3955">
        <v>2018</v>
      </c>
      <c r="G2" s="3956">
        <v>2019</v>
      </c>
    </row>
    <row r="3" spans="1:38" ht="15" customHeight="1">
      <c r="A3" s="3958" t="s">
        <v>192</v>
      </c>
      <c r="B3" s="3959"/>
      <c r="C3" s="3959"/>
      <c r="D3" s="3960"/>
      <c r="E3" s="3960"/>
      <c r="F3" s="3960"/>
      <c r="G3" s="3960"/>
    </row>
    <row r="4" spans="1:38" s="3965" customFormat="1" ht="12.75" customHeight="1">
      <c r="A4" s="3962">
        <v>30</v>
      </c>
      <c r="B4" s="3963"/>
      <c r="C4" s="3964" t="s">
        <v>33</v>
      </c>
      <c r="D4" s="279">
        <v>5240375.7733199997</v>
      </c>
      <c r="E4" s="279">
        <v>5315346.1869999999</v>
      </c>
      <c r="F4" s="279">
        <v>5358724.42478</v>
      </c>
      <c r="G4" s="279">
        <v>5464826.8326499993</v>
      </c>
    </row>
    <row r="5" spans="1:38" s="3965" customFormat="1" ht="12.75" customHeight="1">
      <c r="A5" s="3966">
        <v>31</v>
      </c>
      <c r="B5" s="3967"/>
      <c r="C5" s="3968" t="s">
        <v>193</v>
      </c>
      <c r="D5" s="284">
        <v>3035765.8031299999</v>
      </c>
      <c r="E5" s="284">
        <v>3119151.5830000001</v>
      </c>
      <c r="F5" s="284">
        <v>3085488.27122</v>
      </c>
      <c r="G5" s="284">
        <v>3011912.733</v>
      </c>
    </row>
    <row r="6" spans="1:38" s="3965" customFormat="1" ht="12.75" customHeight="1">
      <c r="A6" s="3969" t="s">
        <v>36</v>
      </c>
      <c r="B6" s="3970"/>
      <c r="C6" s="3971" t="s">
        <v>194</v>
      </c>
      <c r="D6" s="284">
        <v>210278.89937999999</v>
      </c>
      <c r="E6" s="284">
        <v>195508.1</v>
      </c>
      <c r="F6" s="284">
        <v>205381.71041</v>
      </c>
      <c r="G6" s="284">
        <v>191377.3</v>
      </c>
    </row>
    <row r="7" spans="1:38" s="3965" customFormat="1" ht="12.75" customHeight="1">
      <c r="A7" s="3969" t="s">
        <v>195</v>
      </c>
      <c r="B7" s="3970"/>
      <c r="C7" s="3971" t="s">
        <v>196</v>
      </c>
      <c r="D7" s="284">
        <v>8031.8481099999999</v>
      </c>
      <c r="E7" s="284">
        <v>3405.4</v>
      </c>
      <c r="F7" s="284">
        <v>29712.560649999999</v>
      </c>
      <c r="G7" s="284">
        <v>1576.1</v>
      </c>
    </row>
    <row r="8" spans="1:38" s="3965" customFormat="1" ht="12.75" customHeight="1">
      <c r="A8" s="3972">
        <v>330</v>
      </c>
      <c r="B8" s="3967"/>
      <c r="C8" s="3968" t="s">
        <v>197</v>
      </c>
      <c r="D8" s="284">
        <v>478151.62505999999</v>
      </c>
      <c r="E8" s="284">
        <v>483925.39899999998</v>
      </c>
      <c r="F8" s="284">
        <v>456263.31439999997</v>
      </c>
      <c r="G8" s="284">
        <v>474144.755</v>
      </c>
    </row>
    <row r="9" spans="1:38" s="3965" customFormat="1" ht="12.75" customHeight="1">
      <c r="A9" s="3972">
        <v>332</v>
      </c>
      <c r="B9" s="3967"/>
      <c r="C9" s="3968" t="s">
        <v>198</v>
      </c>
      <c r="D9" s="284">
        <v>27310.612399999998</v>
      </c>
      <c r="E9" s="284">
        <v>27477.844000000001</v>
      </c>
      <c r="F9" s="284">
        <v>29098.026519999999</v>
      </c>
      <c r="G9" s="284">
        <v>28511.742999999999</v>
      </c>
    </row>
    <row r="10" spans="1:38" s="3965" customFormat="1" ht="12.75" customHeight="1">
      <c r="A10" s="3972">
        <v>339</v>
      </c>
      <c r="B10" s="3967"/>
      <c r="C10" s="3968" t="s">
        <v>199</v>
      </c>
      <c r="D10" s="284">
        <v>0</v>
      </c>
      <c r="E10" s="284">
        <v>0</v>
      </c>
      <c r="F10" s="284">
        <v>0</v>
      </c>
      <c r="G10" s="284">
        <v>0</v>
      </c>
    </row>
    <row r="11" spans="1:38" s="3965" customFormat="1" ht="12.75" customHeight="1">
      <c r="A11" s="3966">
        <v>350</v>
      </c>
      <c r="B11" s="3967"/>
      <c r="C11" s="3968" t="s">
        <v>200</v>
      </c>
      <c r="D11" s="284">
        <v>35807.124380000001</v>
      </c>
      <c r="E11" s="284">
        <v>16924</v>
      </c>
      <c r="F11" s="284">
        <v>41876.436609999997</v>
      </c>
      <c r="G11" s="284">
        <v>18328.599999999999</v>
      </c>
    </row>
    <row r="12" spans="1:38" s="3976" customFormat="1">
      <c r="A12" s="3973">
        <v>351</v>
      </c>
      <c r="B12" s="3974"/>
      <c r="C12" s="3975" t="s">
        <v>201</v>
      </c>
      <c r="D12" s="284">
        <v>0</v>
      </c>
      <c r="E12" s="284">
        <v>0</v>
      </c>
      <c r="F12" s="284">
        <v>0</v>
      </c>
      <c r="G12" s="284">
        <v>0</v>
      </c>
    </row>
    <row r="13" spans="1:38" s="3965" customFormat="1" ht="12.75" customHeight="1">
      <c r="A13" s="3966">
        <v>36</v>
      </c>
      <c r="B13" s="3967"/>
      <c r="C13" s="3968" t="s">
        <v>202</v>
      </c>
      <c r="D13" s="284">
        <v>5872130.3178000003</v>
      </c>
      <c r="E13" s="284">
        <v>6029894.9189999998</v>
      </c>
      <c r="F13" s="284">
        <v>5928847.8193100002</v>
      </c>
      <c r="G13" s="284">
        <v>6299135.6299999999</v>
      </c>
    </row>
    <row r="14" spans="1:38" s="3965" customFormat="1">
      <c r="A14" s="3977" t="s">
        <v>203</v>
      </c>
      <c r="B14" s="3967"/>
      <c r="C14" s="3978" t="s">
        <v>204</v>
      </c>
      <c r="D14" s="470">
        <v>791237.90654999996</v>
      </c>
      <c r="E14" s="470">
        <v>763427.79500000004</v>
      </c>
      <c r="F14" s="470">
        <v>751435.71086999995</v>
      </c>
      <c r="G14" s="470">
        <v>813813.8</v>
      </c>
    </row>
    <row r="15" spans="1:38" s="3965" customFormat="1">
      <c r="A15" s="3977" t="s">
        <v>205</v>
      </c>
      <c r="B15" s="3967"/>
      <c r="C15" s="3978" t="s">
        <v>206</v>
      </c>
      <c r="D15" s="470">
        <v>230518.51360000001</v>
      </c>
      <c r="E15" s="470">
        <v>297717.7</v>
      </c>
      <c r="F15" s="470">
        <v>264165.38537000003</v>
      </c>
      <c r="G15" s="470">
        <v>271155.8</v>
      </c>
    </row>
    <row r="16" spans="1:38" s="3980" customFormat="1" ht="26.25" customHeight="1">
      <c r="A16" s="3977" t="s">
        <v>207</v>
      </c>
      <c r="B16" s="3979"/>
      <c r="C16" s="3978" t="s">
        <v>208</v>
      </c>
      <c r="D16" s="472">
        <v>163532.23006</v>
      </c>
      <c r="E16" s="472">
        <v>167483.12899999999</v>
      </c>
      <c r="F16" s="472">
        <v>170119.88034</v>
      </c>
      <c r="G16" s="472">
        <v>171843.13099999999</v>
      </c>
    </row>
    <row r="17" spans="1:7" s="3981" customFormat="1">
      <c r="A17" s="3966">
        <v>37</v>
      </c>
      <c r="B17" s="3967"/>
      <c r="C17" s="3968" t="s">
        <v>209</v>
      </c>
      <c r="D17" s="284">
        <v>416080.67611</v>
      </c>
      <c r="E17" s="284">
        <v>424954</v>
      </c>
      <c r="F17" s="284">
        <v>411988.25876999996</v>
      </c>
      <c r="G17" s="284">
        <v>213359.9</v>
      </c>
    </row>
    <row r="18" spans="1:7" s="3981" customFormat="1">
      <c r="A18" s="3972" t="s">
        <v>210</v>
      </c>
      <c r="B18" s="3967"/>
      <c r="C18" s="3968" t="s">
        <v>211</v>
      </c>
      <c r="D18" s="470">
        <v>179935.77753999998</v>
      </c>
      <c r="E18" s="470">
        <v>179741.5</v>
      </c>
      <c r="F18" s="470">
        <v>174101.84477000003</v>
      </c>
      <c r="G18" s="470">
        <v>12553.4</v>
      </c>
    </row>
    <row r="19" spans="1:7" s="3981" customFormat="1">
      <c r="A19" s="3972" t="s">
        <v>212</v>
      </c>
      <c r="B19" s="3967"/>
      <c r="C19" s="3968" t="s">
        <v>213</v>
      </c>
      <c r="D19" s="470">
        <v>182736.05337000001</v>
      </c>
      <c r="E19" s="470">
        <v>195405</v>
      </c>
      <c r="F19" s="470">
        <v>177434.2966</v>
      </c>
      <c r="G19" s="470">
        <v>171865</v>
      </c>
    </row>
    <row r="20" spans="1:7" s="3965" customFormat="1" ht="12.75" customHeight="1">
      <c r="A20" s="3982">
        <v>39</v>
      </c>
      <c r="B20" s="3983"/>
      <c r="C20" s="3984" t="s">
        <v>214</v>
      </c>
      <c r="D20" s="302">
        <v>0</v>
      </c>
      <c r="E20" s="302">
        <v>0</v>
      </c>
      <c r="F20" s="302">
        <v>0</v>
      </c>
      <c r="G20" s="302">
        <v>0</v>
      </c>
    </row>
    <row r="21" spans="1:7" ht="12.75" customHeight="1">
      <c r="A21" s="3985"/>
      <c r="B21" s="3985"/>
      <c r="C21" s="3986" t="s">
        <v>215</v>
      </c>
      <c r="D21" s="305">
        <f t="shared" ref="D21:G21" si="0">D4+D5+SUM(D8:D13)+D17</f>
        <v>15105621.9322</v>
      </c>
      <c r="E21" s="305">
        <f t="shared" si="0"/>
        <v>15417673.932</v>
      </c>
      <c r="F21" s="305">
        <f t="shared" si="0"/>
        <v>15312286.55161</v>
      </c>
      <c r="G21" s="305">
        <f t="shared" si="0"/>
        <v>15510220.19365</v>
      </c>
    </row>
    <row r="22" spans="1:7" s="3965" customFormat="1" ht="12.75" customHeight="1">
      <c r="A22" s="3972" t="s">
        <v>216</v>
      </c>
      <c r="B22" s="3967"/>
      <c r="C22" s="3968" t="s">
        <v>217</v>
      </c>
      <c r="D22" s="480">
        <v>6129698.1703300001</v>
      </c>
      <c r="E22" s="480">
        <v>6392300</v>
      </c>
      <c r="F22" s="480">
        <v>6285079.4813400004</v>
      </c>
      <c r="G22" s="480">
        <v>6486000</v>
      </c>
    </row>
    <row r="23" spans="1:7" s="3965" customFormat="1" ht="12.75" customHeight="1">
      <c r="A23" s="3972" t="s">
        <v>218</v>
      </c>
      <c r="B23" s="3967"/>
      <c r="C23" s="3968" t="s">
        <v>219</v>
      </c>
      <c r="D23" s="480">
        <v>614447.21150999994</v>
      </c>
      <c r="E23" s="480">
        <v>575432.30000000005</v>
      </c>
      <c r="F23" s="480">
        <v>565429.59135999996</v>
      </c>
      <c r="G23" s="480">
        <v>592449.6</v>
      </c>
    </row>
    <row r="24" spans="1:7" s="3987" customFormat="1" ht="12.75" customHeight="1">
      <c r="A24" s="3966">
        <v>41</v>
      </c>
      <c r="B24" s="3967"/>
      <c r="C24" s="3968" t="s">
        <v>220</v>
      </c>
      <c r="D24" s="480">
        <v>296263.38248999999</v>
      </c>
      <c r="E24" s="480">
        <v>200561</v>
      </c>
      <c r="F24" s="480">
        <v>333346.96662000002</v>
      </c>
      <c r="G24" s="480">
        <v>201005</v>
      </c>
    </row>
    <row r="25" spans="1:7" s="3965" customFormat="1" ht="12.75" customHeight="1">
      <c r="A25" s="3988">
        <v>42</v>
      </c>
      <c r="B25" s="3989"/>
      <c r="C25" s="3968" t="s">
        <v>221</v>
      </c>
      <c r="D25" s="484">
        <v>3033338.0593099999</v>
      </c>
      <c r="E25" s="484">
        <v>3013974.0720000002</v>
      </c>
      <c r="F25" s="484">
        <v>3181192.0233</v>
      </c>
      <c r="G25" s="484">
        <v>3071555.4780000001</v>
      </c>
    </row>
    <row r="26" spans="1:7" s="3990" customFormat="1" ht="12.75" customHeight="1">
      <c r="A26" s="3973">
        <v>430</v>
      </c>
      <c r="B26" s="3967"/>
      <c r="C26" s="3968" t="s">
        <v>222</v>
      </c>
      <c r="D26" s="485">
        <v>269088.88652999996</v>
      </c>
      <c r="E26" s="485">
        <v>272915.92800000001</v>
      </c>
      <c r="F26" s="485">
        <v>296632.39322000003</v>
      </c>
      <c r="G26" s="485">
        <v>282054.63900000002</v>
      </c>
    </row>
    <row r="27" spans="1:7" s="3990" customFormat="1" ht="12.75" customHeight="1">
      <c r="A27" s="3973">
        <v>431</v>
      </c>
      <c r="B27" s="3967"/>
      <c r="C27" s="3968" t="s">
        <v>223</v>
      </c>
      <c r="D27" s="485">
        <v>11139.23403</v>
      </c>
      <c r="E27" s="485">
        <v>12048</v>
      </c>
      <c r="F27" s="485">
        <v>12198.93698</v>
      </c>
      <c r="G27" s="485">
        <v>11145.4</v>
      </c>
    </row>
    <row r="28" spans="1:7" s="3990" customFormat="1" ht="12.75" customHeight="1">
      <c r="A28" s="3973">
        <v>432</v>
      </c>
      <c r="B28" s="3967"/>
      <c r="C28" s="3968" t="s">
        <v>224</v>
      </c>
      <c r="D28" s="485">
        <v>3314.34476</v>
      </c>
      <c r="E28" s="485">
        <v>13</v>
      </c>
      <c r="F28" s="485">
        <v>3983.60475</v>
      </c>
      <c r="G28" s="485">
        <v>4</v>
      </c>
    </row>
    <row r="29" spans="1:7" s="3990" customFormat="1" ht="12.75" customHeight="1">
      <c r="A29" s="3973">
        <v>439</v>
      </c>
      <c r="B29" s="3967"/>
      <c r="C29" s="3968" t="s">
        <v>225</v>
      </c>
      <c r="D29" s="485">
        <v>78817.641690000004</v>
      </c>
      <c r="E29" s="485">
        <v>35230.620999999999</v>
      </c>
      <c r="F29" s="485">
        <v>39499.687090000007</v>
      </c>
      <c r="G29" s="485">
        <v>31820.499</v>
      </c>
    </row>
    <row r="30" spans="1:7" s="3965" customFormat="1" ht="25.5">
      <c r="A30" s="3973">
        <v>450</v>
      </c>
      <c r="B30" s="3974"/>
      <c r="C30" s="3975" t="s">
        <v>226</v>
      </c>
      <c r="D30" s="487">
        <v>37531.756729999994</v>
      </c>
      <c r="E30" s="487">
        <v>80408.058999999994</v>
      </c>
      <c r="F30" s="487">
        <v>55917.568070000001</v>
      </c>
      <c r="G30" s="487">
        <v>69602.945000000007</v>
      </c>
    </row>
    <row r="31" spans="1:7" s="3976" customFormat="1" ht="25.5">
      <c r="A31" s="3973">
        <v>451</v>
      </c>
      <c r="B31" s="3974"/>
      <c r="C31" s="3975" t="s">
        <v>227</v>
      </c>
      <c r="D31" s="488">
        <v>49108.328689999995</v>
      </c>
      <c r="E31" s="488">
        <v>53794</v>
      </c>
      <c r="F31" s="488">
        <v>1148.4059999999999</v>
      </c>
      <c r="G31" s="488">
        <v>6252</v>
      </c>
    </row>
    <row r="32" spans="1:7" s="3965" customFormat="1" ht="12.75" customHeight="1">
      <c r="A32" s="3966">
        <v>46</v>
      </c>
      <c r="B32" s="3967"/>
      <c r="C32" s="3968" t="s">
        <v>228</v>
      </c>
      <c r="D32" s="484">
        <v>4174448.1246199999</v>
      </c>
      <c r="E32" s="484">
        <v>4202507.4099200005</v>
      </c>
      <c r="F32" s="484">
        <v>4330251.2868800005</v>
      </c>
      <c r="G32" s="484">
        <v>4304858.0429199999</v>
      </c>
    </row>
    <row r="33" spans="1:7" s="3976" customFormat="1" ht="12.75" customHeight="1">
      <c r="A33" s="3991" t="s">
        <v>229</v>
      </c>
      <c r="B33" s="3970"/>
      <c r="C33" s="3971" t="s">
        <v>230</v>
      </c>
      <c r="D33" s="484">
        <v>40920.729119999996</v>
      </c>
      <c r="E33" s="484">
        <v>41348.199999999997</v>
      </c>
      <c r="F33" s="484">
        <v>39331.694600000003</v>
      </c>
      <c r="G33" s="484">
        <v>43046.012000000002</v>
      </c>
    </row>
    <row r="34" spans="1:7" s="3965" customFormat="1" ht="15" customHeight="1">
      <c r="A34" s="3966">
        <v>47</v>
      </c>
      <c r="B34" s="3967"/>
      <c r="C34" s="3968" t="s">
        <v>209</v>
      </c>
      <c r="D34" s="484">
        <v>416080.67611</v>
      </c>
      <c r="E34" s="484">
        <v>424982</v>
      </c>
      <c r="F34" s="484">
        <v>411988.25876999996</v>
      </c>
      <c r="G34" s="484">
        <v>213332.9</v>
      </c>
    </row>
    <row r="35" spans="1:7" s="3965" customFormat="1" ht="15" customHeight="1">
      <c r="A35" s="3982">
        <v>49</v>
      </c>
      <c r="B35" s="3983"/>
      <c r="C35" s="3984" t="s">
        <v>231</v>
      </c>
      <c r="D35" s="490">
        <v>0</v>
      </c>
      <c r="E35" s="490">
        <v>0</v>
      </c>
      <c r="F35" s="490">
        <v>0</v>
      </c>
      <c r="G35" s="490">
        <v>0</v>
      </c>
    </row>
    <row r="36" spans="1:7" s="3995" customFormat="1" ht="13.5" customHeight="1">
      <c r="A36" s="3992"/>
      <c r="B36" s="3993"/>
      <c r="C36" s="3994" t="s">
        <v>232</v>
      </c>
      <c r="D36" s="494">
        <f t="shared" ref="D36:G36" si="1">D22+D23+D24+D25+D26+D27+D28+D29+D30+D31+D32+D34</f>
        <v>15113275.816800002</v>
      </c>
      <c r="E36" s="494">
        <f t="shared" si="1"/>
        <v>15264166.38992</v>
      </c>
      <c r="F36" s="494">
        <f t="shared" si="1"/>
        <v>15516668.204380002</v>
      </c>
      <c r="G36" s="494">
        <f t="shared" si="1"/>
        <v>15270080.503920002</v>
      </c>
    </row>
    <row r="37" spans="1:7" s="3950" customFormat="1" ht="15" customHeight="1">
      <c r="A37" s="3992"/>
      <c r="B37" s="3993"/>
      <c r="C37" s="3994" t="s">
        <v>233</v>
      </c>
      <c r="D37" s="494">
        <f t="shared" ref="D37:G37" si="2">D36-D21</f>
        <v>7653.8846000023186</v>
      </c>
      <c r="E37" s="494">
        <f t="shared" si="2"/>
        <v>-153507.54208000004</v>
      </c>
      <c r="F37" s="494">
        <f t="shared" si="2"/>
        <v>204381.65277000144</v>
      </c>
      <c r="G37" s="494">
        <f t="shared" si="2"/>
        <v>-240139.68972999789</v>
      </c>
    </row>
    <row r="38" spans="1:7" s="3976" customFormat="1" ht="15" customHeight="1">
      <c r="A38" s="3972">
        <v>340</v>
      </c>
      <c r="B38" s="3967"/>
      <c r="C38" s="3968" t="s">
        <v>234</v>
      </c>
      <c r="D38" s="306">
        <v>100481.45495999999</v>
      </c>
      <c r="E38" s="306">
        <v>86584.9</v>
      </c>
      <c r="F38" s="306">
        <v>72863.665829999998</v>
      </c>
      <c r="G38" s="306">
        <v>77197.535000000003</v>
      </c>
    </row>
    <row r="39" spans="1:7" s="3976" customFormat="1" ht="15" customHeight="1">
      <c r="A39" s="3972">
        <v>341</v>
      </c>
      <c r="B39" s="3967"/>
      <c r="C39" s="3968" t="s">
        <v>235</v>
      </c>
      <c r="D39" s="306">
        <v>6253.5452599999999</v>
      </c>
      <c r="E39" s="306">
        <v>656.1</v>
      </c>
      <c r="F39" s="306">
        <v>1355.4732099999999</v>
      </c>
      <c r="G39" s="306">
        <v>738.55</v>
      </c>
    </row>
    <row r="40" spans="1:7" s="3976" customFormat="1" ht="15" customHeight="1">
      <c r="A40" s="3972">
        <v>342</v>
      </c>
      <c r="B40" s="3967"/>
      <c r="C40" s="3968" t="s">
        <v>236</v>
      </c>
      <c r="D40" s="306">
        <v>688.53224999999998</v>
      </c>
      <c r="E40" s="306">
        <v>590</v>
      </c>
      <c r="F40" s="306">
        <v>601.27051000000006</v>
      </c>
      <c r="G40" s="306">
        <v>649</v>
      </c>
    </row>
    <row r="41" spans="1:7" s="3976" customFormat="1" ht="15" customHeight="1">
      <c r="A41" s="3972">
        <v>343</v>
      </c>
      <c r="B41" s="3967"/>
      <c r="C41" s="3968" t="s">
        <v>237</v>
      </c>
      <c r="D41" s="306">
        <v>5566.9369500000003</v>
      </c>
      <c r="E41" s="306">
        <v>20433</v>
      </c>
      <c r="F41" s="306">
        <v>6631.5208000000002</v>
      </c>
      <c r="G41" s="306">
        <v>13443</v>
      </c>
    </row>
    <row r="42" spans="1:7" s="3976" customFormat="1" ht="15" customHeight="1">
      <c r="A42" s="3972">
        <v>344</v>
      </c>
      <c r="B42" s="3967"/>
      <c r="C42" s="3968" t="s">
        <v>238</v>
      </c>
      <c r="D42" s="306">
        <v>3686.9107000000004</v>
      </c>
      <c r="E42" s="306">
        <v>20</v>
      </c>
      <c r="F42" s="306">
        <v>3738.9989500000001</v>
      </c>
      <c r="G42" s="306">
        <v>20</v>
      </c>
    </row>
    <row r="43" spans="1:7" s="3976" customFormat="1" ht="15" customHeight="1">
      <c r="A43" s="3972">
        <v>349</v>
      </c>
      <c r="B43" s="3967"/>
      <c r="C43" s="3968" t="s">
        <v>239</v>
      </c>
      <c r="D43" s="306">
        <v>1344.0492899999999</v>
      </c>
      <c r="E43" s="306">
        <v>247.9</v>
      </c>
      <c r="F43" s="306">
        <v>1781.74092</v>
      </c>
      <c r="G43" s="306">
        <v>339.4</v>
      </c>
    </row>
    <row r="44" spans="1:7" s="3965" customFormat="1" ht="15" customHeight="1">
      <c r="A44" s="3966">
        <v>440</v>
      </c>
      <c r="B44" s="3967"/>
      <c r="C44" s="3968" t="s">
        <v>240</v>
      </c>
      <c r="D44" s="306">
        <v>28044.052749999999</v>
      </c>
      <c r="E44" s="306">
        <v>21582.7</v>
      </c>
      <c r="F44" s="306">
        <v>26588.062180000001</v>
      </c>
      <c r="G44" s="306">
        <v>17201</v>
      </c>
    </row>
    <row r="45" spans="1:7" s="3965" customFormat="1" ht="15" customHeight="1">
      <c r="A45" s="3966">
        <v>441</v>
      </c>
      <c r="B45" s="3967"/>
      <c r="C45" s="3968" t="s">
        <v>241</v>
      </c>
      <c r="D45" s="306">
        <v>24664.174649999997</v>
      </c>
      <c r="E45" s="306">
        <v>3365</v>
      </c>
      <c r="F45" s="306">
        <v>6013.1582099999996</v>
      </c>
      <c r="G45" s="306">
        <v>2795</v>
      </c>
    </row>
    <row r="46" spans="1:7" s="3965" customFormat="1" ht="15" customHeight="1">
      <c r="A46" s="3966">
        <v>442</v>
      </c>
      <c r="B46" s="3967"/>
      <c r="C46" s="3968" t="s">
        <v>242</v>
      </c>
      <c r="D46" s="306">
        <v>484.73275000000001</v>
      </c>
      <c r="E46" s="306">
        <v>88</v>
      </c>
      <c r="F46" s="306">
        <v>1410.2200700000001</v>
      </c>
      <c r="G46" s="306">
        <v>45</v>
      </c>
    </row>
    <row r="47" spans="1:7" s="3965" customFormat="1" ht="15" customHeight="1">
      <c r="A47" s="3966">
        <v>443</v>
      </c>
      <c r="B47" s="3967"/>
      <c r="C47" s="3968" t="s">
        <v>243</v>
      </c>
      <c r="D47" s="306">
        <v>25109.038129999997</v>
      </c>
      <c r="E47" s="306">
        <v>23525.8</v>
      </c>
      <c r="F47" s="306">
        <v>24547.41361</v>
      </c>
      <c r="G47" s="306">
        <v>24287.5</v>
      </c>
    </row>
    <row r="48" spans="1:7" s="3965" customFormat="1" ht="15" customHeight="1">
      <c r="A48" s="3966">
        <v>444</v>
      </c>
      <c r="B48" s="3967"/>
      <c r="C48" s="3968" t="s">
        <v>238</v>
      </c>
      <c r="D48" s="306">
        <v>36540.268859999996</v>
      </c>
      <c r="E48" s="306">
        <v>2994</v>
      </c>
      <c r="F48" s="306">
        <v>1858.1892600000001</v>
      </c>
      <c r="G48" s="306">
        <v>8481</v>
      </c>
    </row>
    <row r="49" spans="1:7" s="3965" customFormat="1" ht="15" customHeight="1">
      <c r="A49" s="3966">
        <v>445</v>
      </c>
      <c r="B49" s="3967"/>
      <c r="C49" s="3968" t="s">
        <v>244</v>
      </c>
      <c r="D49" s="306">
        <v>68916.491200000004</v>
      </c>
      <c r="E49" s="306">
        <v>37452.5</v>
      </c>
      <c r="F49" s="306">
        <v>69837.766239999997</v>
      </c>
      <c r="G49" s="306">
        <v>69362.5</v>
      </c>
    </row>
    <row r="50" spans="1:7" s="3965" customFormat="1" ht="15" customHeight="1">
      <c r="A50" s="3966">
        <v>446</v>
      </c>
      <c r="B50" s="3967"/>
      <c r="C50" s="3968" t="s">
        <v>245</v>
      </c>
      <c r="D50" s="306">
        <v>243226.34965000002</v>
      </c>
      <c r="E50" s="306">
        <v>269369.5</v>
      </c>
      <c r="F50" s="306">
        <v>250501.90830000001</v>
      </c>
      <c r="G50" s="306">
        <v>274064</v>
      </c>
    </row>
    <row r="51" spans="1:7" s="3965" customFormat="1" ht="15" customHeight="1">
      <c r="A51" s="3966">
        <v>447</v>
      </c>
      <c r="B51" s="3967"/>
      <c r="C51" s="3968" t="s">
        <v>246</v>
      </c>
      <c r="D51" s="306">
        <v>40180.909380000005</v>
      </c>
      <c r="E51" s="306">
        <v>31480.148000000001</v>
      </c>
      <c r="F51" s="306">
        <v>38541.531200000005</v>
      </c>
      <c r="G51" s="306">
        <v>82748.682000000001</v>
      </c>
    </row>
    <row r="52" spans="1:7" s="3965" customFormat="1" ht="15" customHeight="1">
      <c r="A52" s="3966">
        <v>448</v>
      </c>
      <c r="B52" s="3967"/>
      <c r="C52" s="3968" t="s">
        <v>247</v>
      </c>
      <c r="D52" s="306">
        <v>4339.52736</v>
      </c>
      <c r="E52" s="306">
        <v>1494.18</v>
      </c>
      <c r="F52" s="306">
        <v>4348.44247</v>
      </c>
      <c r="G52" s="306">
        <v>1524.6</v>
      </c>
    </row>
    <row r="53" spans="1:7" s="3965" customFormat="1" ht="15" customHeight="1">
      <c r="A53" s="3966">
        <v>449</v>
      </c>
      <c r="B53" s="3967"/>
      <c r="C53" s="3968" t="s">
        <v>248</v>
      </c>
      <c r="D53" s="306">
        <v>6218.8056200000001</v>
      </c>
      <c r="E53" s="306">
        <v>365</v>
      </c>
      <c r="F53" s="306">
        <v>7350.6470499999996</v>
      </c>
      <c r="G53" s="306">
        <v>439</v>
      </c>
    </row>
    <row r="54" spans="1:7" s="3976" customFormat="1" ht="13.5" customHeight="1">
      <c r="A54" s="3996" t="s">
        <v>249</v>
      </c>
      <c r="B54" s="3997"/>
      <c r="C54" s="3997" t="s">
        <v>250</v>
      </c>
      <c r="D54" s="318">
        <v>2138.9214900000002</v>
      </c>
      <c r="E54" s="318">
        <v>365</v>
      </c>
      <c r="F54" s="318">
        <v>1614.6985099999999</v>
      </c>
      <c r="G54" s="318">
        <v>320</v>
      </c>
    </row>
    <row r="55" spans="1:7" ht="15" customHeight="1">
      <c r="A55" s="3998"/>
      <c r="B55" s="3998"/>
      <c r="C55" s="3986" t="s">
        <v>251</v>
      </c>
      <c r="D55" s="305">
        <f t="shared" ref="D55" si="3">SUM(D44:D53)-SUM(D38:D43)</f>
        <v>359702.9209400001</v>
      </c>
      <c r="E55" s="305">
        <f t="shared" ref="E55" si="4">SUM(E44:E53)-SUM(E38:E43)</f>
        <v>283184.92799999996</v>
      </c>
      <c r="F55" s="305">
        <f t="shared" ref="F55:G55" si="5">SUM(F44:F53)-SUM(F38:F43)</f>
        <v>344024.66837000009</v>
      </c>
      <c r="G55" s="305">
        <f t="shared" si="5"/>
        <v>388560.79700000002</v>
      </c>
    </row>
    <row r="56" spans="1:7" ht="14.25" customHeight="1">
      <c r="A56" s="3998"/>
      <c r="B56" s="3998"/>
      <c r="C56" s="3986" t="s">
        <v>252</v>
      </c>
      <c r="D56" s="305">
        <f t="shared" ref="D56:G56" si="6">D55+D37</f>
        <v>367356.80554000242</v>
      </c>
      <c r="E56" s="305">
        <f t="shared" si="6"/>
        <v>129677.38591999991</v>
      </c>
      <c r="F56" s="305">
        <f t="shared" si="6"/>
        <v>548406.32114000153</v>
      </c>
      <c r="G56" s="305">
        <f t="shared" si="6"/>
        <v>148421.10727000213</v>
      </c>
    </row>
    <row r="57" spans="1:7" s="3965" customFormat="1" ht="15.75" customHeight="1">
      <c r="A57" s="3999">
        <v>380</v>
      </c>
      <c r="B57" s="4000"/>
      <c r="C57" s="4001" t="s">
        <v>253</v>
      </c>
      <c r="D57" s="502">
        <v>0</v>
      </c>
      <c r="E57" s="502">
        <v>0</v>
      </c>
      <c r="F57" s="502">
        <v>0</v>
      </c>
      <c r="G57" s="502">
        <v>0</v>
      </c>
    </row>
    <row r="58" spans="1:7" s="3965" customFormat="1" ht="15.75" customHeight="1">
      <c r="A58" s="3999">
        <v>381</v>
      </c>
      <c r="B58" s="4000"/>
      <c r="C58" s="4001" t="s">
        <v>254</v>
      </c>
      <c r="D58" s="502">
        <v>0</v>
      </c>
      <c r="E58" s="502">
        <v>0</v>
      </c>
      <c r="F58" s="502">
        <v>0</v>
      </c>
      <c r="G58" s="502">
        <v>0</v>
      </c>
    </row>
    <row r="59" spans="1:7" s="3976" customFormat="1" ht="25.5">
      <c r="A59" s="3973">
        <v>383</v>
      </c>
      <c r="B59" s="3974"/>
      <c r="C59" s="3975" t="s">
        <v>255</v>
      </c>
      <c r="D59" s="323">
        <v>0</v>
      </c>
      <c r="E59" s="323">
        <v>0</v>
      </c>
      <c r="F59" s="323">
        <v>0</v>
      </c>
      <c r="G59" s="323">
        <v>0</v>
      </c>
    </row>
    <row r="60" spans="1:7" s="3976" customFormat="1">
      <c r="A60" s="3973">
        <v>3840</v>
      </c>
      <c r="B60" s="3974"/>
      <c r="C60" s="3975" t="s">
        <v>256</v>
      </c>
      <c r="D60" s="503">
        <v>0</v>
      </c>
      <c r="E60" s="503">
        <v>0</v>
      </c>
      <c r="F60" s="503">
        <v>0</v>
      </c>
      <c r="G60" s="503">
        <v>0</v>
      </c>
    </row>
    <row r="61" spans="1:7" s="3976" customFormat="1">
      <c r="A61" s="3973">
        <v>3841</v>
      </c>
      <c r="B61" s="3974"/>
      <c r="C61" s="3975" t="s">
        <v>257</v>
      </c>
      <c r="D61" s="503">
        <v>0</v>
      </c>
      <c r="E61" s="503">
        <v>0</v>
      </c>
      <c r="F61" s="503">
        <v>0</v>
      </c>
      <c r="G61" s="503">
        <v>0</v>
      </c>
    </row>
    <row r="62" spans="1:7" s="3976" customFormat="1">
      <c r="A62" s="4002">
        <v>386</v>
      </c>
      <c r="B62" s="4003"/>
      <c r="C62" s="4004" t="s">
        <v>258</v>
      </c>
      <c r="D62" s="503">
        <v>0</v>
      </c>
      <c r="E62" s="503">
        <v>0</v>
      </c>
      <c r="F62" s="503">
        <v>0</v>
      </c>
      <c r="G62" s="503">
        <v>0</v>
      </c>
    </row>
    <row r="63" spans="1:7" s="3976" customFormat="1" ht="25.5">
      <c r="A63" s="3973">
        <v>387</v>
      </c>
      <c r="B63" s="3974"/>
      <c r="C63" s="3975" t="s">
        <v>259</v>
      </c>
      <c r="D63" s="503">
        <v>0</v>
      </c>
      <c r="E63" s="503">
        <v>0</v>
      </c>
      <c r="F63" s="503">
        <v>0</v>
      </c>
      <c r="G63" s="503">
        <v>0</v>
      </c>
    </row>
    <row r="64" spans="1:7" s="3976" customFormat="1">
      <c r="A64" s="3972">
        <v>389</v>
      </c>
      <c r="B64" s="4005"/>
      <c r="C64" s="3968" t="s">
        <v>61</v>
      </c>
      <c r="D64" s="306">
        <v>0</v>
      </c>
      <c r="E64" s="306">
        <v>0</v>
      </c>
      <c r="F64" s="306">
        <v>0</v>
      </c>
      <c r="G64" s="306">
        <v>0</v>
      </c>
    </row>
    <row r="65" spans="1:7" s="3965" customFormat="1">
      <c r="A65" s="3966" t="s">
        <v>260</v>
      </c>
      <c r="B65" s="3967"/>
      <c r="C65" s="3968" t="s">
        <v>261</v>
      </c>
      <c r="D65" s="306">
        <v>0</v>
      </c>
      <c r="E65" s="306">
        <v>0</v>
      </c>
      <c r="F65" s="306">
        <v>0</v>
      </c>
      <c r="G65" s="306">
        <v>0</v>
      </c>
    </row>
    <row r="66" spans="1:7" s="4008" customFormat="1">
      <c r="A66" s="4006" t="s">
        <v>262</v>
      </c>
      <c r="B66" s="4007"/>
      <c r="C66" s="3975" t="s">
        <v>263</v>
      </c>
      <c r="D66" s="323">
        <v>0</v>
      </c>
      <c r="E66" s="323">
        <v>0</v>
      </c>
      <c r="F66" s="323">
        <v>0</v>
      </c>
      <c r="G66" s="323">
        <v>0</v>
      </c>
    </row>
    <row r="67" spans="1:7" s="3965" customFormat="1">
      <c r="A67" s="4006">
        <v>481</v>
      </c>
      <c r="B67" s="3967"/>
      <c r="C67" s="3968" t="s">
        <v>264</v>
      </c>
      <c r="D67" s="306">
        <v>0</v>
      </c>
      <c r="E67" s="306">
        <v>0</v>
      </c>
      <c r="F67" s="306">
        <v>0</v>
      </c>
      <c r="G67" s="306">
        <v>0</v>
      </c>
    </row>
    <row r="68" spans="1:7" s="3965" customFormat="1">
      <c r="A68" s="4006">
        <v>482</v>
      </c>
      <c r="B68" s="3967"/>
      <c r="C68" s="3968" t="s">
        <v>265</v>
      </c>
      <c r="D68" s="306">
        <v>0</v>
      </c>
      <c r="E68" s="306">
        <v>0</v>
      </c>
      <c r="F68" s="306">
        <v>0</v>
      </c>
      <c r="G68" s="306">
        <v>0</v>
      </c>
    </row>
    <row r="69" spans="1:7" s="3965" customFormat="1">
      <c r="A69" s="4006">
        <v>483</v>
      </c>
      <c r="B69" s="3967"/>
      <c r="C69" s="3968" t="s">
        <v>266</v>
      </c>
      <c r="D69" s="306">
        <v>0</v>
      </c>
      <c r="E69" s="306">
        <v>0</v>
      </c>
      <c r="F69" s="306">
        <v>0</v>
      </c>
      <c r="G69" s="306">
        <v>0</v>
      </c>
    </row>
    <row r="70" spans="1:7" s="3965" customFormat="1">
      <c r="A70" s="4006">
        <v>484</v>
      </c>
      <c r="B70" s="3967"/>
      <c r="C70" s="3968" t="s">
        <v>267</v>
      </c>
      <c r="D70" s="306">
        <v>0</v>
      </c>
      <c r="E70" s="306">
        <v>0</v>
      </c>
      <c r="F70" s="306">
        <v>0</v>
      </c>
      <c r="G70" s="306">
        <v>0</v>
      </c>
    </row>
    <row r="71" spans="1:7" s="3965" customFormat="1">
      <c r="A71" s="4006">
        <v>485</v>
      </c>
      <c r="B71" s="3967"/>
      <c r="C71" s="3968" t="s">
        <v>268</v>
      </c>
      <c r="D71" s="306">
        <v>0</v>
      </c>
      <c r="E71" s="306">
        <v>0</v>
      </c>
      <c r="F71" s="306">
        <v>0</v>
      </c>
      <c r="G71" s="306">
        <v>0</v>
      </c>
    </row>
    <row r="72" spans="1:7" s="3965" customFormat="1">
      <c r="A72" s="4006">
        <v>486</v>
      </c>
      <c r="B72" s="3967"/>
      <c r="C72" s="3968" t="s">
        <v>269</v>
      </c>
      <c r="D72" s="306">
        <v>0</v>
      </c>
      <c r="E72" s="306">
        <v>0</v>
      </c>
      <c r="F72" s="306">
        <v>0</v>
      </c>
      <c r="G72" s="306">
        <v>0</v>
      </c>
    </row>
    <row r="73" spans="1:7" s="3976" customFormat="1">
      <c r="A73" s="4006">
        <v>487</v>
      </c>
      <c r="B73" s="3970"/>
      <c r="C73" s="3968" t="s">
        <v>270</v>
      </c>
      <c r="D73" s="306">
        <v>0</v>
      </c>
      <c r="E73" s="306">
        <v>0</v>
      </c>
      <c r="F73" s="306">
        <v>0</v>
      </c>
      <c r="G73" s="306">
        <v>0</v>
      </c>
    </row>
    <row r="74" spans="1:7" s="3976" customFormat="1">
      <c r="A74" s="4006">
        <v>489</v>
      </c>
      <c r="B74" s="4009"/>
      <c r="C74" s="3984" t="s">
        <v>78</v>
      </c>
      <c r="D74" s="306">
        <v>0</v>
      </c>
      <c r="E74" s="306">
        <v>0</v>
      </c>
      <c r="F74" s="306">
        <v>0</v>
      </c>
      <c r="G74" s="306">
        <v>0</v>
      </c>
    </row>
    <row r="75" spans="1:7" s="3976" customFormat="1">
      <c r="A75" s="4010" t="s">
        <v>271</v>
      </c>
      <c r="B75" s="4009"/>
      <c r="C75" s="3997" t="s">
        <v>272</v>
      </c>
      <c r="D75" s="306">
        <v>0</v>
      </c>
      <c r="E75" s="306">
        <v>0</v>
      </c>
      <c r="F75" s="306">
        <v>0</v>
      </c>
      <c r="G75" s="306">
        <v>0</v>
      </c>
    </row>
    <row r="76" spans="1:7">
      <c r="A76" s="3985"/>
      <c r="B76" s="3985"/>
      <c r="C76" s="3986" t="s">
        <v>273</v>
      </c>
      <c r="D76" s="305">
        <f t="shared" ref="D76" si="7">SUM(D65:D74)-SUM(D57:D64)</f>
        <v>0</v>
      </c>
      <c r="E76" s="305">
        <f t="shared" ref="E76" si="8">SUM(E65:E74)-SUM(E57:E64)</f>
        <v>0</v>
      </c>
      <c r="F76" s="305">
        <f t="shared" ref="F76:G76" si="9">SUM(F65:F74)-SUM(F57:F64)</f>
        <v>0</v>
      </c>
      <c r="G76" s="305">
        <f t="shared" si="9"/>
        <v>0</v>
      </c>
    </row>
    <row r="77" spans="1:7">
      <c r="A77" s="4011"/>
      <c r="B77" s="4011"/>
      <c r="C77" s="3986" t="s">
        <v>274</v>
      </c>
      <c r="D77" s="305">
        <f t="shared" ref="D77:G77" si="10">D56+D76</f>
        <v>367356.80554000242</v>
      </c>
      <c r="E77" s="305">
        <f t="shared" si="10"/>
        <v>129677.38591999991</v>
      </c>
      <c r="F77" s="305">
        <f t="shared" si="10"/>
        <v>548406.32114000153</v>
      </c>
      <c r="G77" s="305">
        <f t="shared" si="10"/>
        <v>148421.10727000213</v>
      </c>
    </row>
    <row r="78" spans="1:7">
      <c r="A78" s="4012">
        <v>3</v>
      </c>
      <c r="B78" s="4012"/>
      <c r="C78" s="4013" t="s">
        <v>275</v>
      </c>
      <c r="D78" s="338">
        <f t="shared" ref="D78:G78" si="11">D20+D21+SUM(D38:D43)+SUM(D57:D64)</f>
        <v>15223643.361609999</v>
      </c>
      <c r="E78" s="338">
        <f t="shared" si="11"/>
        <v>15526205.832</v>
      </c>
      <c r="F78" s="338">
        <f t="shared" si="11"/>
        <v>15399259.221830001</v>
      </c>
      <c r="G78" s="338">
        <f t="shared" si="11"/>
        <v>15602607.678649999</v>
      </c>
    </row>
    <row r="79" spans="1:7" ht="13.9" customHeight="1">
      <c r="A79" s="4012">
        <v>4</v>
      </c>
      <c r="B79" s="4012"/>
      <c r="C79" s="4013" t="s">
        <v>276</v>
      </c>
      <c r="D79" s="338">
        <f t="shared" ref="D79:G79" si="12">D35+D36+SUM(D44:D53)+SUM(D65:D74)</f>
        <v>15591000.167150002</v>
      </c>
      <c r="E79" s="338">
        <f t="shared" si="12"/>
        <v>15655883.21792</v>
      </c>
      <c r="F79" s="338">
        <f t="shared" si="12"/>
        <v>15947665.542970002</v>
      </c>
      <c r="G79" s="338">
        <f t="shared" si="12"/>
        <v>15751028.785920002</v>
      </c>
    </row>
    <row r="80" spans="1:7">
      <c r="A80" s="4014"/>
      <c r="B80" s="4014"/>
      <c r="C80" s="4015"/>
    </row>
    <row r="81" spans="1:7">
      <c r="A81" s="4016" t="s">
        <v>277</v>
      </c>
      <c r="B81" s="4017"/>
      <c r="C81" s="4017"/>
    </row>
    <row r="82" spans="1:7" s="3965" customFormat="1">
      <c r="A82" s="4018">
        <v>50</v>
      </c>
      <c r="B82" s="4019"/>
      <c r="C82" s="4019" t="s">
        <v>278</v>
      </c>
      <c r="D82" s="522">
        <v>720264.01780999999</v>
      </c>
      <c r="E82" s="522">
        <v>837325.75</v>
      </c>
      <c r="F82" s="522">
        <v>816709.47142999992</v>
      </c>
      <c r="G82" s="522">
        <v>1086300</v>
      </c>
    </row>
    <row r="83" spans="1:7" s="3965" customFormat="1">
      <c r="A83" s="4018">
        <v>51</v>
      </c>
      <c r="B83" s="4019"/>
      <c r="C83" s="4019" t="s">
        <v>279</v>
      </c>
      <c r="D83" s="306">
        <v>510.59469999999999</v>
      </c>
      <c r="E83" s="306">
        <v>1140</v>
      </c>
      <c r="F83" s="306">
        <v>852.37270000000001</v>
      </c>
      <c r="G83" s="306">
        <v>800</v>
      </c>
    </row>
    <row r="84" spans="1:7" s="3965" customFormat="1">
      <c r="A84" s="4018">
        <v>52</v>
      </c>
      <c r="B84" s="4019"/>
      <c r="C84" s="4019" t="s">
        <v>280</v>
      </c>
      <c r="D84" s="306">
        <v>28862.042030000001</v>
      </c>
      <c r="E84" s="306">
        <v>38246</v>
      </c>
      <c r="F84" s="306">
        <v>24414.680989999997</v>
      </c>
      <c r="G84" s="306">
        <v>48229</v>
      </c>
    </row>
    <row r="85" spans="1:7" s="3965" customFormat="1">
      <c r="A85" s="4020">
        <v>54</v>
      </c>
      <c r="B85" s="4021"/>
      <c r="C85" s="4021" t="s">
        <v>281</v>
      </c>
      <c r="D85" s="312">
        <v>14559.381949999999</v>
      </c>
      <c r="E85" s="312">
        <v>14550</v>
      </c>
      <c r="F85" s="312">
        <v>13269.0869</v>
      </c>
      <c r="G85" s="312">
        <v>15560</v>
      </c>
    </row>
    <row r="86" spans="1:7" s="3965" customFormat="1">
      <c r="A86" s="4020">
        <v>55</v>
      </c>
      <c r="B86" s="4021"/>
      <c r="C86" s="4021" t="s">
        <v>282</v>
      </c>
      <c r="D86" s="312">
        <v>419.85578000000004</v>
      </c>
      <c r="E86" s="312">
        <v>0</v>
      </c>
      <c r="F86" s="312">
        <v>141.37</v>
      </c>
      <c r="G86" s="312">
        <v>200</v>
      </c>
    </row>
    <row r="87" spans="1:7" s="3965" customFormat="1">
      <c r="A87" s="4020">
        <v>56</v>
      </c>
      <c r="B87" s="4021"/>
      <c r="C87" s="4021" t="s">
        <v>283</v>
      </c>
      <c r="D87" s="525">
        <v>209119.51502000002</v>
      </c>
      <c r="E87" s="525">
        <v>229216</v>
      </c>
      <c r="F87" s="525">
        <v>222122.97844000001</v>
      </c>
      <c r="G87" s="525">
        <v>193902.76</v>
      </c>
    </row>
    <row r="88" spans="1:7" s="3965" customFormat="1">
      <c r="A88" s="4018">
        <v>57</v>
      </c>
      <c r="B88" s="4019"/>
      <c r="C88" s="4019" t="s">
        <v>284</v>
      </c>
      <c r="D88" s="306">
        <v>32184.803649999998</v>
      </c>
      <c r="E88" s="306">
        <v>44797.5</v>
      </c>
      <c r="F88" s="306">
        <v>32114.45895</v>
      </c>
      <c r="G88" s="306">
        <v>28487.5</v>
      </c>
    </row>
    <row r="89" spans="1:7" s="3965" customFormat="1">
      <c r="A89" s="4018">
        <v>580</v>
      </c>
      <c r="B89" s="4019"/>
      <c r="C89" s="4019" t="s">
        <v>285</v>
      </c>
      <c r="D89" s="306">
        <v>0</v>
      </c>
      <c r="E89" s="306">
        <v>0</v>
      </c>
      <c r="F89" s="306">
        <v>0</v>
      </c>
      <c r="G89" s="306">
        <v>0</v>
      </c>
    </row>
    <row r="90" spans="1:7" s="3965" customFormat="1">
      <c r="A90" s="4018">
        <v>582</v>
      </c>
      <c r="B90" s="4019"/>
      <c r="C90" s="4019" t="s">
        <v>286</v>
      </c>
      <c r="D90" s="306">
        <v>0</v>
      </c>
      <c r="E90" s="306">
        <v>0</v>
      </c>
      <c r="F90" s="306">
        <v>0</v>
      </c>
      <c r="G90" s="306">
        <v>0</v>
      </c>
    </row>
    <row r="91" spans="1:7" s="3965" customFormat="1">
      <c r="A91" s="4018">
        <v>584</v>
      </c>
      <c r="B91" s="4019"/>
      <c r="C91" s="4019" t="s">
        <v>287</v>
      </c>
      <c r="D91" s="306">
        <v>0</v>
      </c>
      <c r="E91" s="306">
        <v>0</v>
      </c>
      <c r="F91" s="306">
        <v>0</v>
      </c>
      <c r="G91" s="306">
        <v>0</v>
      </c>
    </row>
    <row r="92" spans="1:7" s="3965" customFormat="1">
      <c r="A92" s="4018">
        <v>585</v>
      </c>
      <c r="B92" s="4019"/>
      <c r="C92" s="4019" t="s">
        <v>288</v>
      </c>
      <c r="D92" s="306">
        <v>0</v>
      </c>
      <c r="E92" s="306">
        <v>0</v>
      </c>
      <c r="F92" s="306">
        <v>0</v>
      </c>
      <c r="G92" s="306">
        <v>0</v>
      </c>
    </row>
    <row r="93" spans="1:7" s="3965" customFormat="1">
      <c r="A93" s="4018">
        <v>586</v>
      </c>
      <c r="B93" s="4019"/>
      <c r="C93" s="4019" t="s">
        <v>289</v>
      </c>
      <c r="D93" s="306">
        <v>0</v>
      </c>
      <c r="E93" s="306">
        <v>0</v>
      </c>
      <c r="F93" s="306">
        <v>0</v>
      </c>
      <c r="G93" s="306">
        <v>0</v>
      </c>
    </row>
    <row r="94" spans="1:7" s="3965" customFormat="1">
      <c r="A94" s="4022">
        <v>589</v>
      </c>
      <c r="B94" s="4023"/>
      <c r="C94" s="4023" t="s">
        <v>290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4024">
        <v>5</v>
      </c>
      <c r="B95" s="4025"/>
      <c r="C95" s="4025" t="s">
        <v>291</v>
      </c>
      <c r="D95" s="353">
        <f t="shared" ref="D95:G95" si="13">SUM(D82:D94)</f>
        <v>1005920.21094</v>
      </c>
      <c r="E95" s="353">
        <f t="shared" si="13"/>
        <v>1165275.25</v>
      </c>
      <c r="F95" s="353">
        <f t="shared" si="13"/>
        <v>1109624.4194100001</v>
      </c>
      <c r="G95" s="353">
        <f t="shared" si="13"/>
        <v>1373479.26</v>
      </c>
    </row>
    <row r="96" spans="1:7" s="3965" customFormat="1">
      <c r="A96" s="4018">
        <v>60</v>
      </c>
      <c r="B96" s="4019"/>
      <c r="C96" s="4019" t="s">
        <v>292</v>
      </c>
      <c r="D96" s="306">
        <v>12574.474279999999</v>
      </c>
      <c r="E96" s="306">
        <v>100</v>
      </c>
      <c r="F96" s="306">
        <v>5214.3873700000004</v>
      </c>
      <c r="G96" s="306">
        <v>100</v>
      </c>
    </row>
    <row r="97" spans="1:7" s="3965" customFormat="1">
      <c r="A97" s="4018">
        <v>61</v>
      </c>
      <c r="B97" s="4019"/>
      <c r="C97" s="4019" t="s">
        <v>293</v>
      </c>
      <c r="D97" s="306">
        <v>510.59469999999999</v>
      </c>
      <c r="E97" s="306">
        <v>860</v>
      </c>
      <c r="F97" s="306">
        <v>852.37270000000001</v>
      </c>
      <c r="G97" s="306">
        <v>0</v>
      </c>
    </row>
    <row r="98" spans="1:7" s="3965" customFormat="1">
      <c r="A98" s="4018">
        <v>62</v>
      </c>
      <c r="B98" s="4019"/>
      <c r="C98" s="4019" t="s">
        <v>294</v>
      </c>
      <c r="D98" s="306">
        <v>322.30008000000004</v>
      </c>
      <c r="E98" s="306">
        <v>0</v>
      </c>
      <c r="F98" s="306">
        <v>0</v>
      </c>
      <c r="G98" s="306">
        <v>0</v>
      </c>
    </row>
    <row r="99" spans="1:7" s="3965" customFormat="1">
      <c r="A99" s="4018">
        <v>63</v>
      </c>
      <c r="B99" s="4019"/>
      <c r="C99" s="4019" t="s">
        <v>295</v>
      </c>
      <c r="D99" s="484">
        <v>39506.287409999997</v>
      </c>
      <c r="E99" s="484">
        <v>39912</v>
      </c>
      <c r="F99" s="484">
        <v>45405.143459999999</v>
      </c>
      <c r="G99" s="484">
        <v>35830</v>
      </c>
    </row>
    <row r="100" spans="1:7" s="3965" customFormat="1">
      <c r="A100" s="4018">
        <v>64</v>
      </c>
      <c r="B100" s="4019"/>
      <c r="C100" s="4019" t="s">
        <v>296</v>
      </c>
      <c r="D100" s="306">
        <v>58455.983869999996</v>
      </c>
      <c r="E100" s="306">
        <v>22266.5</v>
      </c>
      <c r="F100" s="306">
        <v>37157.972600000001</v>
      </c>
      <c r="G100" s="306">
        <v>23394.516</v>
      </c>
    </row>
    <row r="101" spans="1:7" s="3965" customFormat="1">
      <c r="A101" s="4018">
        <v>65</v>
      </c>
      <c r="B101" s="4019"/>
      <c r="C101" s="4019" t="s">
        <v>297</v>
      </c>
      <c r="D101" s="306">
        <v>13.875</v>
      </c>
      <c r="E101" s="306">
        <v>0</v>
      </c>
      <c r="F101" s="306">
        <v>10.452999999999999</v>
      </c>
      <c r="G101" s="306">
        <v>0</v>
      </c>
    </row>
    <row r="102" spans="1:7" s="3965" customFormat="1">
      <c r="A102" s="4018">
        <v>66</v>
      </c>
      <c r="B102" s="4019"/>
      <c r="C102" s="4019" t="s">
        <v>298</v>
      </c>
      <c r="D102" s="306">
        <v>848.80799999999999</v>
      </c>
      <c r="E102" s="306">
        <v>210</v>
      </c>
      <c r="F102" s="306">
        <v>24.957000000000001</v>
      </c>
      <c r="G102" s="306">
        <v>210</v>
      </c>
    </row>
    <row r="103" spans="1:7" s="3965" customFormat="1">
      <c r="A103" s="4018">
        <v>67</v>
      </c>
      <c r="B103" s="4019"/>
      <c r="C103" s="4019" t="s">
        <v>284</v>
      </c>
      <c r="D103" s="284">
        <v>32184.803649999998</v>
      </c>
      <c r="E103" s="284">
        <v>44797.5</v>
      </c>
      <c r="F103" s="284">
        <v>32114.45895</v>
      </c>
      <c r="G103" s="284">
        <v>28487.5</v>
      </c>
    </row>
    <row r="104" spans="1:7" s="3965" customFormat="1" ht="25.5">
      <c r="A104" s="4026" t="s">
        <v>299</v>
      </c>
      <c r="B104" s="4019"/>
      <c r="C104" s="4027" t="s">
        <v>300</v>
      </c>
      <c r="D104" s="532">
        <v>0</v>
      </c>
      <c r="E104" s="532">
        <v>0</v>
      </c>
      <c r="F104" s="532">
        <v>0</v>
      </c>
      <c r="G104" s="532">
        <v>0</v>
      </c>
    </row>
    <row r="105" spans="1:7" s="3965" customFormat="1" ht="38.25">
      <c r="A105" s="4028" t="s">
        <v>301</v>
      </c>
      <c r="B105" s="4023"/>
      <c r="C105" s="4029" t="s">
        <v>302</v>
      </c>
      <c r="D105" s="535">
        <v>0</v>
      </c>
      <c r="E105" s="535">
        <v>0</v>
      </c>
      <c r="F105" s="535">
        <v>0</v>
      </c>
      <c r="G105" s="535">
        <v>0</v>
      </c>
    </row>
    <row r="106" spans="1:7">
      <c r="A106" s="4024">
        <v>6</v>
      </c>
      <c r="B106" s="4025"/>
      <c r="C106" s="4025" t="s">
        <v>303</v>
      </c>
      <c r="D106" s="353">
        <f t="shared" ref="D106:G106" si="14">SUM(D96:D105)</f>
        <v>144417.12698999999</v>
      </c>
      <c r="E106" s="353">
        <f t="shared" si="14"/>
        <v>108146</v>
      </c>
      <c r="F106" s="353">
        <f t="shared" si="14"/>
        <v>120779.74507999998</v>
      </c>
      <c r="G106" s="353">
        <f t="shared" si="14"/>
        <v>88022.016000000003</v>
      </c>
    </row>
    <row r="107" spans="1:7">
      <c r="A107" s="4030" t="s">
        <v>304</v>
      </c>
      <c r="B107" s="4030"/>
      <c r="C107" s="4025" t="s">
        <v>3</v>
      </c>
      <c r="D107" s="353">
        <f t="shared" ref="D107:G107" si="15">(D95-D88)-(D106-D103)</f>
        <v>861503.08395</v>
      </c>
      <c r="E107" s="353">
        <f t="shared" si="15"/>
        <v>1057129.25</v>
      </c>
      <c r="F107" s="353">
        <f t="shared" si="15"/>
        <v>988844.67433000018</v>
      </c>
      <c r="G107" s="353">
        <f t="shared" si="15"/>
        <v>1285457.2439999999</v>
      </c>
    </row>
    <row r="108" spans="1:7">
      <c r="A108" s="4031" t="s">
        <v>305</v>
      </c>
      <c r="B108" s="4031"/>
      <c r="C108" s="4032" t="s">
        <v>306</v>
      </c>
      <c r="D108" s="539">
        <f t="shared" ref="D108:G108" si="16">D107-D85-D86+D100+D101</f>
        <v>904993.70509000006</v>
      </c>
      <c r="E108" s="539">
        <f t="shared" si="16"/>
        <v>1064845.75</v>
      </c>
      <c r="F108" s="539">
        <f t="shared" si="16"/>
        <v>1012602.6430300002</v>
      </c>
      <c r="G108" s="539">
        <f t="shared" si="16"/>
        <v>1293091.76</v>
      </c>
    </row>
    <row r="109" spans="1:7">
      <c r="A109" s="4014"/>
      <c r="B109" s="4014"/>
      <c r="C109" s="4015"/>
    </row>
    <row r="110" spans="1:7" s="4035" customFormat="1">
      <c r="A110" s="4033" t="s">
        <v>307</v>
      </c>
      <c r="B110" s="4034"/>
      <c r="C110" s="4033"/>
    </row>
    <row r="111" spans="1:7" s="4038" customFormat="1">
      <c r="A111" s="4036">
        <v>10</v>
      </c>
      <c r="B111" s="4037"/>
      <c r="C111" s="4037" t="s">
        <v>308</v>
      </c>
      <c r="D111" s="366">
        <f t="shared" ref="D111:G111" si="17">D112+D117</f>
        <v>6354703.8820799999</v>
      </c>
      <c r="E111" s="366">
        <f t="shared" si="17"/>
        <v>0</v>
      </c>
      <c r="F111" s="366">
        <f t="shared" si="17"/>
        <v>7051908.9680700013</v>
      </c>
      <c r="G111" s="366">
        <f t="shared" si="17"/>
        <v>0</v>
      </c>
    </row>
    <row r="112" spans="1:7" s="4038" customFormat="1">
      <c r="A112" s="4039" t="s">
        <v>309</v>
      </c>
      <c r="B112" s="4040"/>
      <c r="C112" s="4040" t="s">
        <v>310</v>
      </c>
      <c r="D112" s="366">
        <f t="shared" ref="D112:G112" si="18">D113+D114+D115+D116</f>
        <v>5127965.7605499998</v>
      </c>
      <c r="E112" s="366">
        <f t="shared" si="18"/>
        <v>0</v>
      </c>
      <c r="F112" s="366">
        <f t="shared" si="18"/>
        <v>5828227.3314800011</v>
      </c>
      <c r="G112" s="366">
        <f t="shared" si="18"/>
        <v>0</v>
      </c>
    </row>
    <row r="113" spans="1:7" s="4038" customFormat="1">
      <c r="A113" s="4041" t="s">
        <v>311</v>
      </c>
      <c r="B113" s="4042"/>
      <c r="C113" s="4042" t="s">
        <v>312</v>
      </c>
      <c r="D113" s="525">
        <v>3901015.1811799998</v>
      </c>
      <c r="E113" s="525">
        <v>0</v>
      </c>
      <c r="F113" s="525">
        <v>4572123.3890200006</v>
      </c>
      <c r="G113" s="525">
        <v>0</v>
      </c>
    </row>
    <row r="114" spans="1:7" s="4045" customFormat="1" ht="15" customHeight="1">
      <c r="A114" s="4043">
        <v>102</v>
      </c>
      <c r="B114" s="4044"/>
      <c r="C114" s="4044" t="s">
        <v>313</v>
      </c>
      <c r="D114" s="552">
        <v>139832.86215</v>
      </c>
      <c r="E114" s="552">
        <v>0</v>
      </c>
      <c r="F114" s="552">
        <v>134236.07060000001</v>
      </c>
      <c r="G114" s="552">
        <v>0</v>
      </c>
    </row>
    <row r="115" spans="1:7" s="4038" customFormat="1">
      <c r="A115" s="4041">
        <v>104</v>
      </c>
      <c r="B115" s="4042"/>
      <c r="C115" s="4042" t="s">
        <v>314</v>
      </c>
      <c r="D115" s="525">
        <v>1016181.09048</v>
      </c>
      <c r="E115" s="525">
        <v>0</v>
      </c>
      <c r="F115" s="525">
        <v>1043729.5061</v>
      </c>
      <c r="G115" s="525">
        <v>0</v>
      </c>
    </row>
    <row r="116" spans="1:7" s="4038" customFormat="1">
      <c r="A116" s="4041">
        <v>106</v>
      </c>
      <c r="B116" s="4042"/>
      <c r="C116" s="4042" t="s">
        <v>315</v>
      </c>
      <c r="D116" s="525">
        <v>70936.626739999992</v>
      </c>
      <c r="E116" s="525">
        <v>0</v>
      </c>
      <c r="F116" s="525">
        <v>78138.365760000001</v>
      </c>
      <c r="G116" s="525">
        <v>0</v>
      </c>
    </row>
    <row r="117" spans="1:7" s="4038" customFormat="1">
      <c r="A117" s="4039" t="s">
        <v>316</v>
      </c>
      <c r="B117" s="4040"/>
      <c r="C117" s="4040" t="s">
        <v>317</v>
      </c>
      <c r="D117" s="366">
        <f t="shared" ref="D117:G117" si="19">D118+D119+D120</f>
        <v>1226738.1215300001</v>
      </c>
      <c r="E117" s="366">
        <f t="shared" si="19"/>
        <v>0</v>
      </c>
      <c r="F117" s="366">
        <f t="shared" si="19"/>
        <v>1223681.6365900002</v>
      </c>
      <c r="G117" s="366">
        <f t="shared" si="19"/>
        <v>0</v>
      </c>
    </row>
    <row r="118" spans="1:7" s="4038" customFormat="1">
      <c r="A118" s="4041">
        <v>107</v>
      </c>
      <c r="B118" s="4042"/>
      <c r="C118" s="4042" t="s">
        <v>318</v>
      </c>
      <c r="D118" s="525">
        <v>120567.8729</v>
      </c>
      <c r="E118" s="525">
        <v>0</v>
      </c>
      <c r="F118" s="525">
        <v>119249.40293000001</v>
      </c>
      <c r="G118" s="525">
        <v>0</v>
      </c>
    </row>
    <row r="119" spans="1:7" s="4038" customFormat="1">
      <c r="A119" s="4041">
        <v>108</v>
      </c>
      <c r="B119" s="4042"/>
      <c r="C119" s="4042" t="s">
        <v>319</v>
      </c>
      <c r="D119" s="525">
        <v>1106170.24863</v>
      </c>
      <c r="E119" s="525">
        <v>0</v>
      </c>
      <c r="F119" s="525">
        <v>1104432.2336600001</v>
      </c>
      <c r="G119" s="525">
        <v>0</v>
      </c>
    </row>
    <row r="120" spans="1:7" s="4047" customFormat="1" ht="25.5">
      <c r="A120" s="4043">
        <v>109</v>
      </c>
      <c r="B120" s="4046"/>
      <c r="C120" s="4046" t="s">
        <v>320</v>
      </c>
      <c r="D120" s="555">
        <v>0</v>
      </c>
      <c r="E120" s="555">
        <v>0</v>
      </c>
      <c r="F120" s="555">
        <v>0</v>
      </c>
      <c r="G120" s="555">
        <v>0</v>
      </c>
    </row>
    <row r="121" spans="1:7" s="4038" customFormat="1">
      <c r="A121" s="4039">
        <v>14</v>
      </c>
      <c r="B121" s="4040"/>
      <c r="C121" s="4040" t="s">
        <v>321</v>
      </c>
      <c r="D121" s="378">
        <f t="shared" ref="D121:G121" si="20">SUM(D122:D130)</f>
        <v>14388340.12434</v>
      </c>
      <c r="E121" s="378">
        <f t="shared" si="20"/>
        <v>0</v>
      </c>
      <c r="F121" s="378">
        <f t="shared" si="20"/>
        <v>14768399.428180002</v>
      </c>
      <c r="G121" s="378">
        <f t="shared" si="20"/>
        <v>0</v>
      </c>
    </row>
    <row r="122" spans="1:7" s="4038" customFormat="1">
      <c r="A122" s="4048" t="s">
        <v>322</v>
      </c>
      <c r="B122" s="4049"/>
      <c r="C122" s="4049" t="s">
        <v>323</v>
      </c>
      <c r="D122" s="484">
        <v>8147853.6671099998</v>
      </c>
      <c r="E122" s="484">
        <v>0</v>
      </c>
      <c r="F122" s="484">
        <v>8498710.1745500006</v>
      </c>
      <c r="G122" s="484">
        <v>0</v>
      </c>
    </row>
    <row r="123" spans="1:7" s="4038" customFormat="1">
      <c r="A123" s="4048">
        <v>144</v>
      </c>
      <c r="B123" s="4049"/>
      <c r="C123" s="4049" t="s">
        <v>281</v>
      </c>
      <c r="D123" s="525">
        <v>469131.52555000002</v>
      </c>
      <c r="E123" s="525">
        <v>0</v>
      </c>
      <c r="F123" s="525">
        <v>444299.14558999997</v>
      </c>
      <c r="G123" s="525">
        <v>0</v>
      </c>
    </row>
    <row r="124" spans="1:7" s="4038" customFormat="1">
      <c r="A124" s="4048">
        <v>145</v>
      </c>
      <c r="B124" s="4049"/>
      <c r="C124" s="4049" t="s">
        <v>324</v>
      </c>
      <c r="D124" s="525">
        <v>3043758.7812800002</v>
      </c>
      <c r="E124" s="525">
        <v>0</v>
      </c>
      <c r="F124" s="525">
        <v>3041262.2982800002</v>
      </c>
      <c r="G124" s="525">
        <v>0</v>
      </c>
    </row>
    <row r="125" spans="1:7" s="4038" customFormat="1">
      <c r="A125" s="4048">
        <v>146</v>
      </c>
      <c r="B125" s="4049"/>
      <c r="C125" s="4049" t="s">
        <v>325</v>
      </c>
      <c r="D125" s="525">
        <v>2727596.1504000002</v>
      </c>
      <c r="E125" s="525">
        <v>0</v>
      </c>
      <c r="F125" s="525">
        <v>2784127.8097600001</v>
      </c>
      <c r="G125" s="525">
        <v>0</v>
      </c>
    </row>
    <row r="126" spans="1:7" s="4047" customFormat="1" ht="29.45" customHeight="1">
      <c r="A126" s="4050" t="s">
        <v>326</v>
      </c>
      <c r="B126" s="4051"/>
      <c r="C126" s="4051" t="s">
        <v>327</v>
      </c>
      <c r="D126" s="488">
        <v>0</v>
      </c>
      <c r="E126" s="488">
        <v>0</v>
      </c>
      <c r="F126" s="488">
        <v>0</v>
      </c>
      <c r="G126" s="488">
        <v>0</v>
      </c>
    </row>
    <row r="127" spans="1:7" s="4038" customFormat="1">
      <c r="A127" s="4048">
        <v>1484</v>
      </c>
      <c r="B127" s="4049"/>
      <c r="C127" s="4049" t="s">
        <v>328</v>
      </c>
      <c r="D127" s="484">
        <v>0</v>
      </c>
      <c r="E127" s="484">
        <v>0</v>
      </c>
      <c r="F127" s="484">
        <v>0</v>
      </c>
      <c r="G127" s="484">
        <v>0</v>
      </c>
    </row>
    <row r="128" spans="1:7" s="4038" customFormat="1">
      <c r="A128" s="4048">
        <v>1485</v>
      </c>
      <c r="B128" s="4049"/>
      <c r="C128" s="4049" t="s">
        <v>329</v>
      </c>
      <c r="D128" s="484">
        <v>0</v>
      </c>
      <c r="E128" s="484">
        <v>0</v>
      </c>
      <c r="F128" s="484">
        <v>0</v>
      </c>
      <c r="G128" s="484">
        <v>0</v>
      </c>
    </row>
    <row r="129" spans="1:7" s="4038" customFormat="1">
      <c r="A129" s="4048">
        <v>1486</v>
      </c>
      <c r="B129" s="4049"/>
      <c r="C129" s="4049" t="s">
        <v>330</v>
      </c>
      <c r="D129" s="484">
        <v>0</v>
      </c>
      <c r="E129" s="484">
        <v>0</v>
      </c>
      <c r="F129" s="484">
        <v>0</v>
      </c>
      <c r="G129" s="484">
        <v>0</v>
      </c>
    </row>
    <row r="130" spans="1:7" s="4038" customFormat="1">
      <c r="A130" s="4052">
        <v>1489</v>
      </c>
      <c r="B130" s="4053"/>
      <c r="C130" s="4053" t="s">
        <v>331</v>
      </c>
      <c r="D130" s="563">
        <v>0</v>
      </c>
      <c r="E130" s="563">
        <v>0</v>
      </c>
      <c r="F130" s="563">
        <v>0</v>
      </c>
      <c r="G130" s="563">
        <v>0</v>
      </c>
    </row>
    <row r="131" spans="1:7" s="4035" customFormat="1">
      <c r="A131" s="4054">
        <v>1</v>
      </c>
      <c r="B131" s="4055"/>
      <c r="C131" s="4054" t="s">
        <v>332</v>
      </c>
      <c r="D131" s="386">
        <f t="shared" ref="D131:G131" si="21">D111+D121</f>
        <v>20743044.006420001</v>
      </c>
      <c r="E131" s="386">
        <f t="shared" si="21"/>
        <v>0</v>
      </c>
      <c r="F131" s="386">
        <f t="shared" si="21"/>
        <v>21820308.396250002</v>
      </c>
      <c r="G131" s="386">
        <f t="shared" si="21"/>
        <v>0</v>
      </c>
    </row>
    <row r="132" spans="1:7" s="4035" customFormat="1">
      <c r="A132" s="4014"/>
      <c r="B132" s="4014"/>
      <c r="C132" s="4015"/>
    </row>
    <row r="133" spans="1:7" s="4038" customFormat="1">
      <c r="A133" s="4036">
        <v>20</v>
      </c>
      <c r="B133" s="4037"/>
      <c r="C133" s="4037" t="s">
        <v>333</v>
      </c>
      <c r="D133" s="387">
        <f t="shared" ref="D133:G133" si="22">D134+D140</f>
        <v>11790639.185420001</v>
      </c>
      <c r="E133" s="387">
        <f t="shared" si="22"/>
        <v>0</v>
      </c>
      <c r="F133" s="387">
        <f t="shared" si="22"/>
        <v>12323608.662350001</v>
      </c>
      <c r="G133" s="387">
        <f t="shared" si="22"/>
        <v>0</v>
      </c>
    </row>
    <row r="134" spans="1:7" s="4038" customFormat="1">
      <c r="A134" s="4056" t="s">
        <v>334</v>
      </c>
      <c r="B134" s="4040"/>
      <c r="C134" s="4040" t="s">
        <v>335</v>
      </c>
      <c r="D134" s="366">
        <f t="shared" ref="D134:G134" si="23">D135+D136+D138+D139</f>
        <v>5847079.3731900007</v>
      </c>
      <c r="E134" s="366">
        <f t="shared" si="23"/>
        <v>0</v>
      </c>
      <c r="F134" s="366">
        <f t="shared" si="23"/>
        <v>6033483.0636</v>
      </c>
      <c r="G134" s="366">
        <f t="shared" si="23"/>
        <v>0</v>
      </c>
    </row>
    <row r="135" spans="1:7" s="4058" customFormat="1">
      <c r="A135" s="4057">
        <v>200</v>
      </c>
      <c r="B135" s="4049"/>
      <c r="C135" s="4049" t="s">
        <v>336</v>
      </c>
      <c r="D135" s="525">
        <v>1634179.9974799999</v>
      </c>
      <c r="E135" s="525">
        <v>0</v>
      </c>
      <c r="F135" s="525">
        <v>2282934.5061699999</v>
      </c>
      <c r="G135" s="525">
        <v>0</v>
      </c>
    </row>
    <row r="136" spans="1:7" s="4058" customFormat="1">
      <c r="A136" s="4057">
        <v>201</v>
      </c>
      <c r="B136" s="4049"/>
      <c r="C136" s="4049" t="s">
        <v>337</v>
      </c>
      <c r="D136" s="525">
        <v>1759047.9344000001</v>
      </c>
      <c r="E136" s="525">
        <v>0</v>
      </c>
      <c r="F136" s="525">
        <v>1466600.13017</v>
      </c>
      <c r="G136" s="525">
        <v>0</v>
      </c>
    </row>
    <row r="137" spans="1:7" s="4058" customFormat="1">
      <c r="A137" s="4059" t="s">
        <v>338</v>
      </c>
      <c r="B137" s="4042"/>
      <c r="C137" s="4042" t="s">
        <v>339</v>
      </c>
      <c r="D137" s="525">
        <v>2276.5682400000001</v>
      </c>
      <c r="E137" s="525">
        <v>0</v>
      </c>
      <c r="F137" s="525">
        <v>1684.934</v>
      </c>
      <c r="G137" s="525">
        <v>0</v>
      </c>
    </row>
    <row r="138" spans="1:7" s="4058" customFormat="1">
      <c r="A138" s="4057">
        <v>204</v>
      </c>
      <c r="B138" s="4049"/>
      <c r="C138" s="4049" t="s">
        <v>340</v>
      </c>
      <c r="D138" s="525">
        <v>2021715.1524400001</v>
      </c>
      <c r="E138" s="525">
        <v>0</v>
      </c>
      <c r="F138" s="525">
        <v>1927717.4469400002</v>
      </c>
      <c r="G138" s="525">
        <v>0</v>
      </c>
    </row>
    <row r="139" spans="1:7" s="4058" customFormat="1">
      <c r="A139" s="4057">
        <v>205</v>
      </c>
      <c r="B139" s="4049"/>
      <c r="C139" s="4049" t="s">
        <v>341</v>
      </c>
      <c r="D139" s="525">
        <v>432136.28886999999</v>
      </c>
      <c r="E139" s="525">
        <v>0</v>
      </c>
      <c r="F139" s="525">
        <v>356230.98031999997</v>
      </c>
      <c r="G139" s="525">
        <v>0</v>
      </c>
    </row>
    <row r="140" spans="1:7" s="4058" customFormat="1">
      <c r="A140" s="4056" t="s">
        <v>342</v>
      </c>
      <c r="B140" s="4040"/>
      <c r="C140" s="4040" t="s">
        <v>343</v>
      </c>
      <c r="D140" s="366">
        <f t="shared" ref="D140:G140" si="24">D141+D143+D144</f>
        <v>5943559.8122300003</v>
      </c>
      <c r="E140" s="366">
        <f t="shared" si="24"/>
        <v>0</v>
      </c>
      <c r="F140" s="366">
        <f t="shared" si="24"/>
        <v>6290125.5987500008</v>
      </c>
      <c r="G140" s="366">
        <f t="shared" si="24"/>
        <v>0</v>
      </c>
    </row>
    <row r="141" spans="1:7" s="4058" customFormat="1">
      <c r="A141" s="4057">
        <v>206</v>
      </c>
      <c r="B141" s="4049"/>
      <c r="C141" s="4049" t="s">
        <v>344</v>
      </c>
      <c r="D141" s="525">
        <v>4573476.1897</v>
      </c>
      <c r="E141" s="525">
        <v>0</v>
      </c>
      <c r="F141" s="525">
        <v>4959009.6367899999</v>
      </c>
      <c r="G141" s="525">
        <v>0</v>
      </c>
    </row>
    <row r="142" spans="1:7" s="4058" customFormat="1">
      <c r="A142" s="4059" t="s">
        <v>345</v>
      </c>
      <c r="B142" s="4042"/>
      <c r="C142" s="4042" t="s">
        <v>346</v>
      </c>
      <c r="D142" s="525">
        <v>688999.55869000009</v>
      </c>
      <c r="E142" s="525">
        <v>0</v>
      </c>
      <c r="F142" s="525">
        <v>695120.14470000006</v>
      </c>
      <c r="G142" s="525">
        <v>0</v>
      </c>
    </row>
    <row r="143" spans="1:7" s="4058" customFormat="1">
      <c r="A143" s="4057">
        <v>208</v>
      </c>
      <c r="B143" s="4049"/>
      <c r="C143" s="4049" t="s">
        <v>347</v>
      </c>
      <c r="D143" s="525">
        <v>503404.93827999994</v>
      </c>
      <c r="E143" s="525">
        <v>0</v>
      </c>
      <c r="F143" s="525">
        <v>477532.17448000005</v>
      </c>
      <c r="G143" s="525">
        <v>0</v>
      </c>
    </row>
    <row r="144" spans="1:7" s="4060" customFormat="1" ht="25.5">
      <c r="A144" s="4050">
        <v>209</v>
      </c>
      <c r="B144" s="4051"/>
      <c r="C144" s="4051" t="s">
        <v>348</v>
      </c>
      <c r="D144" s="552">
        <v>866678.68425000005</v>
      </c>
      <c r="E144" s="552">
        <v>0</v>
      </c>
      <c r="F144" s="552">
        <v>853583.78748000006</v>
      </c>
      <c r="G144" s="552">
        <v>0</v>
      </c>
    </row>
    <row r="145" spans="1:7" s="4038" customFormat="1">
      <c r="A145" s="4056">
        <v>29</v>
      </c>
      <c r="B145" s="4040"/>
      <c r="C145" s="4040" t="s">
        <v>349</v>
      </c>
      <c r="D145" s="525">
        <v>8952404.8210000005</v>
      </c>
      <c r="E145" s="525">
        <v>0</v>
      </c>
      <c r="F145" s="525">
        <v>9496699.7338999994</v>
      </c>
      <c r="G145" s="525">
        <v>0</v>
      </c>
    </row>
    <row r="146" spans="1:7" s="4038" customFormat="1">
      <c r="A146" s="4061" t="s">
        <v>350</v>
      </c>
      <c r="B146" s="4062"/>
      <c r="C146" s="4062" t="s">
        <v>351</v>
      </c>
      <c r="D146" s="573">
        <v>5823792.4621099997</v>
      </c>
      <c r="E146" s="573">
        <v>0</v>
      </c>
      <c r="F146" s="573">
        <v>6125543.6179300006</v>
      </c>
      <c r="G146" s="573">
        <v>0</v>
      </c>
    </row>
    <row r="147" spans="1:7" s="4035" customFormat="1">
      <c r="A147" s="4054">
        <v>2</v>
      </c>
      <c r="B147" s="4055"/>
      <c r="C147" s="4063" t="s">
        <v>352</v>
      </c>
      <c r="D147" s="386">
        <f t="shared" ref="D147:G147" si="25">D133+D145</f>
        <v>20743044.006420001</v>
      </c>
      <c r="E147" s="386">
        <f t="shared" si="25"/>
        <v>0</v>
      </c>
      <c r="F147" s="386">
        <f t="shared" si="25"/>
        <v>21820308.396250002</v>
      </c>
      <c r="G147" s="386">
        <f t="shared" si="25"/>
        <v>0</v>
      </c>
    </row>
    <row r="148" spans="1:7" ht="7.5" customHeight="1"/>
    <row r="149" spans="1:7" ht="13.5" customHeight="1">
      <c r="A149" s="4064" t="s">
        <v>353</v>
      </c>
      <c r="B149" s="4065"/>
      <c r="C149" s="4066" t="s">
        <v>354</v>
      </c>
      <c r="D149" s="4065"/>
      <c r="E149" s="4065"/>
      <c r="F149" s="4065"/>
      <c r="G149" s="4065"/>
    </row>
    <row r="150" spans="1:7">
      <c r="A150" s="4067" t="s">
        <v>355</v>
      </c>
      <c r="B150" s="4068"/>
      <c r="C150" s="4069" t="s">
        <v>101</v>
      </c>
      <c r="D150" s="402">
        <f t="shared" ref="D150" si="26">D77+SUM(D8:D12)-D30-D31+D16-D33+D59+D63-D73+D64-D74-D54+D20-D35</f>
        <v>942458.66141000239</v>
      </c>
      <c r="E150" s="402">
        <f t="shared" ref="E150" si="27">E77+SUM(E8:E12)-E30-E31+E16-E33+E59+E63-E73+E64-E74-E54+E20-E35</f>
        <v>649572.49891999993</v>
      </c>
      <c r="F150" s="402">
        <f t="shared" ref="F150:G150" si="28">F77+SUM(F8:F12)-F30-F31+F16-F33+F59+F63-F73+F64-F74-F54+F20-F35</f>
        <v>1147751.6118300015</v>
      </c>
      <c r="G150" s="402">
        <f t="shared" si="28"/>
        <v>722028.37927000213</v>
      </c>
    </row>
    <row r="151" spans="1:7">
      <c r="A151" s="4070" t="s">
        <v>356</v>
      </c>
      <c r="B151" s="4071"/>
      <c r="C151" s="4072" t="s">
        <v>357</v>
      </c>
      <c r="D151" s="405">
        <f t="shared" ref="D151:G151" si="29">IF(D177=0,0,D150/D177)</f>
        <v>6.210633683865506E-2</v>
      </c>
      <c r="E151" s="405">
        <f t="shared" si="29"/>
        <v>4.2648329841161459E-2</v>
      </c>
      <c r="F151" s="405">
        <f t="shared" si="29"/>
        <v>7.3878440626291897E-2</v>
      </c>
      <c r="G151" s="405">
        <f t="shared" si="29"/>
        <v>4.6469462690687115E-2</v>
      </c>
    </row>
    <row r="152" spans="1:7" s="4076" customFormat="1" ht="25.5">
      <c r="A152" s="4073" t="s">
        <v>358</v>
      </c>
      <c r="B152" s="4074"/>
      <c r="C152" s="4075" t="s">
        <v>359</v>
      </c>
      <c r="D152" s="587">
        <f t="shared" ref="D152:G152" si="30">IF(D107=0,0,D150/D107)</f>
        <v>1.0939701539880975</v>
      </c>
      <c r="E152" s="587">
        <f t="shared" si="30"/>
        <v>0.61446838115585201</v>
      </c>
      <c r="F152" s="587">
        <f t="shared" si="30"/>
        <v>1.1606995938039206</v>
      </c>
      <c r="G152" s="587">
        <f t="shared" si="30"/>
        <v>0.56168992211926272</v>
      </c>
    </row>
    <row r="153" spans="1:7" s="4076" customFormat="1" ht="25.5">
      <c r="A153" s="4077" t="s">
        <v>358</v>
      </c>
      <c r="B153" s="4078"/>
      <c r="C153" s="4079" t="s">
        <v>360</v>
      </c>
      <c r="D153" s="425">
        <f t="shared" ref="D153:G153" si="31">IF(0=D108,0,D150/D108)</f>
        <v>1.0413980297424019</v>
      </c>
      <c r="E153" s="425">
        <f t="shared" si="31"/>
        <v>0.61001558105481468</v>
      </c>
      <c r="F153" s="425">
        <f t="shared" si="31"/>
        <v>1.1334669326909876</v>
      </c>
      <c r="G153" s="425">
        <f t="shared" si="31"/>
        <v>0.55837366040442649</v>
      </c>
    </row>
    <row r="154" spans="1:7" ht="25.5">
      <c r="A154" s="4080" t="s">
        <v>361</v>
      </c>
      <c r="B154" s="4081"/>
      <c r="C154" s="4082" t="s">
        <v>362</v>
      </c>
      <c r="D154" s="418">
        <f t="shared" ref="D154:G154" si="32">D150-D107</f>
        <v>80955.577460002387</v>
      </c>
      <c r="E154" s="418">
        <f t="shared" si="32"/>
        <v>-407556.75108000007</v>
      </c>
      <c r="F154" s="418">
        <f t="shared" si="32"/>
        <v>158906.93750000128</v>
      </c>
      <c r="G154" s="418">
        <f t="shared" si="32"/>
        <v>-563428.86472999782</v>
      </c>
    </row>
    <row r="155" spans="1:7" ht="25.5">
      <c r="A155" s="4077" t="s">
        <v>363</v>
      </c>
      <c r="B155" s="4078"/>
      <c r="C155" s="4079" t="s">
        <v>364</v>
      </c>
      <c r="D155" s="415">
        <f t="shared" ref="D155:G155" si="33">D150-D108</f>
        <v>37464.956320002326</v>
      </c>
      <c r="E155" s="415">
        <f t="shared" si="33"/>
        <v>-415273.25108000007</v>
      </c>
      <c r="F155" s="415">
        <f t="shared" si="33"/>
        <v>135148.96880000131</v>
      </c>
      <c r="G155" s="415">
        <f t="shared" si="33"/>
        <v>-571063.38072999788</v>
      </c>
    </row>
    <row r="156" spans="1:7">
      <c r="A156" s="4067" t="s">
        <v>365</v>
      </c>
      <c r="B156" s="4068"/>
      <c r="C156" s="4069" t="s">
        <v>366</v>
      </c>
      <c r="D156" s="419">
        <f t="shared" ref="D156:G156" si="34">D135+D136-D137+D141-D142</f>
        <v>7275427.9946499998</v>
      </c>
      <c r="E156" s="419">
        <f t="shared" si="34"/>
        <v>0</v>
      </c>
      <c r="F156" s="419">
        <f t="shared" si="34"/>
        <v>8011739.1944299992</v>
      </c>
      <c r="G156" s="419">
        <f t="shared" si="34"/>
        <v>0</v>
      </c>
    </row>
    <row r="157" spans="1:7">
      <c r="A157" s="4083" t="s">
        <v>367</v>
      </c>
      <c r="B157" s="4084"/>
      <c r="C157" s="4085" t="s">
        <v>368</v>
      </c>
      <c r="D157" s="422">
        <f t="shared" ref="D157:G157" si="35">IF(D177=0,0,D156/D177)</f>
        <v>0.47943766679920508</v>
      </c>
      <c r="E157" s="422">
        <f t="shared" si="35"/>
        <v>0</v>
      </c>
      <c r="F157" s="422">
        <f t="shared" si="35"/>
        <v>0.51569938328842924</v>
      </c>
      <c r="G157" s="422">
        <f t="shared" si="35"/>
        <v>0</v>
      </c>
    </row>
    <row r="158" spans="1:7">
      <c r="A158" s="4067" t="s">
        <v>369</v>
      </c>
      <c r="B158" s="4068"/>
      <c r="C158" s="4069" t="s">
        <v>370</v>
      </c>
      <c r="D158" s="419">
        <f t="shared" ref="D158:G158" si="36">D133-D142-D111</f>
        <v>4746935.7446500007</v>
      </c>
      <c r="E158" s="419">
        <f t="shared" si="36"/>
        <v>0</v>
      </c>
      <c r="F158" s="419">
        <f t="shared" si="36"/>
        <v>4576579.5495799994</v>
      </c>
      <c r="G158" s="419">
        <f t="shared" si="36"/>
        <v>0</v>
      </c>
    </row>
    <row r="159" spans="1:7">
      <c r="A159" s="4070" t="s">
        <v>371</v>
      </c>
      <c r="B159" s="4071"/>
      <c r="C159" s="4072" t="s">
        <v>372</v>
      </c>
      <c r="D159" s="423">
        <f t="shared" ref="D159:G159" si="37">D121-D123-D124-D142-D145</f>
        <v>1234045.4378199987</v>
      </c>
      <c r="E159" s="423">
        <f t="shared" si="37"/>
        <v>0</v>
      </c>
      <c r="F159" s="423">
        <f t="shared" si="37"/>
        <v>1091018.1057100017</v>
      </c>
      <c r="G159" s="423">
        <f t="shared" si="37"/>
        <v>0</v>
      </c>
    </row>
    <row r="160" spans="1:7">
      <c r="A160" s="4070" t="s">
        <v>373</v>
      </c>
      <c r="B160" s="4071"/>
      <c r="C160" s="4072" t="s">
        <v>374</v>
      </c>
      <c r="D160" s="424">
        <f t="shared" ref="D160:G160" si="38">IF(D175=0,"-",1000*D158/D175)</f>
        <v>3167.4935789491951</v>
      </c>
      <c r="E160" s="424">
        <f t="shared" si="38"/>
        <v>0</v>
      </c>
      <c r="F160" s="424">
        <f t="shared" si="38"/>
        <v>3017.2637026024554</v>
      </c>
      <c r="G160" s="424">
        <f t="shared" si="38"/>
        <v>0</v>
      </c>
    </row>
    <row r="161" spans="1:7">
      <c r="A161" s="4070" t="s">
        <v>373</v>
      </c>
      <c r="B161" s="4071"/>
      <c r="C161" s="4072" t="s">
        <v>375</v>
      </c>
      <c r="D161" s="423">
        <f t="shared" ref="D161:G161" si="39">IF(D175=0,0,1000*(D159/D175))</f>
        <v>823.4429979027658</v>
      </c>
      <c r="E161" s="423">
        <f t="shared" si="39"/>
        <v>0</v>
      </c>
      <c r="F161" s="423">
        <f t="shared" si="39"/>
        <v>719.29031137303821</v>
      </c>
      <c r="G161" s="423">
        <f t="shared" si="39"/>
        <v>0</v>
      </c>
    </row>
    <row r="162" spans="1:7">
      <c r="A162" s="4083" t="s">
        <v>376</v>
      </c>
      <c r="B162" s="4084"/>
      <c r="C162" s="4085" t="s">
        <v>377</v>
      </c>
      <c r="D162" s="422">
        <f t="shared" ref="D162:G162" si="40">IF((D22+D23+D65+D66)=0,0,D158/(D22+D23+D65+D66))</f>
        <v>0.7038602337120583</v>
      </c>
      <c r="E162" s="422">
        <f t="shared" si="40"/>
        <v>0</v>
      </c>
      <c r="F162" s="422">
        <f t="shared" si="40"/>
        <v>0.66806415421273591</v>
      </c>
      <c r="G162" s="422">
        <f t="shared" si="40"/>
        <v>0</v>
      </c>
    </row>
    <row r="163" spans="1:7">
      <c r="A163" s="4070" t="s">
        <v>378</v>
      </c>
      <c r="B163" s="4071"/>
      <c r="C163" s="4072" t="s">
        <v>419</v>
      </c>
      <c r="D163" s="402">
        <f t="shared" ref="D163:G163" si="41">D145</f>
        <v>8952404.8210000005</v>
      </c>
      <c r="E163" s="402">
        <f t="shared" si="41"/>
        <v>0</v>
      </c>
      <c r="F163" s="402">
        <f t="shared" si="41"/>
        <v>9496699.7338999994</v>
      </c>
      <c r="G163" s="402">
        <f t="shared" si="41"/>
        <v>0</v>
      </c>
    </row>
    <row r="164" spans="1:7" ht="25.5">
      <c r="A164" s="4077" t="s">
        <v>379</v>
      </c>
      <c r="B164" s="4086"/>
      <c r="C164" s="4087" t="s">
        <v>380</v>
      </c>
      <c r="D164" s="425">
        <f t="shared" ref="D164:G164" si="42">IF(D178=0,0,D146/D178)</f>
        <v>0.39329851818306522</v>
      </c>
      <c r="E164" s="425">
        <f t="shared" si="42"/>
        <v>0</v>
      </c>
      <c r="F164" s="425">
        <f t="shared" si="42"/>
        <v>0.40871641228266203</v>
      </c>
      <c r="G164" s="425">
        <f t="shared" si="42"/>
        <v>0</v>
      </c>
    </row>
    <row r="165" spans="1:7">
      <c r="A165" s="4088" t="s">
        <v>381</v>
      </c>
      <c r="B165" s="4089"/>
      <c r="C165" s="4090" t="s">
        <v>382</v>
      </c>
      <c r="D165" s="428">
        <f t="shared" ref="D165:G165" si="43">IF(D177=0,0,D180/D177)</f>
        <v>4.6162428803896795E-2</v>
      </c>
      <c r="E165" s="428">
        <f t="shared" si="43"/>
        <v>4.6125988340954001E-2</v>
      </c>
      <c r="F165" s="428">
        <f t="shared" si="43"/>
        <v>4.263896051597927E-2</v>
      </c>
      <c r="G165" s="428">
        <f t="shared" si="43"/>
        <v>4.4501460002610849E-2</v>
      </c>
    </row>
    <row r="166" spans="1:7">
      <c r="A166" s="4070" t="s">
        <v>383</v>
      </c>
      <c r="B166" s="4071"/>
      <c r="C166" s="4072" t="s">
        <v>251</v>
      </c>
      <c r="D166" s="402">
        <f t="shared" ref="D166:G166" si="44">D55</f>
        <v>359702.9209400001</v>
      </c>
      <c r="E166" s="402">
        <f t="shared" si="44"/>
        <v>283184.92799999996</v>
      </c>
      <c r="F166" s="402">
        <f t="shared" si="44"/>
        <v>344024.66837000009</v>
      </c>
      <c r="G166" s="402">
        <f t="shared" si="44"/>
        <v>388560.79700000002</v>
      </c>
    </row>
    <row r="167" spans="1:7">
      <c r="A167" s="4083" t="s">
        <v>384</v>
      </c>
      <c r="B167" s="4084"/>
      <c r="C167" s="4085" t="s">
        <v>385</v>
      </c>
      <c r="D167" s="422">
        <f t="shared" ref="D167:G167" si="45">IF(0=D111,0,(D44+D45+D46+D47+D48)/D111)</f>
        <v>1.8072009218848169E-2</v>
      </c>
      <c r="E167" s="422">
        <f t="shared" si="45"/>
        <v>0</v>
      </c>
      <c r="F167" s="422">
        <f t="shared" si="45"/>
        <v>8.5674735172503527E-3</v>
      </c>
      <c r="G167" s="422">
        <f t="shared" si="45"/>
        <v>0</v>
      </c>
    </row>
    <row r="168" spans="1:7">
      <c r="A168" s="4070" t="s">
        <v>386</v>
      </c>
      <c r="B168" s="4068"/>
      <c r="C168" s="4069" t="s">
        <v>387</v>
      </c>
      <c r="D168" s="402">
        <f t="shared" ref="D168:G168" si="46">D38-D44</f>
        <v>72437.402209999986</v>
      </c>
      <c r="E168" s="402">
        <f t="shared" si="46"/>
        <v>65002.2</v>
      </c>
      <c r="F168" s="402">
        <f t="shared" si="46"/>
        <v>46275.603649999997</v>
      </c>
      <c r="G168" s="402">
        <f t="shared" si="46"/>
        <v>59996.535000000003</v>
      </c>
    </row>
    <row r="169" spans="1:7">
      <c r="A169" s="4083" t="s">
        <v>388</v>
      </c>
      <c r="B169" s="4084"/>
      <c r="C169" s="4085" t="s">
        <v>389</v>
      </c>
      <c r="D169" s="405">
        <f t="shared" ref="D169:G169" si="47">IF(D177=0,0,D168/D177)</f>
        <v>4.7734949930225649E-3</v>
      </c>
      <c r="E169" s="405">
        <f t="shared" si="47"/>
        <v>4.2677842282583586E-3</v>
      </c>
      <c r="F169" s="405">
        <f t="shared" si="47"/>
        <v>2.978666639597549E-3</v>
      </c>
      <c r="G169" s="405">
        <f t="shared" si="47"/>
        <v>3.861353410473676E-3</v>
      </c>
    </row>
    <row r="170" spans="1:7">
      <c r="A170" s="4070" t="s">
        <v>390</v>
      </c>
      <c r="B170" s="4071"/>
      <c r="C170" s="4072" t="s">
        <v>391</v>
      </c>
      <c r="D170" s="402">
        <f t="shared" ref="D170" si="48">SUM(D82:D87)+SUM(D89:D94)</f>
        <v>973735.40729</v>
      </c>
      <c r="E170" s="402">
        <f t="shared" ref="E170" si="49">SUM(E82:E87)+SUM(E89:E94)</f>
        <v>1120477.75</v>
      </c>
      <c r="F170" s="402">
        <f t="shared" ref="F170:G170" si="50">SUM(F82:F87)+SUM(F89:F94)</f>
        <v>1077509.96046</v>
      </c>
      <c r="G170" s="402">
        <f t="shared" si="50"/>
        <v>1344991.76</v>
      </c>
    </row>
    <row r="171" spans="1:7">
      <c r="A171" s="4070" t="s">
        <v>392</v>
      </c>
      <c r="B171" s="4071"/>
      <c r="C171" s="4072" t="s">
        <v>393</v>
      </c>
      <c r="D171" s="423">
        <f t="shared" ref="D171" si="51">SUM(D96:D102)+SUM(D104:D105)</f>
        <v>112232.32333999999</v>
      </c>
      <c r="E171" s="423">
        <f t="shared" ref="E171" si="52">SUM(E96:E102)+SUM(E104:E105)</f>
        <v>63348.5</v>
      </c>
      <c r="F171" s="423">
        <f t="shared" ref="F171:G171" si="53">SUM(F96:F102)+SUM(F104:F105)</f>
        <v>88665.286129999979</v>
      </c>
      <c r="G171" s="423">
        <f t="shared" si="53"/>
        <v>59534.516000000003</v>
      </c>
    </row>
    <row r="172" spans="1:7">
      <c r="A172" s="4088" t="s">
        <v>394</v>
      </c>
      <c r="B172" s="4089"/>
      <c r="C172" s="4090" t="s">
        <v>395</v>
      </c>
      <c r="D172" s="428">
        <f t="shared" ref="D172:G172" si="54">IF(D184=0,0,D170/D184)</f>
        <v>6.4636559792720566E-2</v>
      </c>
      <c r="E172" s="428">
        <f t="shared" si="54"/>
        <v>7.2184132505703352E-2</v>
      </c>
      <c r="F172" s="428">
        <f t="shared" si="54"/>
        <v>7.0269463196861767E-2</v>
      </c>
      <c r="G172" s="428">
        <f t="shared" si="54"/>
        <v>8.3853320154886529E-2</v>
      </c>
    </row>
    <row r="173" spans="1:7">
      <c r="C173" s="4091"/>
    </row>
    <row r="174" spans="1:7">
      <c r="A174" s="4092" t="s">
        <v>396</v>
      </c>
      <c r="B174" s="4093"/>
      <c r="C174" s="4094"/>
      <c r="D174" s="341"/>
      <c r="E174" s="341"/>
      <c r="F174" s="341"/>
      <c r="G174" s="341"/>
    </row>
    <row r="175" spans="1:7" s="3965" customFormat="1">
      <c r="A175" s="4095" t="s">
        <v>397</v>
      </c>
      <c r="B175" s="4093"/>
      <c r="C175" s="4096" t="s">
        <v>420</v>
      </c>
      <c r="D175" s="609">
        <v>1498641</v>
      </c>
      <c r="E175" s="609">
        <v>1515934</v>
      </c>
      <c r="F175" s="609">
        <v>1516798</v>
      </c>
      <c r="G175" s="609">
        <v>1533430</v>
      </c>
    </row>
    <row r="176" spans="1:7">
      <c r="A176" s="4092" t="s">
        <v>399</v>
      </c>
      <c r="B176" s="4093"/>
      <c r="C176" s="4096"/>
      <c r="D176" s="4093"/>
      <c r="E176" s="4093"/>
      <c r="F176" s="4093"/>
      <c r="G176" s="4093"/>
    </row>
    <row r="177" spans="1:7">
      <c r="A177" s="4095" t="s">
        <v>400</v>
      </c>
      <c r="B177" s="4093"/>
      <c r="C177" s="4096" t="s">
        <v>401</v>
      </c>
      <c r="D177" s="4097">
        <f t="shared" ref="D177" si="55">SUM(D22:D32)+SUM(D44:D53)+SUM(D65:D72)+D75</f>
        <v>15174919.491040003</v>
      </c>
      <c r="E177" s="4097">
        <f t="shared" ref="E177" si="56">SUM(E22:E32)+SUM(E44:E53)+SUM(E65:E72)+E75</f>
        <v>15230901.21792</v>
      </c>
      <c r="F177" s="4097">
        <f t="shared" ref="F177:G177" si="57">SUM(F22:F32)+SUM(F44:F53)+SUM(F65:F72)+F75</f>
        <v>15535677.284200002</v>
      </c>
      <c r="G177" s="4097">
        <f t="shared" si="57"/>
        <v>15537695.885920001</v>
      </c>
    </row>
    <row r="178" spans="1:7">
      <c r="A178" s="4095" t="s">
        <v>402</v>
      </c>
      <c r="B178" s="4093"/>
      <c r="C178" s="4096" t="s">
        <v>403</v>
      </c>
      <c r="D178" s="4097">
        <f t="shared" ref="D178:G178" si="58">D78-D17-D20-D59-D63-D64</f>
        <v>14807562.6855</v>
      </c>
      <c r="E178" s="4097">
        <f t="shared" si="58"/>
        <v>15101251.832</v>
      </c>
      <c r="F178" s="4097">
        <f t="shared" si="58"/>
        <v>14987270.963060001</v>
      </c>
      <c r="G178" s="4097">
        <f t="shared" si="58"/>
        <v>15389247.778649999</v>
      </c>
    </row>
    <row r="179" spans="1:7">
      <c r="A179" s="4095"/>
      <c r="B179" s="4093"/>
      <c r="C179" s="4096" t="s">
        <v>404</v>
      </c>
      <c r="D179" s="4097">
        <f t="shared" ref="D179:G179" si="59">D178+D170</f>
        <v>15781298.09279</v>
      </c>
      <c r="E179" s="4097">
        <f t="shared" si="59"/>
        <v>16221729.582</v>
      </c>
      <c r="F179" s="4097">
        <f t="shared" si="59"/>
        <v>16064780.923520001</v>
      </c>
      <c r="G179" s="4097">
        <f t="shared" si="59"/>
        <v>16734239.538649999</v>
      </c>
    </row>
    <row r="180" spans="1:7">
      <c r="A180" s="4095" t="s">
        <v>405</v>
      </c>
      <c r="B180" s="4093"/>
      <c r="C180" s="4096" t="s">
        <v>406</v>
      </c>
      <c r="D180" s="4097">
        <f t="shared" ref="D180:G180" si="60">D38-D44+D8+D9+D10+D16-D33</f>
        <v>700511.14060999989</v>
      </c>
      <c r="E180" s="4097">
        <f t="shared" si="60"/>
        <v>702540.37199999997</v>
      </c>
      <c r="F180" s="4097">
        <f t="shared" si="60"/>
        <v>662425.13030999992</v>
      </c>
      <c r="G180" s="4097">
        <f t="shared" si="60"/>
        <v>691450.15200000012</v>
      </c>
    </row>
    <row r="181" spans="1:7" ht="27.6" customHeight="1">
      <c r="A181" s="4098" t="s">
        <v>407</v>
      </c>
      <c r="B181" s="4099"/>
      <c r="C181" s="4100" t="s">
        <v>408</v>
      </c>
      <c r="D181" s="435">
        <f t="shared" ref="D181:G181" si="61">D22+D23+D24+D25+D26+D29+SUM(D44:D47)+SUM(D49:D53)-D54+D32-D33+SUM(D65:D70)+D72</f>
        <v>14994225.907360002</v>
      </c>
      <c r="E181" s="435">
        <f t="shared" si="61"/>
        <v>15039930.958919998</v>
      </c>
      <c r="F181" s="435">
        <f t="shared" si="61"/>
        <v>15419624.186030002</v>
      </c>
      <c r="G181" s="435">
        <f t="shared" si="61"/>
        <v>15398844.52892</v>
      </c>
    </row>
    <row r="182" spans="1:7">
      <c r="A182" s="4101" t="s">
        <v>409</v>
      </c>
      <c r="B182" s="4099"/>
      <c r="C182" s="4100" t="s">
        <v>410</v>
      </c>
      <c r="D182" s="435">
        <f t="shared" ref="D182:G182" si="62">D181+D171</f>
        <v>15106458.230700003</v>
      </c>
      <c r="E182" s="435">
        <f t="shared" si="62"/>
        <v>15103279.458919998</v>
      </c>
      <c r="F182" s="435">
        <f t="shared" si="62"/>
        <v>15508289.472160002</v>
      </c>
      <c r="G182" s="435">
        <f t="shared" si="62"/>
        <v>15458379.044920001</v>
      </c>
    </row>
    <row r="183" spans="1:7">
      <c r="A183" s="4101" t="s">
        <v>411</v>
      </c>
      <c r="B183" s="4099"/>
      <c r="C183" s="4100" t="s">
        <v>412</v>
      </c>
      <c r="D183" s="435">
        <f t="shared" ref="D183:G183" si="63">D4+D5-D7+D38+D39+D40+D41+D43+D13-D16+D57+D58+D60+D62</f>
        <v>14091042.334790001</v>
      </c>
      <c r="E183" s="435">
        <f t="shared" si="63"/>
        <v>14402016.059999999</v>
      </c>
      <c r="F183" s="435">
        <f t="shared" si="63"/>
        <v>14256461.745589998</v>
      </c>
      <c r="G183" s="435">
        <f t="shared" si="63"/>
        <v>14694823.449650003</v>
      </c>
    </row>
    <row r="184" spans="1:7">
      <c r="A184" s="4101" t="s">
        <v>413</v>
      </c>
      <c r="B184" s="4099"/>
      <c r="C184" s="4100" t="s">
        <v>414</v>
      </c>
      <c r="D184" s="435">
        <f t="shared" ref="D184:G184" si="64">D183+D170</f>
        <v>15064777.742080001</v>
      </c>
      <c r="E184" s="435">
        <f t="shared" si="64"/>
        <v>15522493.809999999</v>
      </c>
      <c r="F184" s="435">
        <f t="shared" si="64"/>
        <v>15333971.706049997</v>
      </c>
      <c r="G184" s="435">
        <f t="shared" si="64"/>
        <v>16039815.209650002</v>
      </c>
    </row>
    <row r="185" spans="1:7">
      <c r="A185" s="4101"/>
      <c r="B185" s="4099"/>
      <c r="C185" s="4100" t="s">
        <v>415</v>
      </c>
      <c r="D185" s="435">
        <f t="shared" ref="D185:G186" si="65">D181-D183</f>
        <v>903183.57257000171</v>
      </c>
      <c r="E185" s="435">
        <f t="shared" si="65"/>
        <v>637914.8989199996</v>
      </c>
      <c r="F185" s="435">
        <f t="shared" si="65"/>
        <v>1163162.4404400047</v>
      </c>
      <c r="G185" s="435">
        <f t="shared" si="65"/>
        <v>704021.07926999778</v>
      </c>
    </row>
    <row r="186" spans="1:7">
      <c r="A186" s="4101"/>
      <c r="B186" s="4099"/>
      <c r="C186" s="4100" t="s">
        <v>416</v>
      </c>
      <c r="D186" s="435">
        <f t="shared" si="65"/>
        <v>41680.488620001823</v>
      </c>
      <c r="E186" s="435">
        <f t="shared" si="65"/>
        <v>-419214.3510800004</v>
      </c>
      <c r="F186" s="435">
        <f t="shared" si="65"/>
        <v>174317.76611000486</v>
      </c>
      <c r="G186" s="435">
        <f t="shared" si="65"/>
        <v>-581436.16473000124</v>
      </c>
    </row>
  </sheetData>
  <sheetProtection selectLockedCells="1" sort="0" autoFilter="0" pivotTables="0"/>
  <autoFilter ref="A1:C79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fitToHeight="0" orientation="landscape" r:id="rId1"/>
  <headerFooter alignWithMargins="0">
    <oddHeader>&amp;LFachgruppe für kantonale Finanzfragen (FkF)
Groupe d'études pour les finances cantonales
&amp;CTotal der Kantone&amp;RZürich, 05.08.2019</oddHeader>
    <oddFooter>&amp;LFKF, August 2019</oddFooter>
  </headerFooter>
  <rowBreaks count="3" manualBreakCount="3">
    <brk id="56" max="6" man="1"/>
    <brk id="79" max="6" man="1"/>
    <brk id="147" max="6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186"/>
  <sheetViews>
    <sheetView zoomScaleNormal="100" workbookViewId="0">
      <selection activeCell="K38" sqref="K38"/>
    </sheetView>
  </sheetViews>
  <sheetFormatPr baseColWidth="10" defaultColWidth="11.42578125" defaultRowHeight="12.75"/>
  <cols>
    <col min="1" max="1" width="16.28515625" style="1332" customWidth="1"/>
    <col min="2" max="2" width="3.7109375" style="1221" customWidth="1"/>
    <col min="3" max="3" width="44.7109375" style="1221" customWidth="1"/>
    <col min="4" max="7" width="11.42578125" style="1221" customWidth="1"/>
    <col min="8" max="16384" width="11.42578125" style="1221"/>
  </cols>
  <sheetData>
    <row r="1" spans="1:40" s="1211" customFormat="1" ht="18" customHeight="1">
      <c r="A1" s="1206" t="s">
        <v>113</v>
      </c>
      <c r="B1" s="1207" t="s">
        <v>429</v>
      </c>
      <c r="C1" s="1207" t="s">
        <v>114</v>
      </c>
      <c r="D1" s="1208" t="s">
        <v>430</v>
      </c>
      <c r="E1" s="1209" t="s">
        <v>22</v>
      </c>
      <c r="F1" s="1208" t="s">
        <v>430</v>
      </c>
      <c r="G1" s="1209" t="s">
        <v>22</v>
      </c>
      <c r="H1" s="1210"/>
      <c r="I1" s="1210"/>
      <c r="J1" s="1210"/>
      <c r="K1" s="1210"/>
      <c r="L1" s="1210"/>
      <c r="M1" s="1210"/>
      <c r="N1" s="1210"/>
      <c r="O1" s="1210"/>
      <c r="P1" s="1210"/>
      <c r="Q1" s="1210"/>
      <c r="R1" s="1210"/>
      <c r="S1" s="1210"/>
      <c r="T1" s="1210"/>
      <c r="U1" s="1210"/>
      <c r="V1" s="1210"/>
      <c r="W1" s="1210"/>
      <c r="X1" s="1210"/>
      <c r="Y1" s="1210"/>
      <c r="Z1" s="1210"/>
      <c r="AA1" s="1210"/>
      <c r="AB1" s="1210"/>
      <c r="AC1" s="1210"/>
      <c r="AD1" s="1210"/>
      <c r="AE1" s="1210"/>
      <c r="AF1" s="1210"/>
      <c r="AG1" s="1210"/>
      <c r="AH1" s="1210"/>
      <c r="AI1" s="1210"/>
      <c r="AJ1" s="1210"/>
      <c r="AK1" s="1210"/>
      <c r="AL1" s="1210"/>
      <c r="AM1" s="1210"/>
      <c r="AN1" s="1210"/>
    </row>
    <row r="2" spans="1:40" s="1217" customFormat="1" ht="15" customHeight="1">
      <c r="A2" s="1212"/>
      <c r="B2" s="1213"/>
      <c r="C2" s="1214" t="s">
        <v>431</v>
      </c>
      <c r="D2" s="1215">
        <v>2017</v>
      </c>
      <c r="E2" s="1216">
        <v>2018</v>
      </c>
      <c r="F2" s="1215">
        <v>2018</v>
      </c>
      <c r="G2" s="1216">
        <v>2019</v>
      </c>
    </row>
    <row r="3" spans="1:40" ht="15" customHeight="1">
      <c r="A3" s="1218" t="s">
        <v>432</v>
      </c>
      <c r="B3" s="1219"/>
      <c r="C3" s="1219"/>
      <c r="D3" s="1220"/>
      <c r="E3" s="1220"/>
      <c r="F3" s="1220"/>
      <c r="G3" s="1220"/>
    </row>
    <row r="4" spans="1:40" s="1225" customFormat="1" ht="12.75" customHeight="1">
      <c r="A4" s="1222">
        <v>30</v>
      </c>
      <c r="B4" s="1223"/>
      <c r="C4" s="1224" t="s">
        <v>116</v>
      </c>
      <c r="D4" s="279">
        <v>1263134</v>
      </c>
      <c r="E4" s="279">
        <v>1279725</v>
      </c>
      <c r="F4" s="279">
        <v>1286547</v>
      </c>
      <c r="G4" s="279">
        <v>1302073</v>
      </c>
    </row>
    <row r="5" spans="1:40" s="1225" customFormat="1" ht="12.75" customHeight="1">
      <c r="A5" s="1226">
        <v>31</v>
      </c>
      <c r="B5" s="1227"/>
      <c r="C5" s="1228" t="s">
        <v>433</v>
      </c>
      <c r="D5" s="284">
        <v>357985</v>
      </c>
      <c r="E5" s="284">
        <v>364058</v>
      </c>
      <c r="F5" s="284">
        <v>359473</v>
      </c>
      <c r="G5" s="284">
        <v>369265</v>
      </c>
    </row>
    <row r="6" spans="1:40" s="1225" customFormat="1" ht="12.75" customHeight="1">
      <c r="A6" s="1229" t="s">
        <v>118</v>
      </c>
      <c r="B6" s="1230"/>
      <c r="C6" s="1231" t="s">
        <v>434</v>
      </c>
      <c r="D6" s="284">
        <v>51268</v>
      </c>
      <c r="E6" s="284">
        <v>45135</v>
      </c>
      <c r="F6" s="284">
        <v>49302</v>
      </c>
      <c r="G6" s="284">
        <v>41690</v>
      </c>
    </row>
    <row r="7" spans="1:40" s="1225" customFormat="1" ht="12.75" customHeight="1">
      <c r="A7" s="1229" t="s">
        <v>435</v>
      </c>
      <c r="B7" s="1230"/>
      <c r="C7" s="1231" t="s">
        <v>436</v>
      </c>
      <c r="D7" s="284">
        <v>3990</v>
      </c>
      <c r="E7" s="284">
        <v>0</v>
      </c>
      <c r="F7" s="284">
        <v>689</v>
      </c>
      <c r="G7" s="284">
        <v>0</v>
      </c>
    </row>
    <row r="8" spans="1:40" s="1225" customFormat="1" ht="12.75" customHeight="1">
      <c r="A8" s="1226">
        <v>330</v>
      </c>
      <c r="B8" s="1227"/>
      <c r="C8" s="1228" t="s">
        <v>437</v>
      </c>
      <c r="D8" s="284">
        <v>71907</v>
      </c>
      <c r="E8" s="284">
        <v>65112</v>
      </c>
      <c r="F8" s="284">
        <v>60358</v>
      </c>
      <c r="G8" s="284">
        <v>74957</v>
      </c>
    </row>
    <row r="9" spans="1:40" s="1225" customFormat="1" ht="12.75" customHeight="1">
      <c r="A9" s="1226">
        <v>332</v>
      </c>
      <c r="B9" s="1227"/>
      <c r="C9" s="1228" t="s">
        <v>438</v>
      </c>
      <c r="D9" s="284">
        <v>0</v>
      </c>
      <c r="E9" s="284">
        <v>0</v>
      </c>
      <c r="F9" s="284">
        <v>0</v>
      </c>
      <c r="G9" s="284">
        <v>0</v>
      </c>
    </row>
    <row r="10" spans="1:40" s="1225" customFormat="1" ht="12.75" customHeight="1">
      <c r="A10" s="1226">
        <v>339</v>
      </c>
      <c r="B10" s="1227"/>
      <c r="C10" s="1228" t="s">
        <v>439</v>
      </c>
      <c r="D10" s="284">
        <v>0</v>
      </c>
      <c r="E10" s="284">
        <v>0</v>
      </c>
      <c r="F10" s="284">
        <v>0</v>
      </c>
      <c r="G10" s="284">
        <v>0</v>
      </c>
    </row>
    <row r="11" spans="1:40" s="1235" customFormat="1" ht="28.15" customHeight="1">
      <c r="A11" s="1232">
        <v>350</v>
      </c>
      <c r="B11" s="1233"/>
      <c r="C11" s="1234" t="s">
        <v>440</v>
      </c>
      <c r="D11" s="284">
        <v>0</v>
      </c>
      <c r="E11" s="284">
        <v>0</v>
      </c>
      <c r="F11" s="284">
        <v>0</v>
      </c>
      <c r="G11" s="284">
        <v>0</v>
      </c>
    </row>
    <row r="12" spans="1:40" s="1237" customFormat="1" ht="25.5">
      <c r="A12" s="1232">
        <v>351</v>
      </c>
      <c r="B12" s="1236"/>
      <c r="C12" s="1234" t="s">
        <v>441</v>
      </c>
      <c r="D12" s="284">
        <v>76557</v>
      </c>
      <c r="E12" s="284">
        <v>49346</v>
      </c>
      <c r="F12" s="284">
        <v>118152</v>
      </c>
      <c r="G12" s="284">
        <v>47909</v>
      </c>
    </row>
    <row r="13" spans="1:40" s="1225" customFormat="1" ht="12.75" customHeight="1">
      <c r="A13" s="1226">
        <v>36</v>
      </c>
      <c r="B13" s="1227"/>
      <c r="C13" s="1228" t="s">
        <v>442</v>
      </c>
      <c r="D13" s="284">
        <v>1452578</v>
      </c>
      <c r="E13" s="284">
        <v>1491996</v>
      </c>
      <c r="F13" s="284">
        <v>1493433</v>
      </c>
      <c r="G13" s="284">
        <v>1524649</v>
      </c>
    </row>
    <row r="14" spans="1:40" s="1225" customFormat="1" ht="12.75" customHeight="1">
      <c r="A14" s="1238" t="s">
        <v>443</v>
      </c>
      <c r="B14" s="1227"/>
      <c r="C14" s="1239" t="s">
        <v>444</v>
      </c>
      <c r="D14" s="284">
        <v>259272</v>
      </c>
      <c r="E14" s="284">
        <v>256577</v>
      </c>
      <c r="F14" s="284">
        <v>256996</v>
      </c>
      <c r="G14" s="284">
        <v>261225</v>
      </c>
    </row>
    <row r="15" spans="1:40" s="1225" customFormat="1" ht="12.75" customHeight="1">
      <c r="A15" s="1238" t="s">
        <v>445</v>
      </c>
      <c r="B15" s="1227"/>
      <c r="C15" s="1239" t="s">
        <v>446</v>
      </c>
      <c r="D15" s="284">
        <v>36408</v>
      </c>
      <c r="E15" s="284">
        <v>39114</v>
      </c>
      <c r="F15" s="284">
        <v>37012</v>
      </c>
      <c r="G15" s="284">
        <v>39197</v>
      </c>
    </row>
    <row r="16" spans="1:40" s="1241" customFormat="1" ht="26.25" customHeight="1">
      <c r="A16" s="1238" t="s">
        <v>447</v>
      </c>
      <c r="B16" s="1240"/>
      <c r="C16" s="1239" t="s">
        <v>448</v>
      </c>
      <c r="D16" s="284">
        <v>21494</v>
      </c>
      <c r="E16" s="284">
        <v>38193</v>
      </c>
      <c r="F16" s="284">
        <v>26299</v>
      </c>
      <c r="G16" s="284">
        <v>47412</v>
      </c>
    </row>
    <row r="17" spans="1:7" s="1242" customFormat="1">
      <c r="A17" s="1226">
        <v>37</v>
      </c>
      <c r="B17" s="1227"/>
      <c r="C17" s="1228" t="s">
        <v>449</v>
      </c>
      <c r="D17" s="284">
        <v>221583</v>
      </c>
      <c r="E17" s="284">
        <v>221666</v>
      </c>
      <c r="F17" s="284">
        <v>218705</v>
      </c>
      <c r="G17" s="284">
        <v>222698</v>
      </c>
    </row>
    <row r="18" spans="1:7" s="1242" customFormat="1">
      <c r="A18" s="1243" t="s">
        <v>450</v>
      </c>
      <c r="B18" s="1230"/>
      <c r="C18" s="1231" t="s">
        <v>451</v>
      </c>
      <c r="D18" s="284">
        <v>0</v>
      </c>
      <c r="E18" s="284">
        <v>0</v>
      </c>
      <c r="F18" s="284">
        <v>0</v>
      </c>
      <c r="G18" s="284">
        <v>0</v>
      </c>
    </row>
    <row r="19" spans="1:7" s="1242" customFormat="1">
      <c r="A19" s="1243" t="s">
        <v>452</v>
      </c>
      <c r="B19" s="1230"/>
      <c r="C19" s="1231" t="s">
        <v>453</v>
      </c>
      <c r="D19" s="284">
        <v>0</v>
      </c>
      <c r="E19" s="284">
        <v>0</v>
      </c>
      <c r="F19" s="284">
        <v>0</v>
      </c>
      <c r="G19" s="284">
        <v>0</v>
      </c>
    </row>
    <row r="20" spans="1:7" s="1225" customFormat="1" ht="12.75" customHeight="1">
      <c r="A20" s="1244">
        <v>39</v>
      </c>
      <c r="B20" s="1245"/>
      <c r="C20" s="1246" t="s">
        <v>138</v>
      </c>
      <c r="D20" s="302">
        <v>31361</v>
      </c>
      <c r="E20" s="302">
        <v>32089</v>
      </c>
      <c r="F20" s="302">
        <v>31128</v>
      </c>
      <c r="G20" s="302">
        <v>38521</v>
      </c>
    </row>
    <row r="21" spans="1:7" ht="12.75" customHeight="1">
      <c r="A21" s="1247"/>
      <c r="B21" s="1248"/>
      <c r="C21" s="1249" t="s">
        <v>454</v>
      </c>
      <c r="D21" s="305">
        <f t="shared" ref="D21:G21" si="0">D4+D5+SUM(D8:D13)+D17</f>
        <v>3443744</v>
      </c>
      <c r="E21" s="305">
        <f t="shared" si="0"/>
        <v>3471903</v>
      </c>
      <c r="F21" s="305">
        <f t="shared" si="0"/>
        <v>3536668</v>
      </c>
      <c r="G21" s="305">
        <f t="shared" si="0"/>
        <v>3541551</v>
      </c>
    </row>
    <row r="22" spans="1:7" s="1235" customFormat="1" ht="12.75" customHeight="1">
      <c r="A22" s="1232" t="s">
        <v>216</v>
      </c>
      <c r="B22" s="1233"/>
      <c r="C22" s="1234" t="s">
        <v>455</v>
      </c>
      <c r="D22" s="376">
        <v>1086543</v>
      </c>
      <c r="E22" s="376">
        <v>1109700</v>
      </c>
      <c r="F22" s="376">
        <v>1121635</v>
      </c>
      <c r="G22" s="376">
        <v>1128350</v>
      </c>
    </row>
    <row r="23" spans="1:7" s="1235" customFormat="1">
      <c r="A23" s="1232" t="s">
        <v>218</v>
      </c>
      <c r="B23" s="1233"/>
      <c r="C23" s="1234" t="s">
        <v>456</v>
      </c>
      <c r="D23" s="376">
        <v>234250</v>
      </c>
      <c r="E23" s="376">
        <v>227869</v>
      </c>
      <c r="F23" s="376">
        <v>239619</v>
      </c>
      <c r="G23" s="376">
        <v>233555</v>
      </c>
    </row>
    <row r="24" spans="1:7" s="1250" customFormat="1" ht="12.75" customHeight="1">
      <c r="A24" s="1226">
        <v>41</v>
      </c>
      <c r="B24" s="1227"/>
      <c r="C24" s="1228" t="s">
        <v>457</v>
      </c>
      <c r="D24" s="306">
        <v>82017</v>
      </c>
      <c r="E24" s="306">
        <v>38507</v>
      </c>
      <c r="F24" s="306">
        <v>90030</v>
      </c>
      <c r="G24" s="306">
        <v>37622</v>
      </c>
    </row>
    <row r="25" spans="1:7" s="1225" customFormat="1" ht="12.75" customHeight="1">
      <c r="A25" s="1251">
        <v>42</v>
      </c>
      <c r="B25" s="1252"/>
      <c r="C25" s="1228" t="s">
        <v>458</v>
      </c>
      <c r="D25" s="306">
        <v>230489</v>
      </c>
      <c r="E25" s="306">
        <v>232760</v>
      </c>
      <c r="F25" s="306">
        <v>237590</v>
      </c>
      <c r="G25" s="306">
        <v>236999</v>
      </c>
    </row>
    <row r="26" spans="1:7" s="1253" customFormat="1" ht="12.75" customHeight="1">
      <c r="A26" s="1232">
        <v>430</v>
      </c>
      <c r="B26" s="1227"/>
      <c r="C26" s="1228" t="s">
        <v>459</v>
      </c>
      <c r="D26" s="310">
        <v>2310</v>
      </c>
      <c r="E26" s="310">
        <v>2078</v>
      </c>
      <c r="F26" s="310">
        <v>2065</v>
      </c>
      <c r="G26" s="310">
        <v>2067</v>
      </c>
    </row>
    <row r="27" spans="1:7" s="1253" customFormat="1" ht="12.75" customHeight="1">
      <c r="A27" s="1232">
        <v>431</v>
      </c>
      <c r="B27" s="1227"/>
      <c r="C27" s="1228" t="s">
        <v>460</v>
      </c>
      <c r="D27" s="310">
        <v>13</v>
      </c>
      <c r="E27" s="310">
        <v>22</v>
      </c>
      <c r="F27" s="310">
        <v>2</v>
      </c>
      <c r="G27" s="310">
        <v>29</v>
      </c>
    </row>
    <row r="28" spans="1:7" s="1253" customFormat="1" ht="12.75" customHeight="1">
      <c r="A28" s="1232">
        <v>432</v>
      </c>
      <c r="B28" s="1227"/>
      <c r="C28" s="1228" t="s">
        <v>461</v>
      </c>
      <c r="D28" s="310">
        <v>-174</v>
      </c>
      <c r="E28" s="310">
        <v>0</v>
      </c>
      <c r="F28" s="310">
        <v>30</v>
      </c>
      <c r="G28" s="310">
        <v>0</v>
      </c>
    </row>
    <row r="29" spans="1:7" s="1253" customFormat="1" ht="12.75" customHeight="1">
      <c r="A29" s="1232">
        <v>439</v>
      </c>
      <c r="B29" s="1227"/>
      <c r="C29" s="1228" t="s">
        <v>462</v>
      </c>
      <c r="D29" s="310">
        <v>0</v>
      </c>
      <c r="E29" s="310">
        <v>0</v>
      </c>
      <c r="F29" s="310">
        <v>0</v>
      </c>
      <c r="G29" s="310">
        <v>0</v>
      </c>
    </row>
    <row r="30" spans="1:7" s="1225" customFormat="1" ht="25.5">
      <c r="A30" s="1232">
        <v>450</v>
      </c>
      <c r="B30" s="1236"/>
      <c r="C30" s="1234" t="s">
        <v>463</v>
      </c>
      <c r="D30" s="284">
        <v>594</v>
      </c>
      <c r="E30" s="284">
        <v>0</v>
      </c>
      <c r="F30" s="284">
        <v>0</v>
      </c>
      <c r="G30" s="284">
        <v>0</v>
      </c>
    </row>
    <row r="31" spans="1:7" s="1237" customFormat="1" ht="25.5">
      <c r="A31" s="1232">
        <v>451</v>
      </c>
      <c r="B31" s="1236"/>
      <c r="C31" s="1234" t="s">
        <v>464</v>
      </c>
      <c r="D31" s="306">
        <v>59484</v>
      </c>
      <c r="E31" s="306">
        <v>109289</v>
      </c>
      <c r="F31" s="306">
        <v>68326</v>
      </c>
      <c r="G31" s="306">
        <v>114212</v>
      </c>
    </row>
    <row r="32" spans="1:7" s="1225" customFormat="1" ht="12.75" customHeight="1">
      <c r="A32" s="1226">
        <v>46</v>
      </c>
      <c r="B32" s="1227"/>
      <c r="C32" s="1228" t="s">
        <v>465</v>
      </c>
      <c r="D32" s="306">
        <v>1456122</v>
      </c>
      <c r="E32" s="306">
        <v>1436632</v>
      </c>
      <c r="F32" s="306">
        <v>1469066</v>
      </c>
      <c r="G32" s="306">
        <v>1469437</v>
      </c>
    </row>
    <row r="33" spans="1:7" s="1241" customFormat="1" ht="12.75" customHeight="1">
      <c r="A33" s="1238" t="s">
        <v>466</v>
      </c>
      <c r="B33" s="1254"/>
      <c r="C33" s="1239" t="s">
        <v>467</v>
      </c>
      <c r="D33" s="1255">
        <v>0</v>
      </c>
      <c r="E33" s="1255">
        <v>0</v>
      </c>
      <c r="F33" s="1255">
        <v>0</v>
      </c>
      <c r="G33" s="1255">
        <v>0</v>
      </c>
    </row>
    <row r="34" spans="1:7" s="1225" customFormat="1" ht="15" customHeight="1">
      <c r="A34" s="1226">
        <v>47</v>
      </c>
      <c r="B34" s="1227"/>
      <c r="C34" s="1228" t="s">
        <v>449</v>
      </c>
      <c r="D34" s="306">
        <v>222133</v>
      </c>
      <c r="E34" s="306">
        <v>221666</v>
      </c>
      <c r="F34" s="306">
        <v>219174</v>
      </c>
      <c r="G34" s="306">
        <v>222698</v>
      </c>
    </row>
    <row r="35" spans="1:7" s="1225" customFormat="1" ht="15" customHeight="1">
      <c r="A35" s="1244">
        <v>49</v>
      </c>
      <c r="B35" s="1245"/>
      <c r="C35" s="1246" t="s">
        <v>138</v>
      </c>
      <c r="D35" s="313">
        <v>31361</v>
      </c>
      <c r="E35" s="313">
        <v>32089</v>
      </c>
      <c r="F35" s="313">
        <v>31128</v>
      </c>
      <c r="G35" s="313">
        <v>38521</v>
      </c>
    </row>
    <row r="36" spans="1:7" s="1221" customFormat="1" ht="13.5" customHeight="1">
      <c r="A36" s="1247"/>
      <c r="B36" s="1256"/>
      <c r="C36" s="1249" t="s">
        <v>468</v>
      </c>
      <c r="D36" s="305">
        <f t="shared" ref="D36:G36" si="1">D22+D23+D24+D25+D26+D27+D28+D29+D30+D31+D32+D34</f>
        <v>3373781</v>
      </c>
      <c r="E36" s="305">
        <f t="shared" si="1"/>
        <v>3378523</v>
      </c>
      <c r="F36" s="305">
        <f t="shared" si="1"/>
        <v>3447537</v>
      </c>
      <c r="G36" s="305">
        <f t="shared" si="1"/>
        <v>3444969</v>
      </c>
    </row>
    <row r="37" spans="1:7" s="1257" customFormat="1" ht="15" customHeight="1">
      <c r="A37" s="1247"/>
      <c r="B37" s="1256"/>
      <c r="C37" s="1249" t="s">
        <v>469</v>
      </c>
      <c r="D37" s="305">
        <f t="shared" ref="D37:G37" si="2">D36-D21</f>
        <v>-69963</v>
      </c>
      <c r="E37" s="305">
        <f t="shared" si="2"/>
        <v>-93380</v>
      </c>
      <c r="F37" s="305">
        <f t="shared" si="2"/>
        <v>-89131</v>
      </c>
      <c r="G37" s="305">
        <f t="shared" si="2"/>
        <v>-96582</v>
      </c>
    </row>
    <row r="38" spans="1:7" s="1237" customFormat="1" ht="15" customHeight="1">
      <c r="A38" s="1226">
        <v>340</v>
      </c>
      <c r="B38" s="1227"/>
      <c r="C38" s="1228" t="s">
        <v>470</v>
      </c>
      <c r="D38" s="306">
        <v>3808</v>
      </c>
      <c r="E38" s="306">
        <v>3808</v>
      </c>
      <c r="F38" s="306">
        <v>4503</v>
      </c>
      <c r="G38" s="306">
        <v>3730</v>
      </c>
    </row>
    <row r="39" spans="1:7" s="1237" customFormat="1" ht="15" customHeight="1">
      <c r="A39" s="1226">
        <v>341</v>
      </c>
      <c r="B39" s="1227"/>
      <c r="C39" s="1228" t="s">
        <v>471</v>
      </c>
      <c r="D39" s="306">
        <v>0</v>
      </c>
      <c r="E39" s="306">
        <v>0</v>
      </c>
      <c r="F39" s="306">
        <v>0</v>
      </c>
      <c r="G39" s="306">
        <v>0</v>
      </c>
    </row>
    <row r="40" spans="1:7" s="1241" customFormat="1" ht="15" customHeight="1">
      <c r="A40" s="1232">
        <v>342</v>
      </c>
      <c r="B40" s="1233"/>
      <c r="C40" s="1234" t="s">
        <v>472</v>
      </c>
      <c r="D40" s="376">
        <v>0</v>
      </c>
      <c r="E40" s="376">
        <v>0</v>
      </c>
      <c r="F40" s="376">
        <v>0</v>
      </c>
      <c r="G40" s="376">
        <v>0</v>
      </c>
    </row>
    <row r="41" spans="1:7" s="1237" customFormat="1" ht="15" customHeight="1">
      <c r="A41" s="1226">
        <v>343</v>
      </c>
      <c r="B41" s="1227"/>
      <c r="C41" s="1228" t="s">
        <v>473</v>
      </c>
      <c r="D41" s="306">
        <v>0</v>
      </c>
      <c r="E41" s="306">
        <v>0</v>
      </c>
      <c r="F41" s="306">
        <v>0</v>
      </c>
      <c r="G41" s="306">
        <v>0</v>
      </c>
    </row>
    <row r="42" spans="1:7" s="1241" customFormat="1" ht="15" customHeight="1">
      <c r="A42" s="1232">
        <v>344</v>
      </c>
      <c r="B42" s="1233"/>
      <c r="C42" s="1234" t="s">
        <v>474</v>
      </c>
      <c r="D42" s="376">
        <v>0</v>
      </c>
      <c r="E42" s="376">
        <v>0</v>
      </c>
      <c r="F42" s="376">
        <v>0</v>
      </c>
      <c r="G42" s="376">
        <v>0</v>
      </c>
    </row>
    <row r="43" spans="1:7" s="1237" customFormat="1" ht="15" customHeight="1">
      <c r="A43" s="1226">
        <v>349</v>
      </c>
      <c r="B43" s="1227"/>
      <c r="C43" s="1228" t="s">
        <v>475</v>
      </c>
      <c r="D43" s="306">
        <v>15</v>
      </c>
      <c r="E43" s="306">
        <v>15</v>
      </c>
      <c r="F43" s="306">
        <v>14</v>
      </c>
      <c r="G43" s="306">
        <v>14</v>
      </c>
    </row>
    <row r="44" spans="1:7" s="1225" customFormat="1" ht="15" customHeight="1">
      <c r="A44" s="1226">
        <v>440</v>
      </c>
      <c r="B44" s="1227"/>
      <c r="C44" s="1228" t="s">
        <v>476</v>
      </c>
      <c r="D44" s="306">
        <v>10990</v>
      </c>
      <c r="E44" s="306">
        <v>10586</v>
      </c>
      <c r="F44" s="306">
        <v>11842</v>
      </c>
      <c r="G44" s="306">
        <v>10607</v>
      </c>
    </row>
    <row r="45" spans="1:7" s="1235" customFormat="1" ht="15" customHeight="1">
      <c r="A45" s="1232">
        <v>441</v>
      </c>
      <c r="B45" s="1233"/>
      <c r="C45" s="1234" t="s">
        <v>477</v>
      </c>
      <c r="D45" s="1258">
        <v>1149</v>
      </c>
      <c r="E45" s="1258">
        <v>0</v>
      </c>
      <c r="F45" s="1258">
        <v>3509</v>
      </c>
      <c r="G45" s="1258">
        <v>0</v>
      </c>
    </row>
    <row r="46" spans="1:7" s="1235" customFormat="1" ht="15" customHeight="1">
      <c r="A46" s="1232">
        <v>442</v>
      </c>
      <c r="B46" s="1233"/>
      <c r="C46" s="1234" t="s">
        <v>478</v>
      </c>
      <c r="D46" s="376">
        <v>666</v>
      </c>
      <c r="E46" s="376">
        <v>400</v>
      </c>
      <c r="F46" s="376">
        <v>930</v>
      </c>
      <c r="G46" s="376">
        <v>500</v>
      </c>
    </row>
    <row r="47" spans="1:7" s="1225" customFormat="1" ht="15" customHeight="1">
      <c r="A47" s="1226">
        <v>443</v>
      </c>
      <c r="B47" s="1227"/>
      <c r="C47" s="1228" t="s">
        <v>479</v>
      </c>
      <c r="D47" s="503">
        <v>408</v>
      </c>
      <c r="E47" s="503">
        <v>0</v>
      </c>
      <c r="F47" s="503">
        <v>925</v>
      </c>
      <c r="G47" s="503">
        <v>0</v>
      </c>
    </row>
    <row r="48" spans="1:7" s="1225" customFormat="1" ht="15" customHeight="1">
      <c r="A48" s="1226">
        <v>444</v>
      </c>
      <c r="B48" s="1227"/>
      <c r="C48" s="1228" t="s">
        <v>480</v>
      </c>
      <c r="D48" s="503">
        <v>0</v>
      </c>
      <c r="E48" s="503">
        <v>0</v>
      </c>
      <c r="F48" s="503">
        <v>0</v>
      </c>
      <c r="G48" s="503">
        <v>0</v>
      </c>
    </row>
    <row r="49" spans="1:7" s="1225" customFormat="1" ht="15" customHeight="1">
      <c r="A49" s="1226">
        <v>445</v>
      </c>
      <c r="B49" s="1227"/>
      <c r="C49" s="1228" t="s">
        <v>481</v>
      </c>
      <c r="D49" s="306">
        <v>3519</v>
      </c>
      <c r="E49" s="306">
        <v>2926</v>
      </c>
      <c r="F49" s="306">
        <v>4316</v>
      </c>
      <c r="G49" s="306">
        <v>3710</v>
      </c>
    </row>
    <row r="50" spans="1:7" s="1225" customFormat="1" ht="15" customHeight="1">
      <c r="A50" s="1226">
        <v>446</v>
      </c>
      <c r="B50" s="1227"/>
      <c r="C50" s="1228" t="s">
        <v>482</v>
      </c>
      <c r="D50" s="306">
        <v>71547</v>
      </c>
      <c r="E50" s="306">
        <v>71350</v>
      </c>
      <c r="F50" s="306">
        <v>71697</v>
      </c>
      <c r="G50" s="306">
        <v>72430</v>
      </c>
    </row>
    <row r="51" spans="1:7" s="1235" customFormat="1" ht="15" customHeight="1">
      <c r="A51" s="1232">
        <v>447</v>
      </c>
      <c r="B51" s="1233"/>
      <c r="C51" s="1234" t="s">
        <v>483</v>
      </c>
      <c r="D51" s="376">
        <v>11747</v>
      </c>
      <c r="E51" s="376">
        <v>12158</v>
      </c>
      <c r="F51" s="376">
        <v>12124</v>
      </c>
      <c r="G51" s="376">
        <v>13317</v>
      </c>
    </row>
    <row r="52" spans="1:7" s="1225" customFormat="1" ht="15" customHeight="1">
      <c r="A52" s="1226">
        <v>448</v>
      </c>
      <c r="B52" s="1227"/>
      <c r="C52" s="1228" t="s">
        <v>484</v>
      </c>
      <c r="D52" s="503">
        <v>0</v>
      </c>
      <c r="E52" s="503">
        <v>0</v>
      </c>
      <c r="F52" s="503">
        <v>0</v>
      </c>
      <c r="G52" s="503">
        <v>0</v>
      </c>
    </row>
    <row r="53" spans="1:7" s="1235" customFormat="1" ht="15" customHeight="1">
      <c r="A53" s="1232">
        <v>449</v>
      </c>
      <c r="B53" s="1233"/>
      <c r="C53" s="1234" t="s">
        <v>485</v>
      </c>
      <c r="D53" s="1258">
        <v>0</v>
      </c>
      <c r="E53" s="1258">
        <v>0</v>
      </c>
      <c r="F53" s="1258">
        <v>0</v>
      </c>
      <c r="G53" s="1258">
        <v>0</v>
      </c>
    </row>
    <row r="54" spans="1:7" s="1237" customFormat="1" ht="13.5" customHeight="1">
      <c r="A54" s="1259" t="s">
        <v>486</v>
      </c>
      <c r="B54" s="1260"/>
      <c r="C54" s="1260" t="s">
        <v>487</v>
      </c>
      <c r="D54" s="1261">
        <v>0</v>
      </c>
      <c r="E54" s="1261">
        <v>0</v>
      </c>
      <c r="F54" s="1261">
        <v>0</v>
      </c>
      <c r="G54" s="1261">
        <v>0</v>
      </c>
    </row>
    <row r="55" spans="1:7" ht="15" customHeight="1">
      <c r="A55" s="1262"/>
      <c r="B55" s="1256"/>
      <c r="C55" s="1249" t="s">
        <v>488</v>
      </c>
      <c r="D55" s="305">
        <f t="shared" ref="D55" si="3">SUM(D44:D53)-SUM(D38:D43)</f>
        <v>96203</v>
      </c>
      <c r="E55" s="305">
        <f t="shared" ref="E55" si="4">SUM(E44:E53)-SUM(E38:E43)</f>
        <v>93597</v>
      </c>
      <c r="F55" s="305">
        <f t="shared" ref="F55:G55" si="5">SUM(F44:F53)-SUM(F38:F43)</f>
        <v>100826</v>
      </c>
      <c r="G55" s="305">
        <f t="shared" si="5"/>
        <v>96820</v>
      </c>
    </row>
    <row r="56" spans="1:7" ht="14.25" customHeight="1">
      <c r="A56" s="1262"/>
      <c r="B56" s="1256"/>
      <c r="C56" s="1249" t="s">
        <v>489</v>
      </c>
      <c r="D56" s="305">
        <f t="shared" ref="D56:G56" si="6">D55+D37</f>
        <v>26240</v>
      </c>
      <c r="E56" s="305">
        <f t="shared" si="6"/>
        <v>217</v>
      </c>
      <c r="F56" s="305">
        <f t="shared" si="6"/>
        <v>11695</v>
      </c>
      <c r="G56" s="305">
        <f t="shared" si="6"/>
        <v>238</v>
      </c>
    </row>
    <row r="57" spans="1:7" s="1225" customFormat="1" ht="15.75" customHeight="1">
      <c r="A57" s="1263">
        <v>380</v>
      </c>
      <c r="B57" s="1264"/>
      <c r="C57" s="1265" t="s">
        <v>490</v>
      </c>
      <c r="D57" s="502"/>
      <c r="E57" s="502"/>
      <c r="F57" s="502"/>
      <c r="G57" s="502"/>
    </row>
    <row r="58" spans="1:7" s="1225" customFormat="1" ht="15.75" customHeight="1">
      <c r="A58" s="1263">
        <v>381</v>
      </c>
      <c r="B58" s="1264"/>
      <c r="C58" s="1265" t="s">
        <v>491</v>
      </c>
      <c r="D58" s="502"/>
      <c r="E58" s="502"/>
      <c r="F58" s="502"/>
      <c r="G58" s="502"/>
    </row>
    <row r="59" spans="1:7" s="1237" customFormat="1" ht="27.6" customHeight="1">
      <c r="A59" s="1232">
        <v>383</v>
      </c>
      <c r="B59" s="1236"/>
      <c r="C59" s="1234" t="s">
        <v>492</v>
      </c>
      <c r="D59" s="323"/>
      <c r="E59" s="323"/>
      <c r="F59" s="323"/>
      <c r="G59" s="323"/>
    </row>
    <row r="60" spans="1:7" s="1237" customFormat="1">
      <c r="A60" s="1232">
        <v>3840</v>
      </c>
      <c r="B60" s="1236"/>
      <c r="C60" s="1234" t="s">
        <v>493</v>
      </c>
      <c r="D60" s="324"/>
      <c r="E60" s="324"/>
      <c r="F60" s="324"/>
      <c r="G60" s="324"/>
    </row>
    <row r="61" spans="1:7" s="1237" customFormat="1" ht="26.45" customHeight="1">
      <c r="A61" s="1232">
        <v>3841</v>
      </c>
      <c r="B61" s="1236"/>
      <c r="C61" s="1234" t="s">
        <v>494</v>
      </c>
      <c r="D61" s="324">
        <v>41020</v>
      </c>
      <c r="E61" s="324"/>
      <c r="F61" s="324"/>
      <c r="G61" s="324"/>
    </row>
    <row r="62" spans="1:7" s="1237" customFormat="1">
      <c r="A62" s="1266">
        <v>386</v>
      </c>
      <c r="B62" s="1267"/>
      <c r="C62" s="1268" t="s">
        <v>495</v>
      </c>
      <c r="D62" s="324"/>
      <c r="E62" s="324"/>
      <c r="F62" s="324"/>
      <c r="G62" s="324"/>
    </row>
    <row r="63" spans="1:7" s="1237" customFormat="1" ht="27.6" customHeight="1">
      <c r="A63" s="1232">
        <v>387</v>
      </c>
      <c r="B63" s="1236"/>
      <c r="C63" s="1234" t="s">
        <v>496</v>
      </c>
      <c r="D63" s="324"/>
      <c r="E63" s="324"/>
      <c r="F63" s="324"/>
      <c r="G63" s="324"/>
    </row>
    <row r="64" spans="1:7" s="1237" customFormat="1">
      <c r="A64" s="1226">
        <v>389</v>
      </c>
      <c r="B64" s="1269"/>
      <c r="C64" s="1228" t="s">
        <v>137</v>
      </c>
      <c r="D64" s="306">
        <v>10000</v>
      </c>
      <c r="E64" s="306"/>
      <c r="F64" s="306">
        <v>10000</v>
      </c>
      <c r="G64" s="306"/>
    </row>
    <row r="65" spans="1:7" s="1235" customFormat="1">
      <c r="A65" s="1232" t="s">
        <v>260</v>
      </c>
      <c r="B65" s="1233"/>
      <c r="C65" s="1234" t="s">
        <v>497</v>
      </c>
      <c r="D65" s="376"/>
      <c r="E65" s="376"/>
      <c r="F65" s="376"/>
      <c r="G65" s="376"/>
    </row>
    <row r="66" spans="1:7" s="1271" customFormat="1" ht="25.5">
      <c r="A66" s="1232" t="s">
        <v>262</v>
      </c>
      <c r="B66" s="1270"/>
      <c r="C66" s="1234" t="s">
        <v>498</v>
      </c>
      <c r="D66" s="323"/>
      <c r="E66" s="323"/>
      <c r="F66" s="323"/>
      <c r="G66" s="323"/>
    </row>
    <row r="67" spans="1:7" s="1225" customFormat="1">
      <c r="A67" s="1232">
        <v>481</v>
      </c>
      <c r="B67" s="1227"/>
      <c r="C67" s="1228" t="s">
        <v>499</v>
      </c>
      <c r="D67" s="306"/>
      <c r="E67" s="306"/>
      <c r="F67" s="306"/>
      <c r="G67" s="306"/>
    </row>
    <row r="68" spans="1:7" s="1225" customFormat="1">
      <c r="A68" s="1232">
        <v>482</v>
      </c>
      <c r="B68" s="1227"/>
      <c r="C68" s="1228" t="s">
        <v>500</v>
      </c>
      <c r="D68" s="306"/>
      <c r="E68" s="306"/>
      <c r="F68" s="306"/>
      <c r="G68" s="306"/>
    </row>
    <row r="69" spans="1:7" s="1225" customFormat="1">
      <c r="A69" s="1232">
        <v>483</v>
      </c>
      <c r="B69" s="1227"/>
      <c r="C69" s="1228" t="s">
        <v>501</v>
      </c>
      <c r="D69" s="306"/>
      <c r="E69" s="306"/>
      <c r="F69" s="306"/>
      <c r="G69" s="306"/>
    </row>
    <row r="70" spans="1:7" s="1225" customFormat="1">
      <c r="A70" s="1232">
        <v>484</v>
      </c>
      <c r="B70" s="1227"/>
      <c r="C70" s="1228" t="s">
        <v>502</v>
      </c>
      <c r="D70" s="306"/>
      <c r="E70" s="306"/>
      <c r="F70" s="306"/>
      <c r="G70" s="306"/>
    </row>
    <row r="71" spans="1:7" s="1235" customFormat="1" ht="25.5">
      <c r="A71" s="1232">
        <v>485</v>
      </c>
      <c r="B71" s="1233"/>
      <c r="C71" s="1234" t="s">
        <v>503</v>
      </c>
      <c r="D71" s="376"/>
      <c r="E71" s="376"/>
      <c r="F71" s="376"/>
      <c r="G71" s="376"/>
    </row>
    <row r="72" spans="1:7" s="1225" customFormat="1">
      <c r="A72" s="1232">
        <v>486</v>
      </c>
      <c r="B72" s="1227"/>
      <c r="C72" s="1228" t="s">
        <v>504</v>
      </c>
      <c r="D72" s="306"/>
      <c r="E72" s="306"/>
      <c r="F72" s="306"/>
      <c r="G72" s="306"/>
    </row>
    <row r="73" spans="1:7" s="1241" customFormat="1" ht="25.5">
      <c r="A73" s="1232">
        <v>487</v>
      </c>
      <c r="B73" s="1254"/>
      <c r="C73" s="1234" t="s">
        <v>505</v>
      </c>
      <c r="D73" s="376"/>
      <c r="E73" s="376"/>
      <c r="F73" s="376"/>
      <c r="G73" s="376"/>
    </row>
    <row r="74" spans="1:7" s="1237" customFormat="1" ht="15" customHeight="1">
      <c r="A74" s="1232">
        <v>489</v>
      </c>
      <c r="B74" s="1272"/>
      <c r="C74" s="1246" t="s">
        <v>170</v>
      </c>
      <c r="D74" s="376">
        <v>41020</v>
      </c>
      <c r="E74" s="376"/>
      <c r="F74" s="376"/>
      <c r="G74" s="376"/>
    </row>
    <row r="75" spans="1:7" s="1237" customFormat="1">
      <c r="A75" s="1273" t="s">
        <v>506</v>
      </c>
      <c r="B75" s="1272"/>
      <c r="C75" s="1260" t="s">
        <v>507</v>
      </c>
      <c r="D75" s="306"/>
      <c r="E75" s="306"/>
      <c r="F75" s="306"/>
      <c r="G75" s="306"/>
    </row>
    <row r="76" spans="1:7">
      <c r="A76" s="1247"/>
      <c r="B76" s="1248"/>
      <c r="C76" s="1249" t="s">
        <v>508</v>
      </c>
      <c r="D76" s="305">
        <f t="shared" ref="D76" si="7">SUM(D65:D74)-SUM(D57:D64)</f>
        <v>-10000</v>
      </c>
      <c r="E76" s="305">
        <f t="shared" ref="E76" si="8">SUM(E65:E74)-SUM(E57:E64)</f>
        <v>0</v>
      </c>
      <c r="F76" s="305">
        <f t="shared" ref="F76:G76" si="9">SUM(F65:F74)-SUM(F57:F64)</f>
        <v>-10000</v>
      </c>
      <c r="G76" s="305">
        <f t="shared" si="9"/>
        <v>0</v>
      </c>
    </row>
    <row r="77" spans="1:7">
      <c r="A77" s="1274"/>
      <c r="B77" s="1275"/>
      <c r="C77" s="1249" t="s">
        <v>509</v>
      </c>
      <c r="D77" s="305">
        <f t="shared" ref="D77:G77" si="10">D56+D76</f>
        <v>16240</v>
      </c>
      <c r="E77" s="305">
        <f t="shared" si="10"/>
        <v>217</v>
      </c>
      <c r="F77" s="305">
        <f t="shared" si="10"/>
        <v>1695</v>
      </c>
      <c r="G77" s="305">
        <f t="shared" si="10"/>
        <v>238</v>
      </c>
    </row>
    <row r="78" spans="1:7">
      <c r="A78" s="1276">
        <v>3</v>
      </c>
      <c r="B78" s="1277"/>
      <c r="C78" s="1278" t="s">
        <v>275</v>
      </c>
      <c r="D78" s="338">
        <f t="shared" ref="D78:G78" si="11">D20+D21+SUM(D38:D43)+SUM(D57:D64)</f>
        <v>3529948</v>
      </c>
      <c r="E78" s="338">
        <f t="shared" si="11"/>
        <v>3507815</v>
      </c>
      <c r="F78" s="338">
        <f t="shared" si="11"/>
        <v>3582313</v>
      </c>
      <c r="G78" s="338">
        <f t="shared" si="11"/>
        <v>3583816</v>
      </c>
    </row>
    <row r="79" spans="1:7">
      <c r="A79" s="1276">
        <v>4</v>
      </c>
      <c r="B79" s="1277"/>
      <c r="C79" s="1278" t="s">
        <v>276</v>
      </c>
      <c r="D79" s="338">
        <f t="shared" ref="D79:G79" si="12">D35+D36+SUM(D44:D53)+SUM(D65:D74)</f>
        <v>3546188</v>
      </c>
      <c r="E79" s="338">
        <f t="shared" si="12"/>
        <v>3508032</v>
      </c>
      <c r="F79" s="338">
        <f t="shared" si="12"/>
        <v>3584008</v>
      </c>
      <c r="G79" s="338">
        <f t="shared" si="12"/>
        <v>3584054</v>
      </c>
    </row>
    <row r="80" spans="1:7">
      <c r="A80" s="1279"/>
      <c r="B80" s="1280"/>
      <c r="C80" s="1281"/>
      <c r="D80" s="341"/>
      <c r="E80" s="341"/>
      <c r="F80" s="341"/>
      <c r="G80" s="341"/>
    </row>
    <row r="81" spans="1:7">
      <c r="A81" s="1282" t="s">
        <v>510</v>
      </c>
      <c r="B81" s="1283"/>
      <c r="C81" s="1283"/>
      <c r="D81" s="1284"/>
      <c r="E81" s="1284"/>
      <c r="F81" s="1284"/>
      <c r="G81" s="1284"/>
    </row>
    <row r="82" spans="1:7" s="1225" customFormat="1">
      <c r="A82" s="1285">
        <v>50</v>
      </c>
      <c r="B82" s="1286"/>
      <c r="C82" s="1286" t="s">
        <v>511</v>
      </c>
      <c r="D82" s="306">
        <v>87028</v>
      </c>
      <c r="E82" s="306">
        <v>139682</v>
      </c>
      <c r="F82" s="306">
        <v>136116</v>
      </c>
      <c r="G82" s="306">
        <v>126834</v>
      </c>
    </row>
    <row r="83" spans="1:7" s="1225" customFormat="1">
      <c r="A83" s="1285">
        <v>51</v>
      </c>
      <c r="B83" s="1286"/>
      <c r="C83" s="1286" t="s">
        <v>512</v>
      </c>
      <c r="D83" s="306">
        <v>0</v>
      </c>
      <c r="E83" s="306">
        <v>0</v>
      </c>
      <c r="F83" s="306">
        <v>0</v>
      </c>
      <c r="G83" s="306">
        <v>0</v>
      </c>
    </row>
    <row r="84" spans="1:7" s="1225" customFormat="1">
      <c r="A84" s="1285">
        <v>52</v>
      </c>
      <c r="B84" s="1286"/>
      <c r="C84" s="1286" t="s">
        <v>513</v>
      </c>
      <c r="D84" s="306">
        <v>0</v>
      </c>
      <c r="E84" s="306">
        <v>0</v>
      </c>
      <c r="F84" s="306">
        <v>0</v>
      </c>
      <c r="G84" s="306">
        <v>0</v>
      </c>
    </row>
    <row r="85" spans="1:7" s="1225" customFormat="1">
      <c r="A85" s="1287">
        <v>54</v>
      </c>
      <c r="B85" s="1288"/>
      <c r="C85" s="1288" t="s">
        <v>514</v>
      </c>
      <c r="D85" s="306">
        <v>10701</v>
      </c>
      <c r="E85" s="306">
        <v>11812</v>
      </c>
      <c r="F85" s="306">
        <v>6383</v>
      </c>
      <c r="G85" s="306">
        <v>20620</v>
      </c>
    </row>
    <row r="86" spans="1:7" s="1225" customFormat="1">
      <c r="A86" s="1287">
        <v>55</v>
      </c>
      <c r="B86" s="1288"/>
      <c r="C86" s="1288" t="s">
        <v>515</v>
      </c>
      <c r="D86" s="306">
        <v>0</v>
      </c>
      <c r="E86" s="306">
        <v>2000</v>
      </c>
      <c r="F86" s="306">
        <v>2196</v>
      </c>
      <c r="G86" s="306">
        <v>6000</v>
      </c>
    </row>
    <row r="87" spans="1:7" s="1225" customFormat="1">
      <c r="A87" s="1287">
        <v>56</v>
      </c>
      <c r="B87" s="1288"/>
      <c r="C87" s="1288" t="s">
        <v>516</v>
      </c>
      <c r="D87" s="306">
        <v>31902</v>
      </c>
      <c r="E87" s="306">
        <v>37182</v>
      </c>
      <c r="F87" s="306">
        <v>25147</v>
      </c>
      <c r="G87" s="306">
        <v>34737</v>
      </c>
    </row>
    <row r="88" spans="1:7" s="1225" customFormat="1">
      <c r="A88" s="1285">
        <v>57</v>
      </c>
      <c r="B88" s="1286"/>
      <c r="C88" s="1286" t="s">
        <v>517</v>
      </c>
      <c r="D88" s="306">
        <v>9501</v>
      </c>
      <c r="E88" s="306">
        <v>16420</v>
      </c>
      <c r="F88" s="306">
        <v>9501</v>
      </c>
      <c r="G88" s="306">
        <v>16961</v>
      </c>
    </row>
    <row r="89" spans="1:7" s="1235" customFormat="1" ht="25.5">
      <c r="A89" s="1289">
        <v>580</v>
      </c>
      <c r="B89" s="1290"/>
      <c r="C89" s="1290" t="s">
        <v>518</v>
      </c>
      <c r="D89" s="376">
        <v>0</v>
      </c>
      <c r="E89" s="376">
        <v>0</v>
      </c>
      <c r="F89" s="376">
        <v>0</v>
      </c>
      <c r="G89" s="376">
        <v>0</v>
      </c>
    </row>
    <row r="90" spans="1:7" s="1235" customFormat="1" ht="25.5">
      <c r="A90" s="1289">
        <v>582</v>
      </c>
      <c r="B90" s="1290"/>
      <c r="C90" s="1290" t="s">
        <v>519</v>
      </c>
      <c r="D90" s="376">
        <v>0</v>
      </c>
      <c r="E90" s="376">
        <v>0</v>
      </c>
      <c r="F90" s="376">
        <v>0</v>
      </c>
      <c r="G90" s="376">
        <v>0</v>
      </c>
    </row>
    <row r="91" spans="1:7" s="1225" customFormat="1">
      <c r="A91" s="1285">
        <v>584</v>
      </c>
      <c r="B91" s="1286"/>
      <c r="C91" s="1286" t="s">
        <v>520</v>
      </c>
      <c r="D91" s="306">
        <v>0</v>
      </c>
      <c r="E91" s="306">
        <v>0</v>
      </c>
      <c r="F91" s="306">
        <v>0</v>
      </c>
      <c r="G91" s="306">
        <v>0</v>
      </c>
    </row>
    <row r="92" spans="1:7" s="1235" customFormat="1" ht="25.5">
      <c r="A92" s="1289">
        <v>585</v>
      </c>
      <c r="B92" s="1290"/>
      <c r="C92" s="1290" t="s">
        <v>521</v>
      </c>
      <c r="D92" s="376">
        <v>0</v>
      </c>
      <c r="E92" s="376">
        <v>0</v>
      </c>
      <c r="F92" s="376">
        <v>0</v>
      </c>
      <c r="G92" s="376">
        <v>0</v>
      </c>
    </row>
    <row r="93" spans="1:7" s="1225" customFormat="1">
      <c r="A93" s="1285">
        <v>586</v>
      </c>
      <c r="B93" s="1286"/>
      <c r="C93" s="1286" t="s">
        <v>522</v>
      </c>
      <c r="D93" s="306">
        <v>0</v>
      </c>
      <c r="E93" s="306">
        <v>0</v>
      </c>
      <c r="F93" s="306">
        <v>0</v>
      </c>
      <c r="G93" s="306">
        <v>0</v>
      </c>
    </row>
    <row r="94" spans="1:7" s="1225" customFormat="1">
      <c r="A94" s="1291">
        <v>589</v>
      </c>
      <c r="B94" s="1292"/>
      <c r="C94" s="1292" t="s">
        <v>523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1293">
        <v>5</v>
      </c>
      <c r="B95" s="1294"/>
      <c r="C95" s="1294" t="s">
        <v>524</v>
      </c>
      <c r="D95" s="353">
        <f t="shared" ref="D95:G95" si="13">SUM(D82:D94)</f>
        <v>139132</v>
      </c>
      <c r="E95" s="353">
        <f t="shared" si="13"/>
        <v>207096</v>
      </c>
      <c r="F95" s="353">
        <f t="shared" si="13"/>
        <v>179343</v>
      </c>
      <c r="G95" s="353">
        <f t="shared" si="13"/>
        <v>205152</v>
      </c>
    </row>
    <row r="96" spans="1:7" s="1235" customFormat="1" ht="25.5">
      <c r="A96" s="1289">
        <v>60</v>
      </c>
      <c r="B96" s="1290"/>
      <c r="C96" s="1290" t="s">
        <v>525</v>
      </c>
      <c r="D96" s="376">
        <v>0</v>
      </c>
      <c r="E96" s="376">
        <v>0</v>
      </c>
      <c r="F96" s="376">
        <v>0</v>
      </c>
      <c r="G96" s="376">
        <v>0</v>
      </c>
    </row>
    <row r="97" spans="1:7" s="1235" customFormat="1" ht="25.5">
      <c r="A97" s="1289">
        <v>61</v>
      </c>
      <c r="B97" s="1290"/>
      <c r="C97" s="1290" t="s">
        <v>526</v>
      </c>
      <c r="D97" s="376">
        <v>0</v>
      </c>
      <c r="E97" s="376">
        <v>0</v>
      </c>
      <c r="F97" s="376">
        <v>34</v>
      </c>
      <c r="G97" s="376">
        <v>0</v>
      </c>
    </row>
    <row r="98" spans="1:7" s="1225" customFormat="1">
      <c r="A98" s="1285">
        <v>62</v>
      </c>
      <c r="B98" s="1286"/>
      <c r="C98" s="1286" t="s">
        <v>527</v>
      </c>
      <c r="D98" s="306">
        <v>0</v>
      </c>
      <c r="E98" s="306">
        <v>0</v>
      </c>
      <c r="F98" s="306">
        <v>0</v>
      </c>
      <c r="G98" s="306">
        <v>0</v>
      </c>
    </row>
    <row r="99" spans="1:7" s="1225" customFormat="1">
      <c r="A99" s="1285">
        <v>63</v>
      </c>
      <c r="B99" s="1286"/>
      <c r="C99" s="1286" t="s">
        <v>528</v>
      </c>
      <c r="D99" s="306">
        <v>12833</v>
      </c>
      <c r="E99" s="306">
        <v>19918</v>
      </c>
      <c r="F99" s="306">
        <v>22826</v>
      </c>
      <c r="G99" s="306">
        <v>7756</v>
      </c>
    </row>
    <row r="100" spans="1:7" s="1225" customFormat="1">
      <c r="A100" s="1285">
        <v>64</v>
      </c>
      <c r="B100" s="1286"/>
      <c r="C100" s="1286" t="s">
        <v>529</v>
      </c>
      <c r="D100" s="306">
        <v>11032</v>
      </c>
      <c r="E100" s="306">
        <v>11754</v>
      </c>
      <c r="F100" s="306">
        <v>10573</v>
      </c>
      <c r="G100" s="306">
        <v>11657</v>
      </c>
    </row>
    <row r="101" spans="1:7" s="1225" customFormat="1">
      <c r="A101" s="1285">
        <v>65</v>
      </c>
      <c r="B101" s="1286"/>
      <c r="C101" s="1286" t="s">
        <v>530</v>
      </c>
      <c r="D101" s="306">
        <v>0</v>
      </c>
      <c r="E101" s="306">
        <v>0</v>
      </c>
      <c r="F101" s="306">
        <v>0</v>
      </c>
      <c r="G101" s="306">
        <v>0</v>
      </c>
    </row>
    <row r="102" spans="1:7" s="1235" customFormat="1">
      <c r="A102" s="1289">
        <v>66</v>
      </c>
      <c r="B102" s="1290"/>
      <c r="C102" s="1290" t="s">
        <v>531</v>
      </c>
      <c r="D102" s="376">
        <v>17</v>
      </c>
      <c r="E102" s="376">
        <v>50</v>
      </c>
      <c r="F102" s="376">
        <v>18</v>
      </c>
      <c r="G102" s="376">
        <v>50</v>
      </c>
    </row>
    <row r="103" spans="1:7" s="1225" customFormat="1">
      <c r="A103" s="1285">
        <v>67</v>
      </c>
      <c r="B103" s="1286"/>
      <c r="C103" s="1286" t="s">
        <v>517</v>
      </c>
      <c r="D103" s="284">
        <v>9501</v>
      </c>
      <c r="E103" s="284">
        <v>16420</v>
      </c>
      <c r="F103" s="284">
        <v>9501</v>
      </c>
      <c r="G103" s="284">
        <v>16961</v>
      </c>
    </row>
    <row r="104" spans="1:7" s="1225" customFormat="1" ht="38.25">
      <c r="A104" s="1289" t="s">
        <v>299</v>
      </c>
      <c r="B104" s="1286"/>
      <c r="C104" s="1290" t="s">
        <v>532</v>
      </c>
      <c r="D104" s="306">
        <v>0</v>
      </c>
      <c r="E104" s="306">
        <v>0</v>
      </c>
      <c r="F104" s="306">
        <v>0</v>
      </c>
      <c r="G104" s="306">
        <v>0</v>
      </c>
    </row>
    <row r="105" spans="1:7" s="1225" customFormat="1" ht="56.45" customHeight="1">
      <c r="A105" s="1295" t="s">
        <v>533</v>
      </c>
      <c r="B105" s="1292"/>
      <c r="C105" s="1296" t="s">
        <v>534</v>
      </c>
      <c r="D105" s="313">
        <v>0</v>
      </c>
      <c r="E105" s="313">
        <v>0</v>
      </c>
      <c r="F105" s="313">
        <v>0</v>
      </c>
      <c r="G105" s="313">
        <v>0</v>
      </c>
    </row>
    <row r="106" spans="1:7">
      <c r="A106" s="1293">
        <v>6</v>
      </c>
      <c r="B106" s="1294"/>
      <c r="C106" s="1294" t="s">
        <v>535</v>
      </c>
      <c r="D106" s="353">
        <f t="shared" ref="D106:G106" si="14">SUM(D96:D105)</f>
        <v>33383</v>
      </c>
      <c r="E106" s="353">
        <f t="shared" si="14"/>
        <v>48142</v>
      </c>
      <c r="F106" s="353">
        <f t="shared" si="14"/>
        <v>42952</v>
      </c>
      <c r="G106" s="353">
        <f t="shared" si="14"/>
        <v>36424</v>
      </c>
    </row>
    <row r="107" spans="1:7">
      <c r="A107" s="1297" t="s">
        <v>304</v>
      </c>
      <c r="B107" s="1298"/>
      <c r="C107" s="1294" t="s">
        <v>4</v>
      </c>
      <c r="D107" s="353">
        <f t="shared" ref="D107:G107" si="15">(D95-D88)-(D106-D103)</f>
        <v>105749</v>
      </c>
      <c r="E107" s="353">
        <f t="shared" si="15"/>
        <v>158954</v>
      </c>
      <c r="F107" s="353">
        <f t="shared" si="15"/>
        <v>136391</v>
      </c>
      <c r="G107" s="353">
        <f t="shared" si="15"/>
        <v>168728</v>
      </c>
    </row>
    <row r="108" spans="1:7">
      <c r="A108" s="1299" t="s">
        <v>305</v>
      </c>
      <c r="B108" s="1300"/>
      <c r="C108" s="1301" t="s">
        <v>536</v>
      </c>
      <c r="D108" s="353">
        <f t="shared" ref="D108:G108" si="16">D107-D85-D86+D100+D101</f>
        <v>106080</v>
      </c>
      <c r="E108" s="353">
        <f t="shared" si="16"/>
        <v>156896</v>
      </c>
      <c r="F108" s="353">
        <f t="shared" si="16"/>
        <v>138385</v>
      </c>
      <c r="G108" s="353">
        <f t="shared" si="16"/>
        <v>153765</v>
      </c>
    </row>
    <row r="109" spans="1:7">
      <c r="A109" s="1279"/>
      <c r="B109" s="1280"/>
      <c r="C109" s="1281"/>
      <c r="D109" s="341"/>
      <c r="E109" s="341"/>
      <c r="F109" s="341"/>
      <c r="G109" s="341"/>
    </row>
    <row r="110" spans="1:7" s="1305" customFormat="1">
      <c r="A110" s="1302" t="s">
        <v>537</v>
      </c>
      <c r="B110" s="1303"/>
      <c r="C110" s="1304"/>
      <c r="D110" s="341"/>
      <c r="E110" s="341"/>
      <c r="F110" s="341"/>
      <c r="G110" s="341"/>
    </row>
    <row r="111" spans="1:7" s="1308" customFormat="1">
      <c r="A111" s="1306">
        <v>10</v>
      </c>
      <c r="B111" s="1307"/>
      <c r="C111" s="1307" t="s">
        <v>538</v>
      </c>
      <c r="D111" s="366">
        <f t="shared" ref="D111:G111" si="17">D112+D117</f>
        <v>2200924</v>
      </c>
      <c r="E111" s="366">
        <f t="shared" si="17"/>
        <v>0</v>
      </c>
      <c r="F111" s="366">
        <f t="shared" si="17"/>
        <v>2402724</v>
      </c>
      <c r="G111" s="366">
        <f t="shared" si="17"/>
        <v>0</v>
      </c>
    </row>
    <row r="112" spans="1:7" s="1308" customFormat="1">
      <c r="A112" s="1309" t="s">
        <v>309</v>
      </c>
      <c r="B112" s="1310"/>
      <c r="C112" s="1310" t="s">
        <v>539</v>
      </c>
      <c r="D112" s="366">
        <f t="shared" ref="D112:G112" si="18">D113+D114+D115+D116</f>
        <v>1340897</v>
      </c>
      <c r="E112" s="366">
        <f t="shared" si="18"/>
        <v>0</v>
      </c>
      <c r="F112" s="366">
        <f t="shared" si="18"/>
        <v>1528210</v>
      </c>
      <c r="G112" s="366">
        <f t="shared" si="18"/>
        <v>0</v>
      </c>
    </row>
    <row r="113" spans="1:7" s="1308" customFormat="1">
      <c r="A113" s="1311" t="s">
        <v>311</v>
      </c>
      <c r="B113" s="1312"/>
      <c r="C113" s="1312" t="s">
        <v>540</v>
      </c>
      <c r="D113" s="306">
        <v>1201165</v>
      </c>
      <c r="E113" s="306"/>
      <c r="F113" s="306">
        <v>1372857</v>
      </c>
      <c r="G113" s="306"/>
    </row>
    <row r="114" spans="1:7" s="1315" customFormat="1" ht="15" customHeight="1">
      <c r="A114" s="1313">
        <v>102</v>
      </c>
      <c r="B114" s="1314"/>
      <c r="C114" s="1314" t="s">
        <v>541</v>
      </c>
      <c r="D114" s="323"/>
      <c r="E114" s="323"/>
      <c r="F114" s="323"/>
      <c r="G114" s="323"/>
    </row>
    <row r="115" spans="1:7" s="1308" customFormat="1">
      <c r="A115" s="1311">
        <v>104</v>
      </c>
      <c r="B115" s="1312"/>
      <c r="C115" s="1312" t="s">
        <v>542</v>
      </c>
      <c r="D115" s="306">
        <v>133829</v>
      </c>
      <c r="E115" s="306"/>
      <c r="F115" s="306">
        <v>149123</v>
      </c>
      <c r="G115" s="306"/>
    </row>
    <row r="116" spans="1:7" s="1308" customFormat="1">
      <c r="A116" s="1311">
        <v>106</v>
      </c>
      <c r="B116" s="1312"/>
      <c r="C116" s="1312" t="s">
        <v>543</v>
      </c>
      <c r="D116" s="306">
        <v>5903</v>
      </c>
      <c r="E116" s="306"/>
      <c r="F116" s="306">
        <v>6230</v>
      </c>
      <c r="G116" s="306"/>
    </row>
    <row r="117" spans="1:7" s="1308" customFormat="1">
      <c r="A117" s="1309" t="s">
        <v>316</v>
      </c>
      <c r="B117" s="1310"/>
      <c r="C117" s="1310" t="s">
        <v>544</v>
      </c>
      <c r="D117" s="366">
        <f t="shared" ref="D117:G117" si="19">D118+D119+D120</f>
        <v>860027</v>
      </c>
      <c r="E117" s="366">
        <f t="shared" si="19"/>
        <v>0</v>
      </c>
      <c r="F117" s="366">
        <f t="shared" si="19"/>
        <v>874514</v>
      </c>
      <c r="G117" s="366">
        <f t="shared" si="19"/>
        <v>0</v>
      </c>
    </row>
    <row r="118" spans="1:7" s="1308" customFormat="1">
      <c r="A118" s="1311">
        <v>107</v>
      </c>
      <c r="B118" s="1312"/>
      <c r="C118" s="1312" t="s">
        <v>545</v>
      </c>
      <c r="D118" s="306">
        <v>860027</v>
      </c>
      <c r="E118" s="306"/>
      <c r="F118" s="306">
        <v>874514</v>
      </c>
      <c r="G118" s="306"/>
    </row>
    <row r="119" spans="1:7" s="1308" customFormat="1">
      <c r="A119" s="1311">
        <v>108</v>
      </c>
      <c r="B119" s="1312"/>
      <c r="C119" s="1312" t="s">
        <v>546</v>
      </c>
      <c r="D119" s="306"/>
      <c r="E119" s="306"/>
      <c r="F119" s="306"/>
      <c r="G119" s="306"/>
    </row>
    <row r="120" spans="1:7" s="1317" customFormat="1" ht="25.5">
      <c r="A120" s="1313">
        <v>109</v>
      </c>
      <c r="B120" s="1316"/>
      <c r="C120" s="1316" t="s">
        <v>547</v>
      </c>
      <c r="D120" s="376"/>
      <c r="E120" s="376"/>
      <c r="F120" s="376"/>
      <c r="G120" s="376"/>
    </row>
    <row r="121" spans="1:7" s="1308" customFormat="1">
      <c r="A121" s="1309">
        <v>14</v>
      </c>
      <c r="B121" s="1310"/>
      <c r="C121" s="1310" t="s">
        <v>548</v>
      </c>
      <c r="D121" s="378">
        <f t="shared" ref="D121:G121" si="20">SUM(D122:D130)</f>
        <v>872735</v>
      </c>
      <c r="E121" s="378">
        <f t="shared" si="20"/>
        <v>0</v>
      </c>
      <c r="F121" s="378">
        <f t="shared" si="20"/>
        <v>922736</v>
      </c>
      <c r="G121" s="378">
        <f t="shared" si="20"/>
        <v>0</v>
      </c>
    </row>
    <row r="122" spans="1:7" s="1308" customFormat="1">
      <c r="A122" s="1311" t="s">
        <v>322</v>
      </c>
      <c r="B122" s="1312"/>
      <c r="C122" s="1312" t="s">
        <v>549</v>
      </c>
      <c r="D122" s="306">
        <v>551906</v>
      </c>
      <c r="E122" s="306"/>
      <c r="F122" s="306">
        <v>607363</v>
      </c>
      <c r="G122" s="306"/>
    </row>
    <row r="123" spans="1:7" s="1308" customFormat="1">
      <c r="A123" s="1311">
        <v>144</v>
      </c>
      <c r="B123" s="1312"/>
      <c r="C123" s="1312" t="s">
        <v>514</v>
      </c>
      <c r="D123" s="306">
        <v>170074</v>
      </c>
      <c r="E123" s="306"/>
      <c r="F123" s="306">
        <v>162672</v>
      </c>
      <c r="G123" s="306"/>
    </row>
    <row r="124" spans="1:7" s="1308" customFormat="1">
      <c r="A124" s="1311">
        <v>145</v>
      </c>
      <c r="B124" s="1312"/>
      <c r="C124" s="1312" t="s">
        <v>550</v>
      </c>
      <c r="D124" s="379">
        <v>141755</v>
      </c>
      <c r="E124" s="379"/>
      <c r="F124" s="379">
        <v>143701</v>
      </c>
      <c r="G124" s="379"/>
    </row>
    <row r="125" spans="1:7" s="1308" customFormat="1">
      <c r="A125" s="1311">
        <v>146</v>
      </c>
      <c r="B125" s="1312"/>
      <c r="C125" s="1312" t="s">
        <v>551</v>
      </c>
      <c r="D125" s="379">
        <v>9000</v>
      </c>
      <c r="E125" s="379"/>
      <c r="F125" s="379">
        <v>9000</v>
      </c>
      <c r="G125" s="379"/>
    </row>
    <row r="126" spans="1:7" s="1317" customFormat="1" ht="29.45" customHeight="1">
      <c r="A126" s="1313" t="s">
        <v>326</v>
      </c>
      <c r="B126" s="1316"/>
      <c r="C126" s="1316" t="s">
        <v>552</v>
      </c>
      <c r="D126" s="380"/>
      <c r="E126" s="380"/>
      <c r="F126" s="380"/>
      <c r="G126" s="380"/>
    </row>
    <row r="127" spans="1:7" s="1308" customFormat="1">
      <c r="A127" s="1311">
        <v>1484</v>
      </c>
      <c r="B127" s="1312"/>
      <c r="C127" s="1312" t="s">
        <v>553</v>
      </c>
      <c r="D127" s="379"/>
      <c r="E127" s="379"/>
      <c r="F127" s="379"/>
      <c r="G127" s="379"/>
    </row>
    <row r="128" spans="1:7" s="1317" customFormat="1">
      <c r="A128" s="1313">
        <v>1485</v>
      </c>
      <c r="B128" s="1316"/>
      <c r="C128" s="1316" t="s">
        <v>554</v>
      </c>
      <c r="D128" s="380"/>
      <c r="E128" s="380"/>
      <c r="F128" s="380"/>
      <c r="G128" s="380"/>
    </row>
    <row r="129" spans="1:7" s="1317" customFormat="1" ht="25.5">
      <c r="A129" s="1313">
        <v>1486</v>
      </c>
      <c r="B129" s="1316"/>
      <c r="C129" s="1316" t="s">
        <v>555</v>
      </c>
      <c r="D129" s="380"/>
      <c r="E129" s="380"/>
      <c r="F129" s="380"/>
      <c r="G129" s="380"/>
    </row>
    <row r="130" spans="1:7" s="1317" customFormat="1">
      <c r="A130" s="1318">
        <v>1489</v>
      </c>
      <c r="B130" s="1319"/>
      <c r="C130" s="1319" t="s">
        <v>556</v>
      </c>
      <c r="D130" s="1320"/>
      <c r="E130" s="1320"/>
      <c r="F130" s="1320"/>
      <c r="G130" s="1320"/>
    </row>
    <row r="131" spans="1:7" s="1305" customFormat="1">
      <c r="A131" s="1321">
        <v>1</v>
      </c>
      <c r="B131" s="1322"/>
      <c r="C131" s="1323" t="s">
        <v>557</v>
      </c>
      <c r="D131" s="386">
        <f t="shared" ref="D131:G131" si="21">D111+D121</f>
        <v>3073659</v>
      </c>
      <c r="E131" s="386">
        <f t="shared" si="21"/>
        <v>0</v>
      </c>
      <c r="F131" s="386">
        <f t="shared" si="21"/>
        <v>3325460</v>
      </c>
      <c r="G131" s="386">
        <f t="shared" si="21"/>
        <v>0</v>
      </c>
    </row>
    <row r="132" spans="1:7" s="1305" customFormat="1">
      <c r="A132" s="1279"/>
      <c r="B132" s="1280"/>
      <c r="C132" s="1281"/>
      <c r="D132" s="341"/>
      <c r="E132" s="341"/>
      <c r="F132" s="341"/>
      <c r="G132" s="341"/>
    </row>
    <row r="133" spans="1:7" s="1308" customFormat="1">
      <c r="A133" s="1306">
        <v>20</v>
      </c>
      <c r="B133" s="1307"/>
      <c r="C133" s="1307" t="s">
        <v>558</v>
      </c>
      <c r="D133" s="720">
        <f t="shared" ref="D133:G133" si="22">D134+D140</f>
        <v>1475569</v>
      </c>
      <c r="E133" s="720">
        <f t="shared" si="22"/>
        <v>0</v>
      </c>
      <c r="F133" s="720">
        <f t="shared" si="22"/>
        <v>1724064</v>
      </c>
      <c r="G133" s="720">
        <f t="shared" si="22"/>
        <v>0</v>
      </c>
    </row>
    <row r="134" spans="1:7" s="1308" customFormat="1">
      <c r="A134" s="1324" t="s">
        <v>334</v>
      </c>
      <c r="B134" s="1310"/>
      <c r="C134" s="1310" t="s">
        <v>559</v>
      </c>
      <c r="D134" s="366">
        <f t="shared" ref="D134:G134" si="23">D135+D136+D138+D139</f>
        <v>1110606</v>
      </c>
      <c r="E134" s="366">
        <f t="shared" si="23"/>
        <v>0</v>
      </c>
      <c r="F134" s="366">
        <f t="shared" si="23"/>
        <v>1302012</v>
      </c>
      <c r="G134" s="366">
        <f t="shared" si="23"/>
        <v>0</v>
      </c>
    </row>
    <row r="135" spans="1:7" s="1326" customFormat="1">
      <c r="A135" s="1325">
        <v>200</v>
      </c>
      <c r="B135" s="1312"/>
      <c r="C135" s="1312" t="s">
        <v>560</v>
      </c>
      <c r="D135" s="306">
        <v>771782</v>
      </c>
      <c r="E135" s="306"/>
      <c r="F135" s="306">
        <v>969510</v>
      </c>
      <c r="G135" s="306"/>
    </row>
    <row r="136" spans="1:7" s="1326" customFormat="1">
      <c r="A136" s="1325">
        <v>201</v>
      </c>
      <c r="B136" s="1312"/>
      <c r="C136" s="1312" t="s">
        <v>561</v>
      </c>
      <c r="D136" s="306"/>
      <c r="E136" s="306"/>
      <c r="F136" s="306"/>
      <c r="G136" s="306"/>
    </row>
    <row r="137" spans="1:7" s="1326" customFormat="1">
      <c r="A137" s="1327" t="s">
        <v>562</v>
      </c>
      <c r="B137" s="1328"/>
      <c r="C137" s="1328" t="s">
        <v>563</v>
      </c>
      <c r="D137" s="393"/>
      <c r="E137" s="393"/>
      <c r="F137" s="393"/>
      <c r="G137" s="393"/>
    </row>
    <row r="138" spans="1:7" s="1326" customFormat="1">
      <c r="A138" s="1325">
        <v>204</v>
      </c>
      <c r="B138" s="1312"/>
      <c r="C138" s="1312" t="s">
        <v>564</v>
      </c>
      <c r="D138" s="379">
        <v>338824</v>
      </c>
      <c r="E138" s="379"/>
      <c r="F138" s="379">
        <v>332502</v>
      </c>
      <c r="G138" s="379"/>
    </row>
    <row r="139" spans="1:7" s="1326" customFormat="1">
      <c r="A139" s="1325">
        <v>205</v>
      </c>
      <c r="B139" s="1312"/>
      <c r="C139" s="1312" t="s">
        <v>565</v>
      </c>
      <c r="D139" s="379"/>
      <c r="E139" s="379"/>
      <c r="F139" s="379"/>
      <c r="G139" s="379"/>
    </row>
    <row r="140" spans="1:7" s="1326" customFormat="1">
      <c r="A140" s="1324" t="s">
        <v>342</v>
      </c>
      <c r="B140" s="1310"/>
      <c r="C140" s="1310" t="s">
        <v>566</v>
      </c>
      <c r="D140" s="366">
        <f t="shared" ref="D140:G140" si="24">D141+D143+D144</f>
        <v>364963</v>
      </c>
      <c r="E140" s="366">
        <f t="shared" si="24"/>
        <v>0</v>
      </c>
      <c r="F140" s="366">
        <f t="shared" si="24"/>
        <v>422052</v>
      </c>
      <c r="G140" s="366">
        <f t="shared" si="24"/>
        <v>0</v>
      </c>
    </row>
    <row r="141" spans="1:7" s="1326" customFormat="1">
      <c r="A141" s="1325">
        <v>206</v>
      </c>
      <c r="B141" s="1312"/>
      <c r="C141" s="1312" t="s">
        <v>567</v>
      </c>
      <c r="D141" s="379">
        <v>28947</v>
      </c>
      <c r="E141" s="379"/>
      <c r="F141" s="379">
        <v>35570</v>
      </c>
      <c r="G141" s="379"/>
    </row>
    <row r="142" spans="1:7" s="1326" customFormat="1">
      <c r="A142" s="1327" t="s">
        <v>568</v>
      </c>
      <c r="B142" s="1328"/>
      <c r="C142" s="1328" t="s">
        <v>569</v>
      </c>
      <c r="D142" s="393"/>
      <c r="E142" s="393"/>
      <c r="F142" s="393"/>
      <c r="G142" s="393"/>
    </row>
    <row r="143" spans="1:7" s="1326" customFormat="1">
      <c r="A143" s="1325">
        <v>208</v>
      </c>
      <c r="B143" s="1312"/>
      <c r="C143" s="1312" t="s">
        <v>570</v>
      </c>
      <c r="D143" s="379">
        <v>282222</v>
      </c>
      <c r="E143" s="379"/>
      <c r="F143" s="379">
        <v>328127</v>
      </c>
      <c r="G143" s="379"/>
    </row>
    <row r="144" spans="1:7" s="1329" customFormat="1" ht="25.5">
      <c r="A144" s="1313">
        <v>209</v>
      </c>
      <c r="B144" s="1316"/>
      <c r="C144" s="1316" t="s">
        <v>571</v>
      </c>
      <c r="D144" s="380">
        <v>53794</v>
      </c>
      <c r="E144" s="380"/>
      <c r="F144" s="380">
        <v>58355</v>
      </c>
      <c r="G144" s="380"/>
    </row>
    <row r="145" spans="1:7" s="1308" customFormat="1">
      <c r="A145" s="1324">
        <v>29</v>
      </c>
      <c r="B145" s="1310"/>
      <c r="C145" s="1310" t="s">
        <v>572</v>
      </c>
      <c r="D145" s="379">
        <v>1598090</v>
      </c>
      <c r="E145" s="379"/>
      <c r="F145" s="379">
        <v>1601396</v>
      </c>
      <c r="G145" s="379"/>
    </row>
    <row r="146" spans="1:7" s="1308" customFormat="1">
      <c r="A146" s="1330" t="s">
        <v>573</v>
      </c>
      <c r="B146" s="1331"/>
      <c r="C146" s="1331" t="s">
        <v>574</v>
      </c>
      <c r="D146" s="318"/>
      <c r="E146" s="318"/>
      <c r="F146" s="318"/>
      <c r="G146" s="318"/>
    </row>
    <row r="147" spans="1:7" s="1305" customFormat="1">
      <c r="A147" s="1321">
        <v>2</v>
      </c>
      <c r="B147" s="1322"/>
      <c r="C147" s="1323" t="s">
        <v>575</v>
      </c>
      <c r="D147" s="386">
        <f t="shared" ref="D147:G147" si="25">D133+D145</f>
        <v>3073659</v>
      </c>
      <c r="E147" s="386">
        <f t="shared" si="25"/>
        <v>0</v>
      </c>
      <c r="F147" s="386">
        <f t="shared" si="25"/>
        <v>3325460</v>
      </c>
      <c r="G147" s="386">
        <f t="shared" si="25"/>
        <v>0</v>
      </c>
    </row>
    <row r="148" spans="1:7" ht="7.5" customHeight="1"/>
    <row r="149" spans="1:7" ht="13.5" customHeight="1">
      <c r="A149" s="1333" t="s">
        <v>576</v>
      </c>
      <c r="B149" s="1334"/>
      <c r="C149" s="1335"/>
      <c r="D149" s="1334"/>
      <c r="E149" s="1334"/>
      <c r="F149" s="1334"/>
      <c r="G149" s="1334"/>
    </row>
    <row r="150" spans="1:7">
      <c r="A150" s="1336" t="s">
        <v>577</v>
      </c>
      <c r="B150" s="1336"/>
      <c r="C150" s="1336" t="s">
        <v>155</v>
      </c>
      <c r="D150" s="402">
        <f t="shared" ref="D150" si="26">D77+SUM(D8:D12)-D30-D31+D16-D33+D59+D63-D73+D64-D74-D54+D20-D35</f>
        <v>95100</v>
      </c>
      <c r="E150" s="402">
        <f t="shared" ref="E150" si="27">E77+SUM(E8:E12)-E30-E31+E16-E33+E59+E63-E73+E64-E74-E54+E20-E35</f>
        <v>43579</v>
      </c>
      <c r="F150" s="402">
        <f t="shared" ref="F150:G150" si="28">F77+SUM(F8:F12)-F30-F31+F16-F33+F59+F63-F73+F64-F74-F54+F20-F35</f>
        <v>148178</v>
      </c>
      <c r="G150" s="402">
        <f t="shared" si="28"/>
        <v>56304</v>
      </c>
    </row>
    <row r="151" spans="1:7">
      <c r="A151" s="1337" t="s">
        <v>578</v>
      </c>
      <c r="B151" s="1337"/>
      <c r="C151" s="1337" t="s">
        <v>579</v>
      </c>
      <c r="D151" s="405">
        <f t="shared" ref="D151:G151" si="29">IF(D177=0,0,D150/D177)</f>
        <v>2.9246474277556729E-2</v>
      </c>
      <c r="E151" s="405">
        <f t="shared" si="29"/>
        <v>1.3391300125957318E-2</v>
      </c>
      <c r="F151" s="405">
        <f t="shared" si="29"/>
        <v>4.4448430665451601E-2</v>
      </c>
      <c r="G151" s="405">
        <f t="shared" si="29"/>
        <v>1.6944566913494049E-2</v>
      </c>
    </row>
    <row r="152" spans="1:7" s="1339" customFormat="1" ht="25.5">
      <c r="A152" s="1338" t="s">
        <v>580</v>
      </c>
      <c r="B152" s="1338"/>
      <c r="C152" s="1338" t="s">
        <v>581</v>
      </c>
      <c r="D152" s="425">
        <f t="shared" ref="D152:G152" si="30">IF(D107=0,0,D150/D107)</f>
        <v>0.8992992841539873</v>
      </c>
      <c r="E152" s="425">
        <f t="shared" si="30"/>
        <v>0.27416107804773709</v>
      </c>
      <c r="F152" s="425">
        <f t="shared" si="30"/>
        <v>1.086420658254577</v>
      </c>
      <c r="G152" s="425">
        <f t="shared" si="30"/>
        <v>0.33369683751363138</v>
      </c>
    </row>
    <row r="153" spans="1:7" s="1339" customFormat="1" ht="25.5">
      <c r="A153" s="1340" t="s">
        <v>580</v>
      </c>
      <c r="B153" s="1340"/>
      <c r="C153" s="1340" t="s">
        <v>582</v>
      </c>
      <c r="D153" s="1341">
        <f t="shared" ref="D153:G153" si="31">IF(0=D108,0,D150/D108)</f>
        <v>0.89649321266968329</v>
      </c>
      <c r="E153" s="1341">
        <f t="shared" si="31"/>
        <v>0.27775724046502143</v>
      </c>
      <c r="F153" s="1341">
        <f t="shared" si="31"/>
        <v>1.0707663402825451</v>
      </c>
      <c r="G153" s="1341">
        <f t="shared" si="31"/>
        <v>0.36616915422885571</v>
      </c>
    </row>
    <row r="154" spans="1:7" s="1339" customFormat="1" ht="25.5">
      <c r="A154" s="1342" t="s">
        <v>583</v>
      </c>
      <c r="B154" s="1342"/>
      <c r="C154" s="1342" t="s">
        <v>584</v>
      </c>
      <c r="D154" s="415">
        <f t="shared" ref="D154:G154" si="32">D150-D107</f>
        <v>-10649</v>
      </c>
      <c r="E154" s="415">
        <f t="shared" si="32"/>
        <v>-115375</v>
      </c>
      <c r="F154" s="415">
        <f t="shared" si="32"/>
        <v>11787</v>
      </c>
      <c r="G154" s="415">
        <f t="shared" si="32"/>
        <v>-112424</v>
      </c>
    </row>
    <row r="155" spans="1:7" ht="27.6" customHeight="1">
      <c r="A155" s="1343" t="s">
        <v>585</v>
      </c>
      <c r="B155" s="1343"/>
      <c r="C155" s="1343" t="s">
        <v>586</v>
      </c>
      <c r="D155" s="418">
        <f t="shared" ref="D155:G155" si="33">D150-D108</f>
        <v>-10980</v>
      </c>
      <c r="E155" s="418">
        <f t="shared" si="33"/>
        <v>-113317</v>
      </c>
      <c r="F155" s="418">
        <f t="shared" si="33"/>
        <v>9793</v>
      </c>
      <c r="G155" s="418">
        <f t="shared" si="33"/>
        <v>-97461</v>
      </c>
    </row>
    <row r="156" spans="1:7">
      <c r="A156" s="1336" t="s">
        <v>587</v>
      </c>
      <c r="B156" s="1336"/>
      <c r="C156" s="1336" t="s">
        <v>588</v>
      </c>
      <c r="D156" s="419">
        <f t="shared" ref="D156:G156" si="34">D135+D136-D137+D141-D142</f>
        <v>800729</v>
      </c>
      <c r="E156" s="419">
        <f t="shared" si="34"/>
        <v>0</v>
      </c>
      <c r="F156" s="419">
        <f t="shared" si="34"/>
        <v>1005080</v>
      </c>
      <c r="G156" s="419">
        <f t="shared" si="34"/>
        <v>0</v>
      </c>
    </row>
    <row r="157" spans="1:7">
      <c r="A157" s="1344" t="s">
        <v>589</v>
      </c>
      <c r="B157" s="1344"/>
      <c r="C157" s="1344" t="s">
        <v>590</v>
      </c>
      <c r="D157" s="422">
        <f t="shared" ref="D157:G157" si="35">IF(D177=0,0,D156/D177)</f>
        <v>0.24625131547627468</v>
      </c>
      <c r="E157" s="422">
        <f t="shared" si="35"/>
        <v>0</v>
      </c>
      <c r="F157" s="422">
        <f t="shared" si="35"/>
        <v>0.30149029338519956</v>
      </c>
      <c r="G157" s="422">
        <f t="shared" si="35"/>
        <v>0</v>
      </c>
    </row>
    <row r="158" spans="1:7">
      <c r="A158" s="1336" t="s">
        <v>591</v>
      </c>
      <c r="B158" s="1336"/>
      <c r="C158" s="1336" t="s">
        <v>592</v>
      </c>
      <c r="D158" s="419">
        <f t="shared" ref="D158:G158" si="36">D133-D142-D111</f>
        <v>-725355</v>
      </c>
      <c r="E158" s="419">
        <f t="shared" si="36"/>
        <v>0</v>
      </c>
      <c r="F158" s="419">
        <f t="shared" si="36"/>
        <v>-678660</v>
      </c>
      <c r="G158" s="419">
        <f t="shared" si="36"/>
        <v>0</v>
      </c>
    </row>
    <row r="159" spans="1:7">
      <c r="A159" s="1337" t="s">
        <v>593</v>
      </c>
      <c r="B159" s="1337"/>
      <c r="C159" s="1337" t="s">
        <v>594</v>
      </c>
      <c r="D159" s="423">
        <f t="shared" ref="D159:G159" si="37">D121-D123-D124-D142-D145</f>
        <v>-1037184</v>
      </c>
      <c r="E159" s="423">
        <f t="shared" si="37"/>
        <v>0</v>
      </c>
      <c r="F159" s="423">
        <f t="shared" si="37"/>
        <v>-985033</v>
      </c>
      <c r="G159" s="423">
        <f t="shared" si="37"/>
        <v>0</v>
      </c>
    </row>
    <row r="160" spans="1:7">
      <c r="A160" s="1337" t="s">
        <v>595</v>
      </c>
      <c r="B160" s="1337"/>
      <c r="C160" s="1337" t="s">
        <v>596</v>
      </c>
      <c r="D160" s="424">
        <f t="shared" ref="D160:G160" si="38">IF(D175=0,"-",1000*D158/D175)</f>
        <v>-2325.4967715460029</v>
      </c>
      <c r="E160" s="424" t="str">
        <f t="shared" si="38"/>
        <v>-</v>
      </c>
      <c r="F160" s="424" t="str">
        <f t="shared" si="38"/>
        <v>-</v>
      </c>
      <c r="G160" s="424" t="str">
        <f t="shared" si="38"/>
        <v>-</v>
      </c>
    </row>
    <row r="161" spans="1:7">
      <c r="A161" s="1337" t="s">
        <v>595</v>
      </c>
      <c r="B161" s="1337"/>
      <c r="C161" s="1337" t="s">
        <v>597</v>
      </c>
      <c r="D161" s="423">
        <f t="shared" ref="D161:G161" si="39">IF(D175=0,0,1000*(D159/D175))</f>
        <v>-3325.2242605333522</v>
      </c>
      <c r="E161" s="423">
        <f t="shared" si="39"/>
        <v>0</v>
      </c>
      <c r="F161" s="423">
        <f t="shared" si="39"/>
        <v>0</v>
      </c>
      <c r="G161" s="423">
        <f t="shared" si="39"/>
        <v>0</v>
      </c>
    </row>
    <row r="162" spans="1:7">
      <c r="A162" s="1344" t="s">
        <v>598</v>
      </c>
      <c r="B162" s="1344"/>
      <c r="C162" s="1344" t="s">
        <v>599</v>
      </c>
      <c r="D162" s="422">
        <f t="shared" ref="D162:G162" si="40">IF((D22+D23+D65+D66)=0,0,D158/(D22+D23+D65+D66))</f>
        <v>-0.5491814387265832</v>
      </c>
      <c r="E162" s="422">
        <f t="shared" si="40"/>
        <v>0</v>
      </c>
      <c r="F162" s="422">
        <f t="shared" si="40"/>
        <v>-0.49855500883743958</v>
      </c>
      <c r="G162" s="422">
        <f t="shared" si="40"/>
        <v>0</v>
      </c>
    </row>
    <row r="163" spans="1:7">
      <c r="A163" s="1337" t="s">
        <v>600</v>
      </c>
      <c r="B163" s="1337"/>
      <c r="C163" s="1337" t="s">
        <v>601</v>
      </c>
      <c r="D163" s="402">
        <f t="shared" ref="D163:G163" si="41">D145</f>
        <v>1598090</v>
      </c>
      <c r="E163" s="402">
        <f t="shared" si="41"/>
        <v>0</v>
      </c>
      <c r="F163" s="402">
        <f t="shared" si="41"/>
        <v>1601396</v>
      </c>
      <c r="G163" s="402">
        <f t="shared" si="41"/>
        <v>0</v>
      </c>
    </row>
    <row r="164" spans="1:7" ht="25.5">
      <c r="A164" s="1338" t="s">
        <v>602</v>
      </c>
      <c r="B164" s="1344"/>
      <c r="C164" s="1344" t="s">
        <v>603</v>
      </c>
      <c r="D164" s="425">
        <f t="shared" ref="D164:G164" si="42">IF(D178=0,0,D146/D178)</f>
        <v>0</v>
      </c>
      <c r="E164" s="425">
        <f t="shared" si="42"/>
        <v>0</v>
      </c>
      <c r="F164" s="425">
        <f t="shared" si="42"/>
        <v>0</v>
      </c>
      <c r="G164" s="425">
        <f t="shared" si="42"/>
        <v>0</v>
      </c>
    </row>
    <row r="165" spans="1:7">
      <c r="A165" s="1345" t="s">
        <v>604</v>
      </c>
      <c r="B165" s="1345"/>
      <c r="C165" s="1345" t="s">
        <v>605</v>
      </c>
      <c r="D165" s="428">
        <f t="shared" ref="D165:G165" si="43">IF(D177=0,0,D180/D177)</f>
        <v>2.6515265675464392E-2</v>
      </c>
      <c r="E165" s="428">
        <f t="shared" si="43"/>
        <v>2.9661580744355813E-2</v>
      </c>
      <c r="F165" s="428">
        <f t="shared" si="43"/>
        <v>2.3792739971671167E-2</v>
      </c>
      <c r="G165" s="428">
        <f t="shared" si="43"/>
        <v>3.475706738372504E-2</v>
      </c>
    </row>
    <row r="166" spans="1:7">
      <c r="A166" s="1337" t="s">
        <v>606</v>
      </c>
      <c r="B166" s="1337"/>
      <c r="C166" s="1337" t="s">
        <v>607</v>
      </c>
      <c r="D166" s="402">
        <f t="shared" ref="D166:G166" si="44">D55</f>
        <v>96203</v>
      </c>
      <c r="E166" s="402">
        <f t="shared" si="44"/>
        <v>93597</v>
      </c>
      <c r="F166" s="402">
        <f t="shared" si="44"/>
        <v>100826</v>
      </c>
      <c r="G166" s="402">
        <f t="shared" si="44"/>
        <v>96820</v>
      </c>
    </row>
    <row r="167" spans="1:7" s="1339" customFormat="1" ht="25.5">
      <c r="A167" s="1338" t="s">
        <v>608</v>
      </c>
      <c r="B167" s="1344"/>
      <c r="C167" s="1344" t="s">
        <v>609</v>
      </c>
      <c r="D167" s="425">
        <f t="shared" ref="D167:G167" si="45">IF(0=D111,0,(D44+D45+D46+D47+D48)/D111)</f>
        <v>6.003387668088494E-3</v>
      </c>
      <c r="E167" s="425">
        <f t="shared" si="45"/>
        <v>0</v>
      </c>
      <c r="F167" s="425">
        <f t="shared" si="45"/>
        <v>7.1610388875293206E-3</v>
      </c>
      <c r="G167" s="425">
        <f t="shared" si="45"/>
        <v>0</v>
      </c>
    </row>
    <row r="168" spans="1:7">
      <c r="A168" s="1337" t="s">
        <v>610</v>
      </c>
      <c r="B168" s="1336"/>
      <c r="C168" s="1336" t="s">
        <v>611</v>
      </c>
      <c r="D168" s="402">
        <f t="shared" ref="D168:G168" si="46">D38-D44</f>
        <v>-7182</v>
      </c>
      <c r="E168" s="402">
        <f t="shared" si="46"/>
        <v>-6778</v>
      </c>
      <c r="F168" s="402">
        <f t="shared" si="46"/>
        <v>-7339</v>
      </c>
      <c r="G168" s="402">
        <f t="shared" si="46"/>
        <v>-6877</v>
      </c>
    </row>
    <row r="169" spans="1:7">
      <c r="A169" s="1344" t="s">
        <v>612</v>
      </c>
      <c r="B169" s="1344"/>
      <c r="C169" s="1344" t="s">
        <v>613</v>
      </c>
      <c r="D169" s="405">
        <f t="shared" ref="D169:G169" si="47">IF(D177=0,0,D168/D177)</f>
        <v>-2.2087084990684799E-3</v>
      </c>
      <c r="E169" s="405">
        <f t="shared" si="47"/>
        <v>-2.082797500028424E-3</v>
      </c>
      <c r="F169" s="405">
        <f t="shared" si="47"/>
        <v>-2.2014538774565002E-3</v>
      </c>
      <c r="G169" s="405">
        <f t="shared" si="47"/>
        <v>-2.0696182627184317E-3</v>
      </c>
    </row>
    <row r="170" spans="1:7">
      <c r="A170" s="1337" t="s">
        <v>614</v>
      </c>
      <c r="B170" s="1337"/>
      <c r="C170" s="1337" t="s">
        <v>615</v>
      </c>
      <c r="D170" s="402">
        <f t="shared" ref="D170" si="48">SUM(D82:D87)+SUM(D89:D94)</f>
        <v>129631</v>
      </c>
      <c r="E170" s="402">
        <f t="shared" ref="E170" si="49">SUM(E82:E87)+SUM(E89:E94)</f>
        <v>190676</v>
      </c>
      <c r="F170" s="402">
        <f t="shared" ref="F170:G170" si="50">SUM(F82:F87)+SUM(F89:F94)</f>
        <v>169842</v>
      </c>
      <c r="G170" s="402">
        <f t="shared" si="50"/>
        <v>188191</v>
      </c>
    </row>
    <row r="171" spans="1:7">
      <c r="A171" s="1337" t="s">
        <v>616</v>
      </c>
      <c r="B171" s="1337"/>
      <c r="C171" s="1337" t="s">
        <v>617</v>
      </c>
      <c r="D171" s="423">
        <f t="shared" ref="D171" si="51">SUM(D96:D102)+SUM(D104:D105)</f>
        <v>23882</v>
      </c>
      <c r="E171" s="423">
        <f t="shared" ref="E171" si="52">SUM(E96:E102)+SUM(E104:E105)</f>
        <v>31722</v>
      </c>
      <c r="F171" s="423">
        <f t="shared" ref="F171:G171" si="53">SUM(F96:F102)+SUM(F104:F105)</f>
        <v>33451</v>
      </c>
      <c r="G171" s="423">
        <f t="shared" si="53"/>
        <v>19463</v>
      </c>
    </row>
    <row r="172" spans="1:7">
      <c r="A172" s="1345" t="s">
        <v>618</v>
      </c>
      <c r="B172" s="1345"/>
      <c r="C172" s="1345" t="s">
        <v>619</v>
      </c>
      <c r="D172" s="428">
        <f t="shared" ref="D172:G172" si="54">IF(D184=0,0,D170/D184)</f>
        <v>4.0743107308212956E-2</v>
      </c>
      <c r="E172" s="428">
        <f t="shared" si="54"/>
        <v>5.7919525164143698E-2</v>
      </c>
      <c r="F172" s="428">
        <f t="shared" si="54"/>
        <v>5.1673591284474012E-2</v>
      </c>
      <c r="G172" s="428">
        <f t="shared" si="54"/>
        <v>5.6336008573541166E-2</v>
      </c>
    </row>
    <row r="174" spans="1:7">
      <c r="A174" s="1346" t="s">
        <v>620</v>
      </c>
      <c r="B174" s="1347"/>
      <c r="C174" s="1348"/>
      <c r="D174" s="1349"/>
      <c r="E174" s="1349"/>
      <c r="F174" s="1349"/>
      <c r="G174" s="1349"/>
    </row>
    <row r="175" spans="1:7" s="1225" customFormat="1">
      <c r="A175" s="1350" t="s">
        <v>621</v>
      </c>
      <c r="B175" s="1347"/>
      <c r="C175" s="1347" t="s">
        <v>622</v>
      </c>
      <c r="D175" s="1349">
        <v>311914</v>
      </c>
      <c r="E175" s="1349"/>
      <c r="F175" s="1349"/>
      <c r="G175" s="1349"/>
    </row>
    <row r="176" spans="1:7">
      <c r="A176" s="1346" t="s">
        <v>623</v>
      </c>
      <c r="B176" s="1347"/>
      <c r="C176" s="1347"/>
      <c r="D176" s="1347"/>
      <c r="E176" s="1347"/>
      <c r="F176" s="1347"/>
      <c r="G176" s="1347"/>
    </row>
    <row r="177" spans="1:7">
      <c r="A177" s="1350" t="s">
        <v>624</v>
      </c>
      <c r="B177" s="1347"/>
      <c r="C177" s="1347" t="s">
        <v>625</v>
      </c>
      <c r="D177" s="1351">
        <f t="shared" ref="D177" si="55">SUM(D22:D32)+SUM(D44:D53)+SUM(D65:D72)+D75</f>
        <v>3251674</v>
      </c>
      <c r="E177" s="1351">
        <f t="shared" ref="E177" si="56">SUM(E22:E32)+SUM(E44:E53)+SUM(E65:E72)+E75</f>
        <v>3254277</v>
      </c>
      <c r="F177" s="1351">
        <f t="shared" ref="F177:G177" si="57">SUM(F22:F32)+SUM(F44:F53)+SUM(F65:F72)+F75</f>
        <v>3333706</v>
      </c>
      <c r="G177" s="1351">
        <f t="shared" si="57"/>
        <v>3322835</v>
      </c>
    </row>
    <row r="178" spans="1:7">
      <c r="A178" s="1350" t="s">
        <v>626</v>
      </c>
      <c r="B178" s="1347"/>
      <c r="C178" s="1347" t="s">
        <v>627</v>
      </c>
      <c r="D178" s="1351">
        <f t="shared" ref="D178:G178" si="58">D78-D17-D20-D59-D63-D64</f>
        <v>3267004</v>
      </c>
      <c r="E178" s="1351">
        <f t="shared" si="58"/>
        <v>3254060</v>
      </c>
      <c r="F178" s="1351">
        <f t="shared" si="58"/>
        <v>3322480</v>
      </c>
      <c r="G178" s="1351">
        <f t="shared" si="58"/>
        <v>3322597</v>
      </c>
    </row>
    <row r="179" spans="1:7">
      <c r="A179" s="1350"/>
      <c r="B179" s="1347"/>
      <c r="C179" s="1347" t="s">
        <v>628</v>
      </c>
      <c r="D179" s="1351">
        <f t="shared" ref="D179:G179" si="59">D178+D170</f>
        <v>3396635</v>
      </c>
      <c r="E179" s="1351">
        <f t="shared" si="59"/>
        <v>3444736</v>
      </c>
      <c r="F179" s="1351">
        <f t="shared" si="59"/>
        <v>3492322</v>
      </c>
      <c r="G179" s="1351">
        <f t="shared" si="59"/>
        <v>3510788</v>
      </c>
    </row>
    <row r="180" spans="1:7">
      <c r="A180" s="1347" t="s">
        <v>629</v>
      </c>
      <c r="B180" s="1347"/>
      <c r="C180" s="1347" t="s">
        <v>630</v>
      </c>
      <c r="D180" s="1351">
        <f t="shared" ref="D180:G180" si="60">D38-D44+D8+D9+D10+D16-D33</f>
        <v>86219</v>
      </c>
      <c r="E180" s="1351">
        <f t="shared" si="60"/>
        <v>96527</v>
      </c>
      <c r="F180" s="1351">
        <f t="shared" si="60"/>
        <v>79318</v>
      </c>
      <c r="G180" s="1351">
        <f t="shared" si="60"/>
        <v>115492</v>
      </c>
    </row>
    <row r="181" spans="1:7" ht="27.6" customHeight="1">
      <c r="A181" s="1352" t="s">
        <v>631</v>
      </c>
      <c r="B181" s="1353"/>
      <c r="C181" s="1353" t="s">
        <v>632</v>
      </c>
      <c r="D181" s="435">
        <f t="shared" ref="D181:G181" si="61">D22+D23+D24+D25+D26+D29+SUM(D44:D47)+SUM(D49:D53)-D54+D32-D33+SUM(D65:D70)+D72</f>
        <v>3191757</v>
      </c>
      <c r="E181" s="435">
        <f t="shared" si="61"/>
        <v>3144966</v>
      </c>
      <c r="F181" s="435">
        <f t="shared" si="61"/>
        <v>3265348</v>
      </c>
      <c r="G181" s="435">
        <f t="shared" si="61"/>
        <v>3208594</v>
      </c>
    </row>
    <row r="182" spans="1:7">
      <c r="A182" s="1354" t="s">
        <v>633</v>
      </c>
      <c r="B182" s="1353"/>
      <c r="C182" s="1353" t="s">
        <v>634</v>
      </c>
      <c r="D182" s="435">
        <f t="shared" ref="D182:G182" si="62">D181+D171</f>
        <v>3215639</v>
      </c>
      <c r="E182" s="435">
        <f t="shared" si="62"/>
        <v>3176688</v>
      </c>
      <c r="F182" s="435">
        <f t="shared" si="62"/>
        <v>3298799</v>
      </c>
      <c r="G182" s="435">
        <f t="shared" si="62"/>
        <v>3228057</v>
      </c>
    </row>
    <row r="183" spans="1:7">
      <c r="A183" s="1354" t="s">
        <v>635</v>
      </c>
      <c r="B183" s="1353"/>
      <c r="C183" s="1353" t="s">
        <v>636</v>
      </c>
      <c r="D183" s="435">
        <f t="shared" ref="D183:G183" si="63">D4+D5-D7+D38+D39+D40+D41+D43+D13-D16+D57+D58+D60+D62</f>
        <v>3052036</v>
      </c>
      <c r="E183" s="435">
        <f t="shared" si="63"/>
        <v>3101409</v>
      </c>
      <c r="F183" s="435">
        <f t="shared" si="63"/>
        <v>3116982</v>
      </c>
      <c r="G183" s="435">
        <f t="shared" si="63"/>
        <v>3152319</v>
      </c>
    </row>
    <row r="184" spans="1:7">
      <c r="A184" s="1354" t="s">
        <v>637</v>
      </c>
      <c r="B184" s="1353"/>
      <c r="C184" s="1353" t="s">
        <v>638</v>
      </c>
      <c r="D184" s="435">
        <f t="shared" ref="D184:G184" si="64">D183+D170</f>
        <v>3181667</v>
      </c>
      <c r="E184" s="435">
        <f t="shared" si="64"/>
        <v>3292085</v>
      </c>
      <c r="F184" s="435">
        <f t="shared" si="64"/>
        <v>3286824</v>
      </c>
      <c r="G184" s="435">
        <f t="shared" si="64"/>
        <v>3340510</v>
      </c>
    </row>
    <row r="185" spans="1:7">
      <c r="A185" s="1354"/>
      <c r="B185" s="1353"/>
      <c r="C185" s="1353" t="s">
        <v>639</v>
      </c>
      <c r="D185" s="435">
        <f t="shared" ref="D185:G186" si="65">D181-D183</f>
        <v>139721</v>
      </c>
      <c r="E185" s="435">
        <f t="shared" si="65"/>
        <v>43557</v>
      </c>
      <c r="F185" s="435">
        <f t="shared" si="65"/>
        <v>148366</v>
      </c>
      <c r="G185" s="435">
        <f t="shared" si="65"/>
        <v>56275</v>
      </c>
    </row>
    <row r="186" spans="1:7">
      <c r="A186" s="1354"/>
      <c r="B186" s="1353"/>
      <c r="C186" s="1353" t="s">
        <v>640</v>
      </c>
      <c r="D186" s="435">
        <f t="shared" si="65"/>
        <v>33972</v>
      </c>
      <c r="E186" s="435">
        <f t="shared" si="65"/>
        <v>-115397</v>
      </c>
      <c r="F186" s="435">
        <f t="shared" si="65"/>
        <v>11975</v>
      </c>
      <c r="G186" s="435">
        <f t="shared" si="65"/>
        <v>-112453</v>
      </c>
    </row>
  </sheetData>
  <sheetProtection selectLockedCells="1" sort="0" autoFilter="0" pivotTables="0"/>
  <autoFilter ref="A1:AN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fitToHeight="8" orientation="landscape" r:id="rId1"/>
  <headerFooter alignWithMargins="0">
    <oddHeader>&amp;LFachgruppe für kantonale Finanzfragen (FkF)
Groupe d'études pour les finances cantonales
&amp;CTotal der Kantone&amp;RZürich, 05.08.2019</oddHeader>
    <oddFooter>&amp;LFKF, August 2019</oddFooter>
  </headerFooter>
  <rowBreaks count="3" manualBreakCount="3">
    <brk id="56" max="6" man="1"/>
    <brk id="79" max="6" man="1"/>
    <brk id="148" max="6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186"/>
  <sheetViews>
    <sheetView zoomScale="115" zoomScaleNormal="115" workbookViewId="0">
      <selection activeCell="K38" sqref="K38"/>
    </sheetView>
  </sheetViews>
  <sheetFormatPr baseColWidth="10" defaultColWidth="11.42578125" defaultRowHeight="12.75"/>
  <cols>
    <col min="1" max="1" width="15.140625" style="2813" customWidth="1"/>
    <col min="2" max="2" width="3.7109375" style="2813" customWidth="1"/>
    <col min="3" max="3" width="44.7109375" style="2813" customWidth="1"/>
    <col min="4" max="7" width="11.42578125" style="2813" customWidth="1"/>
    <col min="8" max="16384" width="11.42578125" style="2813"/>
  </cols>
  <sheetData>
    <row r="1" spans="1:39" s="2803" customFormat="1" ht="18" customHeight="1">
      <c r="A1" s="2798" t="s">
        <v>189</v>
      </c>
      <c r="B1" s="2799" t="s">
        <v>657</v>
      </c>
      <c r="C1" s="2799" t="s">
        <v>158</v>
      </c>
      <c r="D1" s="2800" t="s">
        <v>23</v>
      </c>
      <c r="E1" s="2801" t="s">
        <v>22</v>
      </c>
      <c r="F1" s="2800" t="s">
        <v>23</v>
      </c>
      <c r="G1" s="2801" t="s">
        <v>22</v>
      </c>
      <c r="H1" s="2802"/>
      <c r="I1" s="2802"/>
      <c r="J1" s="2802"/>
      <c r="K1" s="2802"/>
      <c r="L1" s="2802"/>
      <c r="M1" s="2802"/>
      <c r="N1" s="2802"/>
      <c r="O1" s="2802"/>
      <c r="P1" s="2802"/>
      <c r="Q1" s="2802"/>
      <c r="R1" s="2802"/>
      <c r="S1" s="2802"/>
      <c r="T1" s="2802"/>
      <c r="U1" s="2802"/>
      <c r="V1" s="2802"/>
      <c r="W1" s="2802"/>
      <c r="X1" s="2802"/>
      <c r="Y1" s="2802"/>
      <c r="Z1" s="2802"/>
      <c r="AA1" s="2802"/>
      <c r="AB1" s="2802"/>
      <c r="AC1" s="2802"/>
      <c r="AD1" s="2802"/>
      <c r="AE1" s="2802"/>
      <c r="AF1" s="2802"/>
      <c r="AG1" s="2802"/>
      <c r="AH1" s="2802"/>
      <c r="AI1" s="2802"/>
      <c r="AJ1" s="2802"/>
      <c r="AK1" s="2802"/>
      <c r="AL1" s="2802"/>
      <c r="AM1" s="2802"/>
    </row>
    <row r="2" spans="1:39" s="2809" customFormat="1" ht="15" customHeight="1">
      <c r="A2" s="2804"/>
      <c r="B2" s="2805"/>
      <c r="C2" s="2806" t="s">
        <v>191</v>
      </c>
      <c r="D2" s="2807">
        <v>2017</v>
      </c>
      <c r="E2" s="2808">
        <v>2018</v>
      </c>
      <c r="F2" s="2807">
        <v>2018</v>
      </c>
      <c r="G2" s="2808">
        <v>2019</v>
      </c>
    </row>
    <row r="3" spans="1:39" ht="15" customHeight="1">
      <c r="A3" s="2810" t="s">
        <v>192</v>
      </c>
      <c r="B3" s="2811"/>
      <c r="C3" s="2811"/>
      <c r="D3" s="2812"/>
      <c r="E3" s="2812"/>
      <c r="F3" s="2812"/>
      <c r="G3" s="2812"/>
    </row>
    <row r="4" spans="1:39" s="2817" customFormat="1" ht="12.75" customHeight="1">
      <c r="A4" s="2814">
        <v>30</v>
      </c>
      <c r="B4" s="2815"/>
      <c r="C4" s="2816" t="s">
        <v>33</v>
      </c>
      <c r="D4" s="279">
        <v>436990.98700000002</v>
      </c>
      <c r="E4" s="279">
        <v>444466.96899999998</v>
      </c>
      <c r="F4" s="279">
        <v>441452.5</v>
      </c>
      <c r="G4" s="279">
        <v>456500.4</v>
      </c>
    </row>
    <row r="5" spans="1:39" s="2817" customFormat="1" ht="12.75" customHeight="1">
      <c r="A5" s="2818">
        <v>31</v>
      </c>
      <c r="B5" s="2819"/>
      <c r="C5" s="2820" t="s">
        <v>193</v>
      </c>
      <c r="D5" s="284">
        <v>180777.8</v>
      </c>
      <c r="E5" s="284">
        <v>186797.40900000001</v>
      </c>
      <c r="F5" s="284">
        <v>178141.1</v>
      </c>
      <c r="G5" s="284">
        <v>183799.6</v>
      </c>
    </row>
    <row r="6" spans="1:39" s="2817" customFormat="1" ht="12.75" customHeight="1">
      <c r="A6" s="2821" t="s">
        <v>36</v>
      </c>
      <c r="B6" s="2822"/>
      <c r="C6" s="2823" t="s">
        <v>194</v>
      </c>
      <c r="D6" s="284">
        <v>21714.59</v>
      </c>
      <c r="E6" s="284">
        <v>20426.3</v>
      </c>
      <c r="F6" s="284">
        <v>20246</v>
      </c>
      <c r="G6" s="284">
        <v>20852.5</v>
      </c>
    </row>
    <row r="7" spans="1:39" s="2817" customFormat="1" ht="12.75" customHeight="1">
      <c r="A7" s="2821" t="s">
        <v>195</v>
      </c>
      <c r="B7" s="2822"/>
      <c r="C7" s="2823" t="s">
        <v>196</v>
      </c>
      <c r="D7" s="284">
        <v>0</v>
      </c>
      <c r="E7" s="284">
        <v>0</v>
      </c>
      <c r="F7" s="284">
        <v>2405.6999999999998</v>
      </c>
      <c r="G7" s="284">
        <v>0</v>
      </c>
    </row>
    <row r="8" spans="1:39" s="2817" customFormat="1" ht="12.75" customHeight="1">
      <c r="A8" s="2824">
        <v>330</v>
      </c>
      <c r="B8" s="2819"/>
      <c r="C8" s="2820" t="s">
        <v>197</v>
      </c>
      <c r="D8" s="284">
        <v>51751</v>
      </c>
      <c r="E8" s="284">
        <v>50201.5</v>
      </c>
      <c r="F8" s="284">
        <v>54726.9</v>
      </c>
      <c r="G8" s="284">
        <v>53504.7</v>
      </c>
    </row>
    <row r="9" spans="1:39" s="2817" customFormat="1" ht="12.75" customHeight="1">
      <c r="A9" s="2824">
        <v>332</v>
      </c>
      <c r="B9" s="2819"/>
      <c r="C9" s="2820" t="s">
        <v>198</v>
      </c>
      <c r="D9" s="284">
        <v>0</v>
      </c>
      <c r="E9" s="284">
        <v>0</v>
      </c>
      <c r="F9" s="284">
        <v>0</v>
      </c>
      <c r="G9" s="284">
        <v>0</v>
      </c>
    </row>
    <row r="10" spans="1:39" s="2817" customFormat="1" ht="12.75" customHeight="1">
      <c r="A10" s="2824">
        <v>339</v>
      </c>
      <c r="B10" s="2819"/>
      <c r="C10" s="2820" t="s">
        <v>199</v>
      </c>
      <c r="D10" s="284">
        <v>0</v>
      </c>
      <c r="E10" s="284">
        <v>0</v>
      </c>
      <c r="F10" s="284">
        <v>0</v>
      </c>
      <c r="G10" s="284">
        <v>0</v>
      </c>
    </row>
    <row r="11" spans="1:39" s="2817" customFormat="1" ht="12.75" customHeight="1">
      <c r="A11" s="2818">
        <v>350</v>
      </c>
      <c r="B11" s="2819"/>
      <c r="C11" s="2820" t="s">
        <v>200</v>
      </c>
      <c r="D11" s="284">
        <v>492.17399999999998</v>
      </c>
      <c r="E11" s="284">
        <v>2694.375</v>
      </c>
      <c r="F11" s="284">
        <v>1777</v>
      </c>
      <c r="G11" s="284">
        <v>1000</v>
      </c>
    </row>
    <row r="12" spans="1:39" s="2828" customFormat="1">
      <c r="A12" s="2825">
        <v>351</v>
      </c>
      <c r="B12" s="2826"/>
      <c r="C12" s="2827" t="s">
        <v>201</v>
      </c>
      <c r="D12" s="284">
        <v>0</v>
      </c>
      <c r="E12" s="284">
        <v>0</v>
      </c>
      <c r="F12" s="284">
        <v>0</v>
      </c>
      <c r="G12" s="284">
        <v>0</v>
      </c>
    </row>
    <row r="13" spans="1:39" s="2817" customFormat="1" ht="12.75" customHeight="1">
      <c r="A13" s="2818">
        <v>36</v>
      </c>
      <c r="B13" s="2819"/>
      <c r="C13" s="2820" t="s">
        <v>202</v>
      </c>
      <c r="D13" s="284">
        <v>1343606.885</v>
      </c>
      <c r="E13" s="284">
        <v>1389988.713</v>
      </c>
      <c r="F13" s="284">
        <v>1355134.9</v>
      </c>
      <c r="G13" s="284">
        <v>1425922.1</v>
      </c>
    </row>
    <row r="14" spans="1:39" s="2817" customFormat="1" ht="12.75" customHeight="1">
      <c r="A14" s="2829" t="s">
        <v>203</v>
      </c>
      <c r="B14" s="2819"/>
      <c r="C14" s="2830" t="s">
        <v>204</v>
      </c>
      <c r="D14" s="284">
        <v>460383.9</v>
      </c>
      <c r="E14" s="284">
        <v>478376.85100000002</v>
      </c>
      <c r="F14" s="284">
        <v>459865.2</v>
      </c>
      <c r="G14" s="284">
        <v>487793.6</v>
      </c>
    </row>
    <row r="15" spans="1:39" s="2817" customFormat="1" ht="12.75" customHeight="1">
      <c r="A15" s="2829" t="s">
        <v>205</v>
      </c>
      <c r="B15" s="2819"/>
      <c r="C15" s="2830" t="s">
        <v>206</v>
      </c>
      <c r="D15" s="284">
        <v>78598.100000000006</v>
      </c>
      <c r="E15" s="284">
        <v>79364.487999999998</v>
      </c>
      <c r="F15" s="284">
        <v>87705.2</v>
      </c>
      <c r="G15" s="284">
        <v>78096.899999999994</v>
      </c>
    </row>
    <row r="16" spans="1:39" s="2832" customFormat="1" ht="26.25" customHeight="1">
      <c r="A16" s="2829" t="s">
        <v>207</v>
      </c>
      <c r="B16" s="2831"/>
      <c r="C16" s="2830" t="s">
        <v>208</v>
      </c>
      <c r="D16" s="284">
        <v>2583.5940000000001</v>
      </c>
      <c r="E16" s="284">
        <v>3495</v>
      </c>
      <c r="F16" s="284">
        <v>2129.1999999999998</v>
      </c>
      <c r="G16" s="284">
        <v>4204.6000000000004</v>
      </c>
    </row>
    <row r="17" spans="1:7" s="2833" customFormat="1">
      <c r="A17" s="2818">
        <v>37</v>
      </c>
      <c r="B17" s="2819"/>
      <c r="C17" s="2820" t="s">
        <v>209</v>
      </c>
      <c r="D17" s="284">
        <v>88836.277000000002</v>
      </c>
      <c r="E17" s="284">
        <v>88300</v>
      </c>
      <c r="F17" s="284">
        <v>86495.1</v>
      </c>
      <c r="G17" s="284">
        <v>87290</v>
      </c>
    </row>
    <row r="18" spans="1:7" s="2833" customFormat="1">
      <c r="A18" s="2824" t="s">
        <v>210</v>
      </c>
      <c r="B18" s="2819"/>
      <c r="C18" s="2820" t="s">
        <v>211</v>
      </c>
      <c r="D18" s="284">
        <v>0</v>
      </c>
      <c r="E18" s="284">
        <v>0</v>
      </c>
      <c r="F18" s="284">
        <v>0</v>
      </c>
      <c r="G18" s="284">
        <v>0</v>
      </c>
    </row>
    <row r="19" spans="1:7" s="2833" customFormat="1">
      <c r="A19" s="2824" t="s">
        <v>212</v>
      </c>
      <c r="B19" s="2819"/>
      <c r="C19" s="2820" t="s">
        <v>213</v>
      </c>
      <c r="D19" s="284">
        <v>384.13</v>
      </c>
      <c r="E19" s="284">
        <v>28</v>
      </c>
      <c r="F19" s="284">
        <v>322.7</v>
      </c>
      <c r="G19" s="284">
        <v>190</v>
      </c>
    </row>
    <row r="20" spans="1:7" s="2817" customFormat="1" ht="12.75" customHeight="1">
      <c r="A20" s="2834">
        <v>39</v>
      </c>
      <c r="B20" s="2835"/>
      <c r="C20" s="2836" t="s">
        <v>214</v>
      </c>
      <c r="D20" s="302">
        <v>0</v>
      </c>
      <c r="E20" s="302">
        <v>0</v>
      </c>
      <c r="F20" s="302">
        <v>0</v>
      </c>
      <c r="G20" s="302">
        <v>0</v>
      </c>
    </row>
    <row r="21" spans="1:7" ht="12.75" customHeight="1">
      <c r="A21" s="2837"/>
      <c r="B21" s="2837"/>
      <c r="C21" s="2838" t="s">
        <v>215</v>
      </c>
      <c r="D21" s="305">
        <f t="shared" ref="D21:G21" si="0">D4+D5+SUM(D8:D13)+D17</f>
        <v>2102455.1229999997</v>
      </c>
      <c r="E21" s="305">
        <f t="shared" si="0"/>
        <v>2162448.966</v>
      </c>
      <c r="F21" s="305">
        <f t="shared" si="0"/>
        <v>2117727.5</v>
      </c>
      <c r="G21" s="305">
        <f t="shared" si="0"/>
        <v>2208016.7999999998</v>
      </c>
    </row>
    <row r="22" spans="1:7" s="2817" customFormat="1" ht="12.75" customHeight="1">
      <c r="A22" s="2824" t="s">
        <v>216</v>
      </c>
      <c r="B22" s="2819"/>
      <c r="C22" s="2820" t="s">
        <v>217</v>
      </c>
      <c r="D22" s="306">
        <v>813668.63</v>
      </c>
      <c r="E22" s="306">
        <v>842970</v>
      </c>
      <c r="F22" s="306">
        <v>835934.9</v>
      </c>
      <c r="G22" s="306">
        <v>840055</v>
      </c>
    </row>
    <row r="23" spans="1:7" s="2817" customFormat="1" ht="12.75" customHeight="1">
      <c r="A23" s="2824" t="s">
        <v>218</v>
      </c>
      <c r="B23" s="2819"/>
      <c r="C23" s="2820" t="s">
        <v>219</v>
      </c>
      <c r="D23" s="306">
        <v>152260.43</v>
      </c>
      <c r="E23" s="306">
        <v>142480</v>
      </c>
      <c r="F23" s="306">
        <v>157413.79999999999</v>
      </c>
      <c r="G23" s="306">
        <v>153980</v>
      </c>
    </row>
    <row r="24" spans="1:7" s="2839" customFormat="1" ht="12.75" customHeight="1">
      <c r="A24" s="2818">
        <v>41</v>
      </c>
      <c r="B24" s="2819"/>
      <c r="C24" s="2820" t="s">
        <v>220</v>
      </c>
      <c r="D24" s="306">
        <v>47319.9</v>
      </c>
      <c r="E24" s="306">
        <v>31426.7</v>
      </c>
      <c r="F24" s="306">
        <v>52603.8</v>
      </c>
      <c r="G24" s="306">
        <v>31653.4</v>
      </c>
    </row>
    <row r="25" spans="1:7" s="2817" customFormat="1" ht="12.75" customHeight="1">
      <c r="A25" s="2840">
        <v>42</v>
      </c>
      <c r="B25" s="2841"/>
      <c r="C25" s="2820" t="s">
        <v>221</v>
      </c>
      <c r="D25" s="306">
        <v>173025.842</v>
      </c>
      <c r="E25" s="306">
        <v>170375.96599999999</v>
      </c>
      <c r="F25" s="306">
        <v>176894.8</v>
      </c>
      <c r="G25" s="306">
        <v>172708.6</v>
      </c>
    </row>
    <row r="26" spans="1:7" s="2842" customFormat="1" ht="12.75" customHeight="1">
      <c r="A26" s="2825">
        <v>430</v>
      </c>
      <c r="B26" s="2819"/>
      <c r="C26" s="2820" t="s">
        <v>222</v>
      </c>
      <c r="D26" s="310">
        <v>16153.41</v>
      </c>
      <c r="E26" s="310">
        <v>16426.635999999999</v>
      </c>
      <c r="F26" s="310">
        <v>16740.900000000001</v>
      </c>
      <c r="G26" s="310">
        <v>15449.8</v>
      </c>
    </row>
    <row r="27" spans="1:7" s="2842" customFormat="1" ht="12.75" customHeight="1">
      <c r="A27" s="2825">
        <v>431</v>
      </c>
      <c r="B27" s="2819"/>
      <c r="C27" s="2820" t="s">
        <v>223</v>
      </c>
      <c r="D27" s="310">
        <v>14.651999999999999</v>
      </c>
      <c r="E27" s="310">
        <v>0</v>
      </c>
      <c r="F27" s="310">
        <v>3.5</v>
      </c>
      <c r="G27" s="310">
        <v>0</v>
      </c>
    </row>
    <row r="28" spans="1:7" s="2842" customFormat="1" ht="12.75" customHeight="1">
      <c r="A28" s="2825">
        <v>432</v>
      </c>
      <c r="B28" s="2819"/>
      <c r="C28" s="2820" t="s">
        <v>224</v>
      </c>
      <c r="D28" s="310">
        <v>0</v>
      </c>
      <c r="E28" s="310">
        <v>0</v>
      </c>
      <c r="F28" s="310">
        <v>0</v>
      </c>
      <c r="G28" s="310">
        <v>0</v>
      </c>
    </row>
    <row r="29" spans="1:7" s="2842" customFormat="1" ht="12.75" customHeight="1">
      <c r="A29" s="2825">
        <v>439</v>
      </c>
      <c r="B29" s="2819"/>
      <c r="C29" s="2820" t="s">
        <v>225</v>
      </c>
      <c r="D29" s="310">
        <v>0</v>
      </c>
      <c r="E29" s="310">
        <v>0</v>
      </c>
      <c r="F29" s="310">
        <v>0</v>
      </c>
      <c r="G29" s="310">
        <v>0</v>
      </c>
    </row>
    <row r="30" spans="1:7" s="2817" customFormat="1" ht="25.5">
      <c r="A30" s="2825">
        <v>450</v>
      </c>
      <c r="B30" s="2826"/>
      <c r="C30" s="2827" t="s">
        <v>226</v>
      </c>
      <c r="D30" s="284">
        <v>10363.593999999999</v>
      </c>
      <c r="E30" s="284">
        <v>1286</v>
      </c>
      <c r="F30" s="284">
        <v>4208.8999999999996</v>
      </c>
      <c r="G30" s="284">
        <v>2547.3000000000002</v>
      </c>
    </row>
    <row r="31" spans="1:7" s="2828" customFormat="1" ht="25.5">
      <c r="A31" s="2825">
        <v>451</v>
      </c>
      <c r="B31" s="2826"/>
      <c r="C31" s="2827" t="s">
        <v>227</v>
      </c>
      <c r="D31" s="306">
        <v>0</v>
      </c>
      <c r="E31" s="306">
        <v>0</v>
      </c>
      <c r="F31" s="306">
        <v>0</v>
      </c>
      <c r="G31" s="306">
        <v>0</v>
      </c>
    </row>
    <row r="32" spans="1:7" s="2817" customFormat="1" ht="12.75" customHeight="1">
      <c r="A32" s="2818">
        <v>46</v>
      </c>
      <c r="B32" s="2819"/>
      <c r="C32" s="2820" t="s">
        <v>228</v>
      </c>
      <c r="D32" s="306">
        <v>847357.61</v>
      </c>
      <c r="E32" s="306">
        <v>897212.6</v>
      </c>
      <c r="F32" s="306">
        <v>871180.6</v>
      </c>
      <c r="G32" s="306">
        <v>946546.4</v>
      </c>
    </row>
    <row r="33" spans="1:7" s="2828" customFormat="1" ht="12.75" customHeight="1">
      <c r="A33" s="2843" t="s">
        <v>229</v>
      </c>
      <c r="B33" s="2822"/>
      <c r="C33" s="2823" t="s">
        <v>230</v>
      </c>
      <c r="D33" s="312">
        <v>0</v>
      </c>
      <c r="E33" s="312">
        <v>0</v>
      </c>
      <c r="F33" s="312">
        <v>0</v>
      </c>
      <c r="G33" s="312">
        <v>0</v>
      </c>
    </row>
    <row r="34" spans="1:7" s="2817" customFormat="1" ht="15" customHeight="1">
      <c r="A34" s="2818">
        <v>47</v>
      </c>
      <c r="B34" s="2819"/>
      <c r="C34" s="2820" t="s">
        <v>209</v>
      </c>
      <c r="D34" s="306">
        <v>88836.277000000002</v>
      </c>
      <c r="E34" s="306">
        <v>88300</v>
      </c>
      <c r="F34" s="306">
        <v>86495</v>
      </c>
      <c r="G34" s="306">
        <v>87290</v>
      </c>
    </row>
    <row r="35" spans="1:7" s="2817" customFormat="1" ht="15" customHeight="1">
      <c r="A35" s="2834">
        <v>49</v>
      </c>
      <c r="B35" s="2835"/>
      <c r="C35" s="2836" t="s">
        <v>231</v>
      </c>
      <c r="D35" s="313">
        <v>0</v>
      </c>
      <c r="E35" s="313">
        <v>0</v>
      </c>
      <c r="F35" s="313">
        <v>0</v>
      </c>
      <c r="G35" s="313">
        <v>0</v>
      </c>
    </row>
    <row r="36" spans="1:7" s="2813" customFormat="1" ht="13.5" customHeight="1">
      <c r="A36" s="2837"/>
      <c r="B36" s="2844"/>
      <c r="C36" s="2838" t="s">
        <v>232</v>
      </c>
      <c r="D36" s="305">
        <f t="shared" ref="D36:G36" si="1">D22+D23+D24+D25+D26+D27+D28+D29+D30+D31+D32+D34</f>
        <v>2149000.3449999997</v>
      </c>
      <c r="E36" s="305">
        <f t="shared" si="1"/>
        <v>2190477.9019999998</v>
      </c>
      <c r="F36" s="305">
        <f t="shared" si="1"/>
        <v>2201476.1999999997</v>
      </c>
      <c r="G36" s="305">
        <f t="shared" si="1"/>
        <v>2250230.5</v>
      </c>
    </row>
    <row r="37" spans="1:7" s="2845" customFormat="1" ht="15" customHeight="1">
      <c r="A37" s="2837"/>
      <c r="B37" s="2844"/>
      <c r="C37" s="2838" t="s">
        <v>233</v>
      </c>
      <c r="D37" s="305">
        <f t="shared" ref="D37:G37" si="2">D36-D21</f>
        <v>46545.222000000067</v>
      </c>
      <c r="E37" s="305">
        <f t="shared" si="2"/>
        <v>28028.935999999754</v>
      </c>
      <c r="F37" s="305">
        <f t="shared" si="2"/>
        <v>83748.699999999721</v>
      </c>
      <c r="G37" s="305">
        <f t="shared" si="2"/>
        <v>42213.700000000186</v>
      </c>
    </row>
    <row r="38" spans="1:7" s="2828" customFormat="1" ht="15" customHeight="1">
      <c r="A38" s="2824">
        <v>340</v>
      </c>
      <c r="B38" s="2819"/>
      <c r="C38" s="2820" t="s">
        <v>234</v>
      </c>
      <c r="D38" s="306">
        <v>20791.3</v>
      </c>
      <c r="E38" s="306">
        <v>21289.314999999999</v>
      </c>
      <c r="F38" s="306">
        <v>21117.4</v>
      </c>
      <c r="G38" s="306">
        <v>20657.599999999999</v>
      </c>
    </row>
    <row r="39" spans="1:7" s="2828" customFormat="1" ht="15" customHeight="1">
      <c r="A39" s="2824">
        <v>341</v>
      </c>
      <c r="B39" s="2819"/>
      <c r="C39" s="2820" t="s">
        <v>235</v>
      </c>
      <c r="D39" s="306">
        <v>20.524000000000001</v>
      </c>
      <c r="E39" s="306">
        <v>40</v>
      </c>
      <c r="F39" s="306">
        <v>36.6</v>
      </c>
      <c r="G39" s="306">
        <v>35</v>
      </c>
    </row>
    <row r="40" spans="1:7" s="2828" customFormat="1" ht="15" customHeight="1">
      <c r="A40" s="2824">
        <v>342</v>
      </c>
      <c r="B40" s="2819"/>
      <c r="C40" s="2820" t="s">
        <v>236</v>
      </c>
      <c r="D40" s="306">
        <v>252.31</v>
      </c>
      <c r="E40" s="306">
        <v>160</v>
      </c>
      <c r="F40" s="306">
        <v>-185.9</v>
      </c>
      <c r="G40" s="306">
        <v>170</v>
      </c>
    </row>
    <row r="41" spans="1:7" s="2828" customFormat="1" ht="15" customHeight="1">
      <c r="A41" s="2824">
        <v>343</v>
      </c>
      <c r="B41" s="2819"/>
      <c r="C41" s="2820" t="s">
        <v>237</v>
      </c>
      <c r="D41" s="306">
        <v>1386.752</v>
      </c>
      <c r="E41" s="306">
        <v>1001</v>
      </c>
      <c r="F41" s="306">
        <v>1553.6</v>
      </c>
      <c r="G41" s="306">
        <v>1250</v>
      </c>
    </row>
    <row r="42" spans="1:7" s="2828" customFormat="1" ht="15" customHeight="1">
      <c r="A42" s="2824">
        <v>344</v>
      </c>
      <c r="B42" s="2819"/>
      <c r="C42" s="2820" t="s">
        <v>238</v>
      </c>
      <c r="D42" s="306">
        <v>26830.003000000001</v>
      </c>
      <c r="E42" s="306">
        <v>0</v>
      </c>
      <c r="F42" s="306">
        <v>50</v>
      </c>
      <c r="G42" s="306">
        <v>0</v>
      </c>
    </row>
    <row r="43" spans="1:7" s="2828" customFormat="1" ht="15" customHeight="1">
      <c r="A43" s="2824">
        <v>349</v>
      </c>
      <c r="B43" s="2819"/>
      <c r="C43" s="2820" t="s">
        <v>239</v>
      </c>
      <c r="D43" s="306">
        <v>4293.0940000000001</v>
      </c>
      <c r="E43" s="306">
        <v>3400</v>
      </c>
      <c r="F43" s="306">
        <v>3717.7</v>
      </c>
      <c r="G43" s="306">
        <v>3301.2</v>
      </c>
    </row>
    <row r="44" spans="1:7" s="2817" customFormat="1" ht="15" customHeight="1">
      <c r="A44" s="2818">
        <v>440</v>
      </c>
      <c r="B44" s="2819"/>
      <c r="C44" s="2820" t="s">
        <v>240</v>
      </c>
      <c r="D44" s="306">
        <v>8241.2350000000006</v>
      </c>
      <c r="E44" s="306">
        <v>6988.2</v>
      </c>
      <c r="F44" s="306">
        <v>7654.5</v>
      </c>
      <c r="G44" s="306">
        <v>7815.7</v>
      </c>
    </row>
    <row r="45" spans="1:7" s="2817" customFormat="1" ht="15" customHeight="1">
      <c r="A45" s="2818">
        <v>441</v>
      </c>
      <c r="B45" s="2819"/>
      <c r="C45" s="2820" t="s">
        <v>241</v>
      </c>
      <c r="D45" s="306">
        <v>377.20600000000002</v>
      </c>
      <c r="E45" s="306">
        <v>1450</v>
      </c>
      <c r="F45" s="306">
        <v>177.6</v>
      </c>
      <c r="G45" s="306">
        <v>1</v>
      </c>
    </row>
    <row r="46" spans="1:7" s="2817" customFormat="1" ht="15" customHeight="1">
      <c r="A46" s="2818">
        <v>442</v>
      </c>
      <c r="B46" s="2819"/>
      <c r="C46" s="2820" t="s">
        <v>242</v>
      </c>
      <c r="D46" s="306">
        <v>0</v>
      </c>
      <c r="E46" s="306">
        <v>0</v>
      </c>
      <c r="F46" s="306">
        <v>0</v>
      </c>
      <c r="G46" s="306">
        <v>0</v>
      </c>
    </row>
    <row r="47" spans="1:7" s="2817" customFormat="1" ht="15" customHeight="1">
      <c r="A47" s="2818">
        <v>443</v>
      </c>
      <c r="B47" s="2819"/>
      <c r="C47" s="2820" t="s">
        <v>243</v>
      </c>
      <c r="D47" s="306">
        <v>3495.3</v>
      </c>
      <c r="E47" s="306">
        <v>3416</v>
      </c>
      <c r="F47" s="306">
        <v>3267.7</v>
      </c>
      <c r="G47" s="306">
        <v>3640</v>
      </c>
    </row>
    <row r="48" spans="1:7" s="2817" customFormat="1" ht="15" customHeight="1">
      <c r="A48" s="2818">
        <v>444</v>
      </c>
      <c r="B48" s="2819"/>
      <c r="C48" s="2820" t="s">
        <v>238</v>
      </c>
      <c r="D48" s="306">
        <v>0</v>
      </c>
      <c r="E48" s="306">
        <v>0</v>
      </c>
      <c r="F48" s="306">
        <v>118.6</v>
      </c>
      <c r="G48" s="306">
        <v>0</v>
      </c>
    </row>
    <row r="49" spans="1:7" s="2817" customFormat="1" ht="15" customHeight="1">
      <c r="A49" s="2818">
        <v>445</v>
      </c>
      <c r="B49" s="2819"/>
      <c r="C49" s="2820" t="s">
        <v>244</v>
      </c>
      <c r="D49" s="306">
        <v>472.11</v>
      </c>
      <c r="E49" s="306">
        <v>420</v>
      </c>
      <c r="F49" s="306">
        <v>675.8</v>
      </c>
      <c r="G49" s="306">
        <v>420</v>
      </c>
    </row>
    <row r="50" spans="1:7" s="2817" customFormat="1" ht="15" customHeight="1">
      <c r="A50" s="2818">
        <v>446</v>
      </c>
      <c r="B50" s="2819"/>
      <c r="C50" s="2820" t="s">
        <v>245</v>
      </c>
      <c r="D50" s="306">
        <v>355.60500000000002</v>
      </c>
      <c r="E50" s="306">
        <v>218.24</v>
      </c>
      <c r="F50" s="306">
        <v>473.8</v>
      </c>
      <c r="G50" s="306">
        <v>218.2</v>
      </c>
    </row>
    <row r="51" spans="1:7" s="2817" customFormat="1" ht="15" customHeight="1">
      <c r="A51" s="2818">
        <v>447</v>
      </c>
      <c r="B51" s="2819"/>
      <c r="C51" s="2820" t="s">
        <v>246</v>
      </c>
      <c r="D51" s="306">
        <v>14937.973</v>
      </c>
      <c r="E51" s="306">
        <v>15152</v>
      </c>
      <c r="F51" s="306">
        <v>14539.953</v>
      </c>
      <c r="G51" s="306">
        <v>14869</v>
      </c>
    </row>
    <row r="52" spans="1:7" s="2817" customFormat="1" ht="15" customHeight="1">
      <c r="A52" s="2818">
        <v>448</v>
      </c>
      <c r="B52" s="2819"/>
      <c r="C52" s="2820" t="s">
        <v>247</v>
      </c>
      <c r="D52" s="306">
        <v>0</v>
      </c>
      <c r="E52" s="306">
        <v>0</v>
      </c>
      <c r="F52" s="306">
        <v>0</v>
      </c>
      <c r="G52" s="306">
        <v>0</v>
      </c>
    </row>
    <row r="53" spans="1:7" s="2817" customFormat="1" ht="15" customHeight="1">
      <c r="A53" s="2818">
        <v>449</v>
      </c>
      <c r="B53" s="2819"/>
      <c r="C53" s="2820" t="s">
        <v>248</v>
      </c>
      <c r="D53" s="306">
        <v>663.34799999999996</v>
      </c>
      <c r="E53" s="306">
        <v>300</v>
      </c>
      <c r="F53" s="306">
        <v>605.6</v>
      </c>
      <c r="G53" s="306">
        <v>200</v>
      </c>
    </row>
    <row r="54" spans="1:7" s="2828" customFormat="1" ht="13.5" customHeight="1">
      <c r="A54" s="2846" t="s">
        <v>249</v>
      </c>
      <c r="B54" s="2847"/>
      <c r="C54" s="2847" t="s">
        <v>250</v>
      </c>
      <c r="D54" s="318">
        <v>0</v>
      </c>
      <c r="E54" s="318">
        <v>0</v>
      </c>
      <c r="F54" s="318">
        <v>0</v>
      </c>
      <c r="G54" s="318">
        <v>0</v>
      </c>
    </row>
    <row r="55" spans="1:7" ht="15" customHeight="1">
      <c r="A55" s="2844"/>
      <c r="B55" s="2844"/>
      <c r="C55" s="2838" t="s">
        <v>251</v>
      </c>
      <c r="D55" s="305">
        <f t="shared" ref="D55" si="3">SUM(D44:D53)-SUM(D38:D43)</f>
        <v>-25031.205999999998</v>
      </c>
      <c r="E55" s="305">
        <f t="shared" ref="E55" si="4">SUM(E44:E53)-SUM(E38:E43)</f>
        <v>2054.1250000000036</v>
      </c>
      <c r="F55" s="305">
        <f t="shared" ref="F55:G55" si="5">SUM(F44:F53)-SUM(F38:F43)</f>
        <v>1224.1529999999984</v>
      </c>
      <c r="G55" s="305">
        <f t="shared" si="5"/>
        <v>1750.1000000000022</v>
      </c>
    </row>
    <row r="56" spans="1:7" ht="14.25" customHeight="1">
      <c r="A56" s="2844"/>
      <c r="B56" s="2844"/>
      <c r="C56" s="2838" t="s">
        <v>252</v>
      </c>
      <c r="D56" s="305">
        <f t="shared" ref="D56:G56" si="6">D55+D37</f>
        <v>21514.016000000069</v>
      </c>
      <c r="E56" s="305">
        <f t="shared" si="6"/>
        <v>30083.060999999758</v>
      </c>
      <c r="F56" s="305">
        <f t="shared" si="6"/>
        <v>84972.852999999712</v>
      </c>
      <c r="G56" s="305">
        <f t="shared" si="6"/>
        <v>43963.800000000192</v>
      </c>
    </row>
    <row r="57" spans="1:7" s="2817" customFormat="1" ht="15.75" customHeight="1">
      <c r="A57" s="2848">
        <v>380</v>
      </c>
      <c r="B57" s="2849"/>
      <c r="C57" s="2850" t="s">
        <v>253</v>
      </c>
      <c r="D57" s="502">
        <v>0</v>
      </c>
      <c r="E57" s="502">
        <v>0</v>
      </c>
      <c r="F57" s="502">
        <v>0</v>
      </c>
      <c r="G57" s="502">
        <v>0</v>
      </c>
    </row>
    <row r="58" spans="1:7" s="2817" customFormat="1" ht="15.75" customHeight="1">
      <c r="A58" s="2848">
        <v>381</v>
      </c>
      <c r="B58" s="2849"/>
      <c r="C58" s="2850" t="s">
        <v>254</v>
      </c>
      <c r="D58" s="502">
        <v>0</v>
      </c>
      <c r="E58" s="502">
        <v>0</v>
      </c>
      <c r="F58" s="502">
        <v>0</v>
      </c>
      <c r="G58" s="502">
        <v>0</v>
      </c>
    </row>
    <row r="59" spans="1:7" s="2828" customFormat="1" ht="25.5">
      <c r="A59" s="2825">
        <v>383</v>
      </c>
      <c r="B59" s="2826"/>
      <c r="C59" s="2827" t="s">
        <v>255</v>
      </c>
      <c r="D59" s="323">
        <v>27290.828000000001</v>
      </c>
      <c r="E59" s="323">
        <v>27290.828000000001</v>
      </c>
      <c r="F59" s="323">
        <v>27290.799999999999</v>
      </c>
      <c r="G59" s="323">
        <v>27290.799999999999</v>
      </c>
    </row>
    <row r="60" spans="1:7" s="2828" customFormat="1">
      <c r="A60" s="2825">
        <v>3840</v>
      </c>
      <c r="B60" s="2826"/>
      <c r="C60" s="2827" t="s">
        <v>256</v>
      </c>
      <c r="D60" s="324">
        <v>0</v>
      </c>
      <c r="E60" s="324">
        <v>0</v>
      </c>
      <c r="F60" s="324">
        <v>0</v>
      </c>
      <c r="G60" s="324">
        <v>0</v>
      </c>
    </row>
    <row r="61" spans="1:7" s="2828" customFormat="1">
      <c r="A61" s="2825">
        <v>3841</v>
      </c>
      <c r="B61" s="2826"/>
      <c r="C61" s="2827" t="s">
        <v>257</v>
      </c>
      <c r="D61" s="324">
        <v>0</v>
      </c>
      <c r="E61" s="324">
        <v>0</v>
      </c>
      <c r="F61" s="324">
        <v>0</v>
      </c>
      <c r="G61" s="324">
        <v>0</v>
      </c>
    </row>
    <row r="62" spans="1:7" s="2828" customFormat="1">
      <c r="A62" s="2851">
        <v>386</v>
      </c>
      <c r="B62" s="2852"/>
      <c r="C62" s="2853" t="s">
        <v>258</v>
      </c>
      <c r="D62" s="324">
        <v>0</v>
      </c>
      <c r="E62" s="324">
        <v>0</v>
      </c>
      <c r="F62" s="324">
        <v>0</v>
      </c>
      <c r="G62" s="324">
        <v>0</v>
      </c>
    </row>
    <row r="63" spans="1:7" s="2828" customFormat="1" ht="25.5">
      <c r="A63" s="2825">
        <v>387</v>
      </c>
      <c r="B63" s="2826"/>
      <c r="C63" s="2827" t="s">
        <v>259</v>
      </c>
      <c r="D63" s="324">
        <v>0</v>
      </c>
      <c r="E63" s="324">
        <v>0</v>
      </c>
      <c r="F63" s="324">
        <v>0</v>
      </c>
      <c r="G63" s="324">
        <v>0</v>
      </c>
    </row>
    <row r="64" spans="1:7" s="2828" customFormat="1">
      <c r="A64" s="2824">
        <v>389</v>
      </c>
      <c r="B64" s="2854"/>
      <c r="C64" s="2820" t="s">
        <v>61</v>
      </c>
      <c r="D64" s="306">
        <v>0</v>
      </c>
      <c r="E64" s="306">
        <v>0</v>
      </c>
      <c r="F64" s="306">
        <v>0</v>
      </c>
      <c r="G64" s="306">
        <v>0</v>
      </c>
    </row>
    <row r="65" spans="1:7" s="2817" customFormat="1">
      <c r="A65" s="2824" t="s">
        <v>260</v>
      </c>
      <c r="B65" s="2819"/>
      <c r="C65" s="2820" t="s">
        <v>261</v>
      </c>
      <c r="D65" s="306">
        <v>0</v>
      </c>
      <c r="E65" s="306">
        <v>0</v>
      </c>
      <c r="F65" s="306">
        <v>0</v>
      </c>
      <c r="G65" s="306">
        <v>0</v>
      </c>
    </row>
    <row r="66" spans="1:7" s="2857" customFormat="1">
      <c r="A66" s="2855" t="s">
        <v>262</v>
      </c>
      <c r="B66" s="2856"/>
      <c r="C66" s="2827" t="s">
        <v>263</v>
      </c>
      <c r="D66" s="323">
        <v>0</v>
      </c>
      <c r="E66" s="323">
        <v>0</v>
      </c>
      <c r="F66" s="323">
        <v>0</v>
      </c>
      <c r="G66" s="323">
        <v>0</v>
      </c>
    </row>
    <row r="67" spans="1:7" s="2817" customFormat="1">
      <c r="A67" s="2858">
        <v>481</v>
      </c>
      <c r="B67" s="2819"/>
      <c r="C67" s="2820" t="s">
        <v>264</v>
      </c>
      <c r="D67" s="306">
        <v>0</v>
      </c>
      <c r="E67" s="306">
        <v>0</v>
      </c>
      <c r="F67" s="306">
        <v>0</v>
      </c>
      <c r="G67" s="306">
        <v>0</v>
      </c>
    </row>
    <row r="68" spans="1:7" s="2817" customFormat="1">
      <c r="A68" s="2858">
        <v>482</v>
      </c>
      <c r="B68" s="2819"/>
      <c r="C68" s="2820" t="s">
        <v>265</v>
      </c>
      <c r="D68" s="306">
        <v>0</v>
      </c>
      <c r="E68" s="306">
        <v>0</v>
      </c>
      <c r="F68" s="306">
        <v>0</v>
      </c>
      <c r="G68" s="306">
        <v>0</v>
      </c>
    </row>
    <row r="69" spans="1:7" s="2817" customFormat="1">
      <c r="A69" s="2858">
        <v>483</v>
      </c>
      <c r="B69" s="2819"/>
      <c r="C69" s="2820" t="s">
        <v>266</v>
      </c>
      <c r="D69" s="306">
        <v>0</v>
      </c>
      <c r="E69" s="306">
        <v>0</v>
      </c>
      <c r="F69" s="306">
        <v>0</v>
      </c>
      <c r="G69" s="306">
        <v>0</v>
      </c>
    </row>
    <row r="70" spans="1:7" s="2817" customFormat="1">
      <c r="A70" s="2858">
        <v>484</v>
      </c>
      <c r="B70" s="2819"/>
      <c r="C70" s="2820" t="s">
        <v>267</v>
      </c>
      <c r="D70" s="306">
        <v>0</v>
      </c>
      <c r="E70" s="306">
        <v>0</v>
      </c>
      <c r="F70" s="306">
        <v>0</v>
      </c>
      <c r="G70" s="306">
        <v>0</v>
      </c>
    </row>
    <row r="71" spans="1:7" s="2817" customFormat="1">
      <c r="A71" s="2858">
        <v>485</v>
      </c>
      <c r="B71" s="2819"/>
      <c r="C71" s="2820" t="s">
        <v>268</v>
      </c>
      <c r="D71" s="306">
        <v>0</v>
      </c>
      <c r="E71" s="306">
        <v>0</v>
      </c>
      <c r="F71" s="306">
        <v>0</v>
      </c>
      <c r="G71" s="306">
        <v>0</v>
      </c>
    </row>
    <row r="72" spans="1:7" s="2817" customFormat="1">
      <c r="A72" s="2858">
        <v>486</v>
      </c>
      <c r="B72" s="2819"/>
      <c r="C72" s="2820" t="s">
        <v>269</v>
      </c>
      <c r="D72" s="306">
        <v>0</v>
      </c>
      <c r="E72" s="306">
        <v>0</v>
      </c>
      <c r="F72" s="306">
        <v>0</v>
      </c>
      <c r="G72" s="306">
        <v>0</v>
      </c>
    </row>
    <row r="73" spans="1:7" s="2828" customFormat="1">
      <c r="A73" s="2858">
        <v>487</v>
      </c>
      <c r="B73" s="2822"/>
      <c r="C73" s="2820" t="s">
        <v>270</v>
      </c>
      <c r="D73" s="306">
        <v>0</v>
      </c>
      <c r="E73" s="306">
        <v>0</v>
      </c>
      <c r="F73" s="306">
        <v>0</v>
      </c>
      <c r="G73" s="306">
        <v>0</v>
      </c>
    </row>
    <row r="74" spans="1:7" s="2828" customFormat="1">
      <c r="A74" s="2858">
        <v>489</v>
      </c>
      <c r="B74" s="2859"/>
      <c r="C74" s="2836" t="s">
        <v>78</v>
      </c>
      <c r="D74" s="306">
        <v>0</v>
      </c>
      <c r="E74" s="306">
        <v>0</v>
      </c>
      <c r="F74" s="306">
        <v>0</v>
      </c>
      <c r="G74" s="306">
        <v>0</v>
      </c>
    </row>
    <row r="75" spans="1:7" s="2828" customFormat="1">
      <c r="A75" s="2860" t="s">
        <v>271</v>
      </c>
      <c r="B75" s="2859"/>
      <c r="C75" s="2847" t="s">
        <v>272</v>
      </c>
      <c r="D75" s="306">
        <v>0</v>
      </c>
      <c r="E75" s="306">
        <v>0</v>
      </c>
      <c r="F75" s="306">
        <v>0</v>
      </c>
      <c r="G75" s="306">
        <v>0</v>
      </c>
    </row>
    <row r="76" spans="1:7">
      <c r="A76" s="2837"/>
      <c r="B76" s="2837"/>
      <c r="C76" s="2838" t="s">
        <v>273</v>
      </c>
      <c r="D76" s="305">
        <f t="shared" ref="D76" si="7">SUM(D65:D74)-SUM(D57:D64)</f>
        <v>-27290.828000000001</v>
      </c>
      <c r="E76" s="305">
        <f t="shared" ref="E76" si="8">SUM(E65:E74)-SUM(E57:E64)</f>
        <v>-27290.828000000001</v>
      </c>
      <c r="F76" s="305">
        <f t="shared" ref="F76:G76" si="9">SUM(F65:F74)-SUM(F57:F64)</f>
        <v>-27290.799999999999</v>
      </c>
      <c r="G76" s="305">
        <f t="shared" si="9"/>
        <v>-27290.799999999999</v>
      </c>
    </row>
    <row r="77" spans="1:7">
      <c r="A77" s="2861"/>
      <c r="B77" s="2861"/>
      <c r="C77" s="2838" t="s">
        <v>274</v>
      </c>
      <c r="D77" s="305">
        <f t="shared" ref="D77:G77" si="10">D56+D76</f>
        <v>-5776.8119999999326</v>
      </c>
      <c r="E77" s="305">
        <f t="shared" si="10"/>
        <v>2792.2329999997564</v>
      </c>
      <c r="F77" s="305">
        <f t="shared" si="10"/>
        <v>57682.052999999709</v>
      </c>
      <c r="G77" s="305">
        <f t="shared" si="10"/>
        <v>16673.000000000193</v>
      </c>
    </row>
    <row r="78" spans="1:7">
      <c r="A78" s="2862">
        <v>3</v>
      </c>
      <c r="B78" s="2862"/>
      <c r="C78" s="2863" t="s">
        <v>275</v>
      </c>
      <c r="D78" s="338">
        <f t="shared" ref="D78:G78" si="11">D20+D21+SUM(D38:D43)+SUM(D57:D64)</f>
        <v>2183319.9339999999</v>
      </c>
      <c r="E78" s="338">
        <f t="shared" si="11"/>
        <v>2215630.1090000002</v>
      </c>
      <c r="F78" s="338">
        <f t="shared" si="11"/>
        <v>2171307.6999999997</v>
      </c>
      <c r="G78" s="338">
        <f t="shared" si="11"/>
        <v>2260721.3999999994</v>
      </c>
    </row>
    <row r="79" spans="1:7">
      <c r="A79" s="2862">
        <v>4</v>
      </c>
      <c r="B79" s="2862"/>
      <c r="C79" s="2863" t="s">
        <v>276</v>
      </c>
      <c r="D79" s="338">
        <f t="shared" ref="D79:G79" si="12">D35+D36+SUM(D44:D53)+SUM(D65:D74)</f>
        <v>2177543.1219999995</v>
      </c>
      <c r="E79" s="338">
        <f t="shared" si="12"/>
        <v>2218422.3419999997</v>
      </c>
      <c r="F79" s="338">
        <f t="shared" si="12"/>
        <v>2228989.7529999996</v>
      </c>
      <c r="G79" s="338">
        <f t="shared" si="12"/>
        <v>2277394.4</v>
      </c>
    </row>
    <row r="80" spans="1:7">
      <c r="A80" s="2864"/>
      <c r="B80" s="2864"/>
      <c r="C80" s="2865"/>
      <c r="D80" s="341"/>
      <c r="E80" s="341"/>
      <c r="F80" s="341"/>
      <c r="G80" s="341"/>
    </row>
    <row r="81" spans="1:7">
      <c r="A81" s="2866" t="s">
        <v>277</v>
      </c>
      <c r="B81" s="2867"/>
      <c r="C81" s="2867"/>
      <c r="D81" s="344"/>
      <c r="E81" s="344"/>
      <c r="F81" s="344"/>
      <c r="G81" s="344"/>
    </row>
    <row r="82" spans="1:7" s="2817" customFormat="1">
      <c r="A82" s="2868">
        <v>50</v>
      </c>
      <c r="B82" s="2869"/>
      <c r="C82" s="2869" t="s">
        <v>278</v>
      </c>
      <c r="D82" s="306">
        <v>155054.96299999999</v>
      </c>
      <c r="E82" s="306">
        <v>174282</v>
      </c>
      <c r="F82" s="306">
        <v>160257.20000000001</v>
      </c>
      <c r="G82" s="306">
        <v>169869.7</v>
      </c>
    </row>
    <row r="83" spans="1:7" s="2817" customFormat="1">
      <c r="A83" s="2868">
        <v>51</v>
      </c>
      <c r="B83" s="2869"/>
      <c r="C83" s="2869" t="s">
        <v>279</v>
      </c>
      <c r="D83" s="306">
        <v>0</v>
      </c>
      <c r="E83" s="306">
        <v>0</v>
      </c>
      <c r="F83" s="306">
        <v>0</v>
      </c>
      <c r="G83" s="306">
        <v>0</v>
      </c>
    </row>
    <row r="84" spans="1:7" s="2817" customFormat="1">
      <c r="A84" s="2868">
        <v>52</v>
      </c>
      <c r="B84" s="2869"/>
      <c r="C84" s="2869" t="s">
        <v>280</v>
      </c>
      <c r="D84" s="306">
        <v>0</v>
      </c>
      <c r="E84" s="306">
        <v>0</v>
      </c>
      <c r="F84" s="306">
        <v>0</v>
      </c>
      <c r="G84" s="306">
        <v>0</v>
      </c>
    </row>
    <row r="85" spans="1:7" s="2817" customFormat="1">
      <c r="A85" s="2870">
        <v>54</v>
      </c>
      <c r="B85" s="2871"/>
      <c r="C85" s="2871" t="s">
        <v>281</v>
      </c>
      <c r="D85" s="306">
        <v>1459.1289999999999</v>
      </c>
      <c r="E85" s="306">
        <v>1800</v>
      </c>
      <c r="F85" s="306">
        <v>1477.6</v>
      </c>
      <c r="G85" s="306">
        <v>1950</v>
      </c>
    </row>
    <row r="86" spans="1:7" s="2817" customFormat="1">
      <c r="A86" s="2870">
        <v>55</v>
      </c>
      <c r="B86" s="2871"/>
      <c r="C86" s="2871" t="s">
        <v>282</v>
      </c>
      <c r="D86" s="306">
        <v>41.125</v>
      </c>
      <c r="E86" s="306">
        <v>0</v>
      </c>
      <c r="F86" s="306">
        <v>0.3</v>
      </c>
      <c r="G86" s="306">
        <v>0</v>
      </c>
    </row>
    <row r="87" spans="1:7" s="2817" customFormat="1">
      <c r="A87" s="2870">
        <v>56</v>
      </c>
      <c r="B87" s="2871"/>
      <c r="C87" s="2871" t="s">
        <v>283</v>
      </c>
      <c r="D87" s="306">
        <v>2710.6260000000002</v>
      </c>
      <c r="E87" s="306">
        <v>3355</v>
      </c>
      <c r="F87" s="306">
        <v>2106.6</v>
      </c>
      <c r="G87" s="306">
        <v>4144.6000000000004</v>
      </c>
    </row>
    <row r="88" spans="1:7" s="2817" customFormat="1">
      <c r="A88" s="2868">
        <v>57</v>
      </c>
      <c r="B88" s="2869"/>
      <c r="C88" s="2869" t="s">
        <v>284</v>
      </c>
      <c r="D88" s="306">
        <v>2485.0729999999999</v>
      </c>
      <c r="E88" s="306">
        <v>4880</v>
      </c>
      <c r="F88" s="306">
        <v>2850.5</v>
      </c>
      <c r="G88" s="306">
        <v>4190</v>
      </c>
    </row>
    <row r="89" spans="1:7" s="2817" customFormat="1">
      <c r="A89" s="2868">
        <v>580</v>
      </c>
      <c r="B89" s="2869"/>
      <c r="C89" s="2869" t="s">
        <v>285</v>
      </c>
      <c r="D89" s="306">
        <v>0</v>
      </c>
      <c r="E89" s="306">
        <v>0</v>
      </c>
      <c r="F89" s="306">
        <v>0</v>
      </c>
      <c r="G89" s="306">
        <v>0</v>
      </c>
    </row>
    <row r="90" spans="1:7" s="2817" customFormat="1">
      <c r="A90" s="2868">
        <v>582</v>
      </c>
      <c r="B90" s="2869"/>
      <c r="C90" s="2869" t="s">
        <v>286</v>
      </c>
      <c r="D90" s="306">
        <v>0</v>
      </c>
      <c r="E90" s="306">
        <v>0</v>
      </c>
      <c r="F90" s="306">
        <v>0</v>
      </c>
      <c r="G90" s="306">
        <v>0</v>
      </c>
    </row>
    <row r="91" spans="1:7" s="2817" customFormat="1">
      <c r="A91" s="2868">
        <v>584</v>
      </c>
      <c r="B91" s="2869"/>
      <c r="C91" s="2869" t="s">
        <v>287</v>
      </c>
      <c r="D91" s="306">
        <v>0</v>
      </c>
      <c r="E91" s="306">
        <v>0</v>
      </c>
      <c r="F91" s="306">
        <v>0</v>
      </c>
      <c r="G91" s="306">
        <v>0</v>
      </c>
    </row>
    <row r="92" spans="1:7" s="2817" customFormat="1">
      <c r="A92" s="2868">
        <v>585</v>
      </c>
      <c r="B92" s="2869"/>
      <c r="C92" s="2869" t="s">
        <v>288</v>
      </c>
      <c r="D92" s="306">
        <v>0</v>
      </c>
      <c r="E92" s="306">
        <v>0</v>
      </c>
      <c r="F92" s="306">
        <v>0</v>
      </c>
      <c r="G92" s="306">
        <v>0</v>
      </c>
    </row>
    <row r="93" spans="1:7" s="2817" customFormat="1">
      <c r="A93" s="2868">
        <v>586</v>
      </c>
      <c r="B93" s="2869"/>
      <c r="C93" s="2869" t="s">
        <v>289</v>
      </c>
      <c r="D93" s="306">
        <v>0</v>
      </c>
      <c r="E93" s="306">
        <v>0</v>
      </c>
      <c r="F93" s="306">
        <v>0</v>
      </c>
      <c r="G93" s="306">
        <v>0</v>
      </c>
    </row>
    <row r="94" spans="1:7" s="2817" customFormat="1">
      <c r="A94" s="2872">
        <v>589</v>
      </c>
      <c r="B94" s="2873"/>
      <c r="C94" s="2873" t="s">
        <v>290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2874">
        <v>5</v>
      </c>
      <c r="B95" s="2875"/>
      <c r="C95" s="2875" t="s">
        <v>291</v>
      </c>
      <c r="D95" s="353">
        <f t="shared" ref="D95:G95" si="13">SUM(D82:D94)</f>
        <v>161750.91599999997</v>
      </c>
      <c r="E95" s="353">
        <f t="shared" si="13"/>
        <v>184317</v>
      </c>
      <c r="F95" s="353">
        <f t="shared" si="13"/>
        <v>166692.20000000001</v>
      </c>
      <c r="G95" s="353">
        <f t="shared" si="13"/>
        <v>180154.30000000002</v>
      </c>
    </row>
    <row r="96" spans="1:7" s="2817" customFormat="1">
      <c r="A96" s="2868">
        <v>60</v>
      </c>
      <c r="B96" s="2869"/>
      <c r="C96" s="2869" t="s">
        <v>292</v>
      </c>
      <c r="D96" s="306">
        <v>314.38</v>
      </c>
      <c r="E96" s="306">
        <v>0</v>
      </c>
      <c r="F96" s="306">
        <v>183.8</v>
      </c>
      <c r="G96" s="306">
        <v>0</v>
      </c>
    </row>
    <row r="97" spans="1:7" s="2817" customFormat="1">
      <c r="A97" s="2868">
        <v>61</v>
      </c>
      <c r="B97" s="2869"/>
      <c r="C97" s="2869" t="s">
        <v>293</v>
      </c>
      <c r="D97" s="306">
        <v>0</v>
      </c>
      <c r="E97" s="306">
        <v>0</v>
      </c>
      <c r="F97" s="306">
        <v>0</v>
      </c>
      <c r="G97" s="306">
        <v>0</v>
      </c>
    </row>
    <row r="98" spans="1:7" s="2817" customFormat="1">
      <c r="A98" s="2868">
        <v>62</v>
      </c>
      <c r="B98" s="2869"/>
      <c r="C98" s="2869" t="s">
        <v>294</v>
      </c>
      <c r="D98" s="306">
        <v>0</v>
      </c>
      <c r="E98" s="306">
        <v>0</v>
      </c>
      <c r="F98" s="306">
        <v>0</v>
      </c>
      <c r="G98" s="306">
        <v>0</v>
      </c>
    </row>
    <row r="99" spans="1:7" s="2817" customFormat="1">
      <c r="A99" s="2868">
        <v>63</v>
      </c>
      <c r="B99" s="2869"/>
      <c r="C99" s="2869" t="s">
        <v>295</v>
      </c>
      <c r="D99" s="306">
        <v>37777.440999999999</v>
      </c>
      <c r="E99" s="306">
        <v>29996.799999999999</v>
      </c>
      <c r="F99" s="306">
        <v>30185.1</v>
      </c>
      <c r="G99" s="306">
        <v>27570</v>
      </c>
    </row>
    <row r="100" spans="1:7" s="2817" customFormat="1">
      <c r="A100" s="2868">
        <v>64</v>
      </c>
      <c r="B100" s="2869"/>
      <c r="C100" s="2869" t="s">
        <v>296</v>
      </c>
      <c r="D100" s="306">
        <v>2841.5329999999999</v>
      </c>
      <c r="E100" s="306">
        <v>2629.6750000000002</v>
      </c>
      <c r="F100" s="306">
        <v>2494.6</v>
      </c>
      <c r="G100" s="306">
        <v>2751.4</v>
      </c>
    </row>
    <row r="101" spans="1:7" s="2817" customFormat="1">
      <c r="A101" s="2868">
        <v>65</v>
      </c>
      <c r="B101" s="2869"/>
      <c r="C101" s="2869" t="s">
        <v>297</v>
      </c>
      <c r="D101" s="306">
        <v>0</v>
      </c>
      <c r="E101" s="306">
        <v>0</v>
      </c>
      <c r="F101" s="306">
        <v>0</v>
      </c>
      <c r="G101" s="306">
        <v>0</v>
      </c>
    </row>
    <row r="102" spans="1:7" s="2817" customFormat="1">
      <c r="A102" s="2868">
        <v>66</v>
      </c>
      <c r="B102" s="2869"/>
      <c r="C102" s="2869" t="s">
        <v>298</v>
      </c>
      <c r="D102" s="306">
        <v>0</v>
      </c>
      <c r="E102" s="306">
        <v>0</v>
      </c>
      <c r="F102" s="306">
        <v>0</v>
      </c>
      <c r="G102" s="306">
        <v>0</v>
      </c>
    </row>
    <row r="103" spans="1:7" s="2817" customFormat="1">
      <c r="A103" s="2868">
        <v>67</v>
      </c>
      <c r="B103" s="2869"/>
      <c r="C103" s="2869" t="s">
        <v>284</v>
      </c>
      <c r="D103" s="284">
        <v>2485.0729999999999</v>
      </c>
      <c r="E103" s="284">
        <v>4880</v>
      </c>
      <c r="F103" s="284">
        <v>2850.8</v>
      </c>
      <c r="G103" s="284">
        <v>4190</v>
      </c>
    </row>
    <row r="104" spans="1:7" s="2817" customFormat="1" ht="25.5">
      <c r="A104" s="2876" t="s">
        <v>299</v>
      </c>
      <c r="B104" s="2869"/>
      <c r="C104" s="2877" t="s">
        <v>300</v>
      </c>
      <c r="D104" s="284">
        <v>0</v>
      </c>
      <c r="E104" s="284">
        <v>0</v>
      </c>
      <c r="F104" s="284">
        <v>0</v>
      </c>
      <c r="G104" s="284">
        <v>0</v>
      </c>
    </row>
    <row r="105" spans="1:7" s="2817" customFormat="1" ht="38.25">
      <c r="A105" s="2878" t="s">
        <v>301</v>
      </c>
      <c r="B105" s="2873"/>
      <c r="C105" s="2879" t="s">
        <v>302</v>
      </c>
      <c r="D105" s="302">
        <v>0</v>
      </c>
      <c r="E105" s="302">
        <v>0</v>
      </c>
      <c r="F105" s="302">
        <v>0</v>
      </c>
      <c r="G105" s="302">
        <v>0</v>
      </c>
    </row>
    <row r="106" spans="1:7">
      <c r="A106" s="2874">
        <v>6</v>
      </c>
      <c r="B106" s="2875"/>
      <c r="C106" s="2875" t="s">
        <v>303</v>
      </c>
      <c r="D106" s="353">
        <f t="shared" ref="D106:G106" si="14">SUM(D96:D105)</f>
        <v>43418.426999999996</v>
      </c>
      <c r="E106" s="353">
        <f t="shared" si="14"/>
        <v>37506.474999999999</v>
      </c>
      <c r="F106" s="353">
        <f t="shared" si="14"/>
        <v>35714.300000000003</v>
      </c>
      <c r="G106" s="353">
        <f t="shared" si="14"/>
        <v>34511.4</v>
      </c>
    </row>
    <row r="107" spans="1:7">
      <c r="A107" s="2880" t="s">
        <v>304</v>
      </c>
      <c r="B107" s="2880"/>
      <c r="C107" s="2875" t="s">
        <v>3</v>
      </c>
      <c r="D107" s="353">
        <f t="shared" ref="D107:G107" si="15">(D95-D88)-(D106-D103)</f>
        <v>118332.48899999997</v>
      </c>
      <c r="E107" s="353">
        <f t="shared" si="15"/>
        <v>146810.52499999999</v>
      </c>
      <c r="F107" s="353">
        <f t="shared" si="15"/>
        <v>130978.20000000001</v>
      </c>
      <c r="G107" s="353">
        <f t="shared" si="15"/>
        <v>145642.90000000002</v>
      </c>
    </row>
    <row r="108" spans="1:7">
      <c r="A108" s="2881" t="s">
        <v>305</v>
      </c>
      <c r="B108" s="2881"/>
      <c r="C108" s="2882" t="s">
        <v>306</v>
      </c>
      <c r="D108" s="539">
        <f t="shared" ref="D108:G108" si="16">D107-D85-D86+D100+D101</f>
        <v>119673.76799999997</v>
      </c>
      <c r="E108" s="539">
        <f t="shared" si="16"/>
        <v>147640.19999999998</v>
      </c>
      <c r="F108" s="539">
        <f t="shared" si="16"/>
        <v>131994.9</v>
      </c>
      <c r="G108" s="539">
        <f t="shared" si="16"/>
        <v>146444.30000000002</v>
      </c>
    </row>
    <row r="109" spans="1:7">
      <c r="A109" s="2864"/>
      <c r="B109" s="2864"/>
      <c r="C109" s="2865"/>
      <c r="D109" s="341"/>
      <c r="E109" s="341"/>
      <c r="F109" s="341"/>
      <c r="G109" s="341"/>
    </row>
    <row r="110" spans="1:7" s="2885" customFormat="1">
      <c r="A110" s="2883" t="s">
        <v>307</v>
      </c>
      <c r="B110" s="2884"/>
      <c r="C110" s="2883"/>
      <c r="D110" s="341"/>
      <c r="E110" s="341"/>
      <c r="F110" s="341"/>
      <c r="G110" s="341"/>
    </row>
    <row r="111" spans="1:7" s="2888" customFormat="1">
      <c r="A111" s="2886">
        <v>10</v>
      </c>
      <c r="B111" s="2887"/>
      <c r="C111" s="2887" t="s">
        <v>308</v>
      </c>
      <c r="D111" s="366">
        <f t="shared" ref="D111:G111" si="17">D112+D117</f>
        <v>1125353.2320000001</v>
      </c>
      <c r="E111" s="366">
        <f t="shared" si="17"/>
        <v>0</v>
      </c>
      <c r="F111" s="366">
        <f t="shared" si="17"/>
        <v>1169811.9000000001</v>
      </c>
      <c r="G111" s="366">
        <f t="shared" si="17"/>
        <v>0</v>
      </c>
    </row>
    <row r="112" spans="1:7" s="2888" customFormat="1">
      <c r="A112" s="2889" t="s">
        <v>309</v>
      </c>
      <c r="B112" s="2890"/>
      <c r="C112" s="2890" t="s">
        <v>310</v>
      </c>
      <c r="D112" s="366">
        <f t="shared" ref="D112:G112" si="18">D113+D114+D115+D116</f>
        <v>720089.33500000008</v>
      </c>
      <c r="E112" s="366">
        <f t="shared" si="18"/>
        <v>0</v>
      </c>
      <c r="F112" s="366">
        <f t="shared" si="18"/>
        <v>738617.50000000012</v>
      </c>
      <c r="G112" s="366">
        <f t="shared" si="18"/>
        <v>0</v>
      </c>
    </row>
    <row r="113" spans="1:7" s="2888" customFormat="1">
      <c r="A113" s="2891" t="s">
        <v>311</v>
      </c>
      <c r="B113" s="2892"/>
      <c r="C113" s="2892" t="s">
        <v>312</v>
      </c>
      <c r="D113" s="306">
        <v>566875.64</v>
      </c>
      <c r="E113" s="306"/>
      <c r="F113" s="306">
        <v>612668.80000000005</v>
      </c>
      <c r="G113" s="306"/>
    </row>
    <row r="114" spans="1:7" s="2895" customFormat="1" ht="15" customHeight="1">
      <c r="A114" s="2893">
        <v>102</v>
      </c>
      <c r="B114" s="2894"/>
      <c r="C114" s="2894" t="s">
        <v>313</v>
      </c>
      <c r="D114" s="323">
        <v>20000</v>
      </c>
      <c r="E114" s="323"/>
      <c r="F114" s="323"/>
      <c r="G114" s="323"/>
    </row>
    <row r="115" spans="1:7" s="2888" customFormat="1">
      <c r="A115" s="2891">
        <v>104</v>
      </c>
      <c r="B115" s="2892"/>
      <c r="C115" s="2892" t="s">
        <v>314</v>
      </c>
      <c r="D115" s="306">
        <v>129281.307</v>
      </c>
      <c r="E115" s="306"/>
      <c r="F115" s="306">
        <v>121624.3</v>
      </c>
      <c r="G115" s="306"/>
    </row>
    <row r="116" spans="1:7" s="2888" customFormat="1">
      <c r="A116" s="2891">
        <v>106</v>
      </c>
      <c r="B116" s="2892"/>
      <c r="C116" s="2892" t="s">
        <v>315</v>
      </c>
      <c r="D116" s="306">
        <v>3932.3879999999999</v>
      </c>
      <c r="E116" s="306"/>
      <c r="F116" s="306">
        <v>4324.3999999999996</v>
      </c>
      <c r="G116" s="306"/>
    </row>
    <row r="117" spans="1:7" s="2888" customFormat="1">
      <c r="A117" s="2889" t="s">
        <v>316</v>
      </c>
      <c r="B117" s="2890"/>
      <c r="C117" s="2890" t="s">
        <v>317</v>
      </c>
      <c r="D117" s="366">
        <f t="shared" ref="D117:G117" si="19">D118+D119+D120</f>
        <v>405263.897</v>
      </c>
      <c r="E117" s="366">
        <f t="shared" si="19"/>
        <v>0</v>
      </c>
      <c r="F117" s="366">
        <f t="shared" si="19"/>
        <v>431194.4</v>
      </c>
      <c r="G117" s="366">
        <f t="shared" si="19"/>
        <v>0</v>
      </c>
    </row>
    <row r="118" spans="1:7" s="2888" customFormat="1">
      <c r="A118" s="2891">
        <v>107</v>
      </c>
      <c r="B118" s="2892"/>
      <c r="C118" s="2892" t="s">
        <v>318</v>
      </c>
      <c r="D118" s="306">
        <v>232463.94899999999</v>
      </c>
      <c r="E118" s="306"/>
      <c r="F118" s="306">
        <v>232413.9</v>
      </c>
      <c r="G118" s="306"/>
    </row>
    <row r="119" spans="1:7" s="2888" customFormat="1">
      <c r="A119" s="2891">
        <v>108</v>
      </c>
      <c r="B119" s="2892"/>
      <c r="C119" s="2892" t="s">
        <v>319</v>
      </c>
      <c r="D119" s="306">
        <v>172799.948</v>
      </c>
      <c r="E119" s="306"/>
      <c r="F119" s="306">
        <v>198780.5</v>
      </c>
      <c r="G119" s="306"/>
    </row>
    <row r="120" spans="1:7" s="2897" customFormat="1" ht="25.5">
      <c r="A120" s="2893">
        <v>109</v>
      </c>
      <c r="B120" s="2896"/>
      <c r="C120" s="2896" t="s">
        <v>320</v>
      </c>
      <c r="D120" s="376"/>
      <c r="E120" s="376"/>
      <c r="F120" s="376"/>
      <c r="G120" s="376"/>
    </row>
    <row r="121" spans="1:7" s="2888" customFormat="1">
      <c r="A121" s="2889">
        <v>14</v>
      </c>
      <c r="B121" s="2890"/>
      <c r="C121" s="2890" t="s">
        <v>321</v>
      </c>
      <c r="D121" s="378">
        <f t="shared" ref="D121:G121" si="20">SUM(D122:D130)</f>
        <v>1616821.5270000002</v>
      </c>
      <c r="E121" s="378">
        <f t="shared" si="20"/>
        <v>0</v>
      </c>
      <c r="F121" s="378">
        <f t="shared" si="20"/>
        <v>1686667.8</v>
      </c>
      <c r="G121" s="378">
        <f t="shared" si="20"/>
        <v>0</v>
      </c>
    </row>
    <row r="122" spans="1:7" s="2888" customFormat="1">
      <c r="A122" s="2891" t="s">
        <v>322</v>
      </c>
      <c r="B122" s="2892"/>
      <c r="C122" s="2892" t="s">
        <v>323</v>
      </c>
      <c r="D122" s="306">
        <v>1322189.3770000001</v>
      </c>
      <c r="E122" s="306"/>
      <c r="F122" s="306">
        <v>1393074.4</v>
      </c>
      <c r="G122" s="306"/>
    </row>
    <row r="123" spans="1:7" s="2888" customFormat="1">
      <c r="A123" s="2891">
        <v>144</v>
      </c>
      <c r="B123" s="2892"/>
      <c r="C123" s="2892" t="s">
        <v>281</v>
      </c>
      <c r="D123" s="306">
        <v>116915.891</v>
      </c>
      <c r="E123" s="306"/>
      <c r="F123" s="306">
        <v>115876.8</v>
      </c>
      <c r="G123" s="306"/>
    </row>
    <row r="124" spans="1:7" s="2888" customFormat="1">
      <c r="A124" s="2891">
        <v>145</v>
      </c>
      <c r="B124" s="2892"/>
      <c r="C124" s="2892" t="s">
        <v>324</v>
      </c>
      <c r="D124" s="379">
        <v>177716.25899999999</v>
      </c>
      <c r="E124" s="379"/>
      <c r="F124" s="379">
        <v>177716.6</v>
      </c>
      <c r="G124" s="379"/>
    </row>
    <row r="125" spans="1:7" s="2888" customFormat="1">
      <c r="A125" s="2891">
        <v>146</v>
      </c>
      <c r="B125" s="2892"/>
      <c r="C125" s="2892" t="s">
        <v>325</v>
      </c>
      <c r="D125" s="379"/>
      <c r="E125" s="379"/>
      <c r="F125" s="379"/>
      <c r="G125" s="379"/>
    </row>
    <row r="126" spans="1:7" s="2897" customFormat="1" ht="29.45" customHeight="1">
      <c r="A126" s="2893" t="s">
        <v>326</v>
      </c>
      <c r="B126" s="2896"/>
      <c r="C126" s="2896" t="s">
        <v>327</v>
      </c>
      <c r="D126" s="380"/>
      <c r="E126" s="380"/>
      <c r="F126" s="380"/>
      <c r="G126" s="380"/>
    </row>
    <row r="127" spans="1:7" s="2888" customFormat="1">
      <c r="A127" s="2891">
        <v>1484</v>
      </c>
      <c r="B127" s="2892"/>
      <c r="C127" s="2892" t="s">
        <v>328</v>
      </c>
      <c r="D127" s="379"/>
      <c r="E127" s="379"/>
      <c r="F127" s="379"/>
      <c r="G127" s="379"/>
    </row>
    <row r="128" spans="1:7" s="2888" customFormat="1">
      <c r="A128" s="2891">
        <v>1485</v>
      </c>
      <c r="B128" s="2892"/>
      <c r="C128" s="2892" t="s">
        <v>329</v>
      </c>
      <c r="D128" s="379"/>
      <c r="E128" s="379"/>
      <c r="F128" s="379"/>
      <c r="G128" s="379"/>
    </row>
    <row r="129" spans="1:7" s="2888" customFormat="1">
      <c r="A129" s="2891">
        <v>1486</v>
      </c>
      <c r="B129" s="2892"/>
      <c r="C129" s="2892" t="s">
        <v>330</v>
      </c>
      <c r="D129" s="379"/>
      <c r="E129" s="379"/>
      <c r="F129" s="379"/>
      <c r="G129" s="379"/>
    </row>
    <row r="130" spans="1:7" s="2888" customFormat="1">
      <c r="A130" s="2898">
        <v>1489</v>
      </c>
      <c r="B130" s="2899"/>
      <c r="C130" s="2899" t="s">
        <v>331</v>
      </c>
      <c r="D130" s="383"/>
      <c r="E130" s="383"/>
      <c r="F130" s="383"/>
      <c r="G130" s="383"/>
    </row>
    <row r="131" spans="1:7" s="2885" customFormat="1">
      <c r="A131" s="2900">
        <v>1</v>
      </c>
      <c r="B131" s="2901"/>
      <c r="C131" s="2900" t="s">
        <v>332</v>
      </c>
      <c r="D131" s="386">
        <f t="shared" ref="D131:G131" si="21">D111+D121</f>
        <v>2742174.7590000005</v>
      </c>
      <c r="E131" s="386">
        <f t="shared" si="21"/>
        <v>0</v>
      </c>
      <c r="F131" s="386">
        <f t="shared" si="21"/>
        <v>2856479.7</v>
      </c>
      <c r="G131" s="386">
        <f t="shared" si="21"/>
        <v>0</v>
      </c>
    </row>
    <row r="132" spans="1:7" s="2885" customFormat="1">
      <c r="A132" s="2864"/>
      <c r="B132" s="2864"/>
      <c r="C132" s="2865"/>
      <c r="D132" s="341"/>
      <c r="E132" s="341"/>
      <c r="F132" s="341"/>
      <c r="G132" s="341"/>
    </row>
    <row r="133" spans="1:7" s="2888" customFormat="1">
      <c r="A133" s="2886">
        <v>20</v>
      </c>
      <c r="B133" s="2887"/>
      <c r="C133" s="2887" t="s">
        <v>333</v>
      </c>
      <c r="D133" s="720">
        <f t="shared" ref="D133:G133" si="22">D134+D140</f>
        <v>2625812.12</v>
      </c>
      <c r="E133" s="720">
        <f t="shared" si="22"/>
        <v>0</v>
      </c>
      <c r="F133" s="720">
        <f t="shared" si="22"/>
        <v>2655143.8629999999</v>
      </c>
      <c r="G133" s="720">
        <f t="shared" si="22"/>
        <v>0</v>
      </c>
    </row>
    <row r="134" spans="1:7" s="2888" customFormat="1">
      <c r="A134" s="2902" t="s">
        <v>334</v>
      </c>
      <c r="B134" s="2890"/>
      <c r="C134" s="2890" t="s">
        <v>335</v>
      </c>
      <c r="D134" s="366">
        <f t="shared" ref="D134:G134" si="23">D135+D136+D138+D139</f>
        <v>559777.26099999994</v>
      </c>
      <c r="E134" s="366">
        <f t="shared" si="23"/>
        <v>0</v>
      </c>
      <c r="F134" s="366">
        <f t="shared" si="23"/>
        <v>595845.30000000005</v>
      </c>
      <c r="G134" s="366">
        <f t="shared" si="23"/>
        <v>0</v>
      </c>
    </row>
    <row r="135" spans="1:7" s="2904" customFormat="1">
      <c r="A135" s="2903">
        <v>200</v>
      </c>
      <c r="B135" s="2892"/>
      <c r="C135" s="2892" t="s">
        <v>336</v>
      </c>
      <c r="D135" s="306">
        <v>226735.80799999999</v>
      </c>
      <c r="E135" s="306"/>
      <c r="F135" s="306">
        <v>278627.5</v>
      </c>
      <c r="G135" s="306"/>
    </row>
    <row r="136" spans="1:7" s="2904" customFormat="1">
      <c r="A136" s="2903">
        <v>201</v>
      </c>
      <c r="B136" s="2892"/>
      <c r="C136" s="2892" t="s">
        <v>337</v>
      </c>
      <c r="D136" s="306">
        <v>200000</v>
      </c>
      <c r="E136" s="306"/>
      <c r="F136" s="306">
        <v>200000</v>
      </c>
      <c r="G136" s="306"/>
    </row>
    <row r="137" spans="1:7" s="2904" customFormat="1">
      <c r="A137" s="2905" t="s">
        <v>338</v>
      </c>
      <c r="B137" s="2906"/>
      <c r="C137" s="2906" t="s">
        <v>339</v>
      </c>
      <c r="D137" s="393"/>
      <c r="E137" s="393"/>
      <c r="F137" s="393"/>
      <c r="G137" s="393"/>
    </row>
    <row r="138" spans="1:7" s="2904" customFormat="1">
      <c r="A138" s="2903">
        <v>204</v>
      </c>
      <c r="B138" s="2892"/>
      <c r="C138" s="2892" t="s">
        <v>340</v>
      </c>
      <c r="D138" s="379">
        <v>133041.45300000001</v>
      </c>
      <c r="E138" s="379"/>
      <c r="F138" s="379">
        <v>117217.8</v>
      </c>
      <c r="G138" s="379"/>
    </row>
    <row r="139" spans="1:7" s="2904" customFormat="1">
      <c r="A139" s="2903">
        <v>205</v>
      </c>
      <c r="B139" s="2892"/>
      <c r="C139" s="2892" t="s">
        <v>341</v>
      </c>
      <c r="D139" s="379"/>
      <c r="E139" s="379"/>
      <c r="F139" s="379"/>
      <c r="G139" s="379"/>
    </row>
    <row r="140" spans="1:7" s="2904" customFormat="1">
      <c r="A140" s="2902" t="s">
        <v>342</v>
      </c>
      <c r="B140" s="2890"/>
      <c r="C140" s="2890" t="s">
        <v>343</v>
      </c>
      <c r="D140" s="366">
        <f t="shared" ref="D140:G140" si="24">D141+D143+D144</f>
        <v>2066034.8589999999</v>
      </c>
      <c r="E140" s="366">
        <f t="shared" si="24"/>
        <v>0</v>
      </c>
      <c r="F140" s="366">
        <f t="shared" si="24"/>
        <v>2059298.5630000001</v>
      </c>
      <c r="G140" s="366">
        <f t="shared" si="24"/>
        <v>0</v>
      </c>
    </row>
    <row r="141" spans="1:7" s="2904" customFormat="1">
      <c r="A141" s="2903">
        <v>206</v>
      </c>
      <c r="B141" s="2892"/>
      <c r="C141" s="2892" t="s">
        <v>344</v>
      </c>
      <c r="D141" s="379">
        <v>1950941.781</v>
      </c>
      <c r="E141" s="379"/>
      <c r="F141" s="379">
        <v>1941195.3</v>
      </c>
      <c r="G141" s="379"/>
    </row>
    <row r="142" spans="1:7" s="2904" customFormat="1">
      <c r="A142" s="2905" t="s">
        <v>345</v>
      </c>
      <c r="B142" s="2906"/>
      <c r="C142" s="2906" t="s">
        <v>346</v>
      </c>
      <c r="D142" s="393"/>
      <c r="E142" s="393"/>
      <c r="F142" s="393"/>
      <c r="G142" s="393"/>
    </row>
    <row r="143" spans="1:7" s="2904" customFormat="1">
      <c r="A143" s="2903">
        <v>208</v>
      </c>
      <c r="B143" s="2892"/>
      <c r="C143" s="2892" t="s">
        <v>347</v>
      </c>
      <c r="D143" s="379">
        <v>26101.227999999999</v>
      </c>
      <c r="E143" s="379"/>
      <c r="F143" s="379">
        <v>24266.149000000001</v>
      </c>
      <c r="G143" s="379"/>
    </row>
    <row r="144" spans="1:7" s="2907" customFormat="1" ht="25.5">
      <c r="A144" s="2893">
        <v>209</v>
      </c>
      <c r="B144" s="2896"/>
      <c r="C144" s="2896" t="s">
        <v>348</v>
      </c>
      <c r="D144" s="380">
        <v>88991.85</v>
      </c>
      <c r="E144" s="380"/>
      <c r="F144" s="380">
        <v>93837.114000000001</v>
      </c>
      <c r="G144" s="380"/>
    </row>
    <row r="145" spans="1:7" s="2888" customFormat="1">
      <c r="A145" s="2902">
        <v>29</v>
      </c>
      <c r="B145" s="2890"/>
      <c r="C145" s="2890" t="s">
        <v>349</v>
      </c>
      <c r="D145" s="379">
        <v>116362.639</v>
      </c>
      <c r="E145" s="379"/>
      <c r="F145" s="379">
        <v>201335.65</v>
      </c>
      <c r="G145" s="379"/>
    </row>
    <row r="146" spans="1:7" s="2888" customFormat="1">
      <c r="A146" s="2908" t="s">
        <v>350</v>
      </c>
      <c r="B146" s="2909"/>
      <c r="C146" s="2909" t="s">
        <v>351</v>
      </c>
      <c r="D146" s="318">
        <v>435567.78600000002</v>
      </c>
      <c r="E146" s="318"/>
      <c r="F146" s="318">
        <v>459234.6</v>
      </c>
      <c r="G146" s="318"/>
    </row>
    <row r="147" spans="1:7" s="2885" customFormat="1">
      <c r="A147" s="2900">
        <v>2</v>
      </c>
      <c r="B147" s="2901"/>
      <c r="C147" s="2900" t="s">
        <v>352</v>
      </c>
      <c r="D147" s="386">
        <f t="shared" ref="D147:G147" si="25">D133+D145</f>
        <v>2742174.7590000001</v>
      </c>
      <c r="E147" s="386">
        <f t="shared" si="25"/>
        <v>0</v>
      </c>
      <c r="F147" s="386">
        <f t="shared" si="25"/>
        <v>2856479.5129999998</v>
      </c>
      <c r="G147" s="386">
        <f t="shared" si="25"/>
        <v>0</v>
      </c>
    </row>
    <row r="148" spans="1:7" ht="7.5" customHeight="1"/>
    <row r="149" spans="1:7" ht="13.5" customHeight="1">
      <c r="A149" s="2910" t="s">
        <v>353</v>
      </c>
      <c r="B149" s="2911"/>
      <c r="C149" s="2912" t="s">
        <v>354</v>
      </c>
      <c r="D149" s="2911"/>
      <c r="E149" s="2911"/>
      <c r="F149" s="2911"/>
      <c r="G149" s="2911"/>
    </row>
    <row r="150" spans="1:7">
      <c r="A150" s="2913" t="s">
        <v>355</v>
      </c>
      <c r="B150" s="2914"/>
      <c r="C150" s="2914" t="s">
        <v>101</v>
      </c>
      <c r="D150" s="402">
        <f t="shared" ref="D150" si="26">D77+SUM(D8:D12)-D30-D31+D16-D33+D59+D63-D73+D64-D74-D54+D20-D35</f>
        <v>65977.190000000061</v>
      </c>
      <c r="E150" s="402">
        <f t="shared" ref="E150" si="27">E77+SUM(E8:E12)-E30-E31+E16-E33+E59+E63-E73+E64-E74-E54+E20-E35</f>
        <v>85187.935999999754</v>
      </c>
      <c r="F150" s="402">
        <f t="shared" ref="F150:G150" si="28">F77+SUM(F8:F12)-F30-F31+F16-F33+F59+F63-F73+F64-F74-F54+F20-F35</f>
        <v>139397.05299999972</v>
      </c>
      <c r="G150" s="402">
        <f t="shared" si="28"/>
        <v>100125.80000000019</v>
      </c>
    </row>
    <row r="151" spans="1:7">
      <c r="A151" s="2915" t="s">
        <v>356</v>
      </c>
      <c r="B151" s="2916"/>
      <c r="C151" s="2916" t="s">
        <v>357</v>
      </c>
      <c r="D151" s="405">
        <f t="shared" ref="D151:G151" si="29">IF(D177=0,0,D150/D177)</f>
        <v>3.1587577815401884E-2</v>
      </c>
      <c r="E151" s="405">
        <f t="shared" si="29"/>
        <v>3.9992039105141576E-2</v>
      </c>
      <c r="F151" s="405">
        <f t="shared" si="29"/>
        <v>6.5062961206701145E-2</v>
      </c>
      <c r="G151" s="405">
        <f t="shared" si="29"/>
        <v>4.5717363975890921E-2</v>
      </c>
    </row>
    <row r="152" spans="1:7" s="2919" customFormat="1" ht="25.5">
      <c r="A152" s="2917" t="s">
        <v>358</v>
      </c>
      <c r="B152" s="2918"/>
      <c r="C152" s="2918" t="s">
        <v>359</v>
      </c>
      <c r="D152" s="587">
        <f t="shared" ref="D152:G152" si="30">IF(D107=0,0,D150/D107)</f>
        <v>0.55755769660181898</v>
      </c>
      <c r="E152" s="587">
        <f t="shared" si="30"/>
        <v>0.58025768929032684</v>
      </c>
      <c r="F152" s="587">
        <f t="shared" si="30"/>
        <v>1.0642767498713503</v>
      </c>
      <c r="G152" s="587">
        <f t="shared" si="30"/>
        <v>0.68747463831055389</v>
      </c>
    </row>
    <row r="153" spans="1:7" s="2919" customFormat="1" ht="25.5">
      <c r="A153" s="2920" t="s">
        <v>358</v>
      </c>
      <c r="B153" s="2921"/>
      <c r="C153" s="2921" t="s">
        <v>360</v>
      </c>
      <c r="D153" s="425">
        <f t="shared" ref="D153:G153" si="31">IF(0=D108,0,D150/D108)</f>
        <v>0.5513087045107502</v>
      </c>
      <c r="E153" s="425">
        <f t="shared" si="31"/>
        <v>0.57699688838134711</v>
      </c>
      <c r="F153" s="425">
        <f t="shared" si="31"/>
        <v>1.0560790833585216</v>
      </c>
      <c r="G153" s="425">
        <f t="shared" si="31"/>
        <v>0.68371251049033788</v>
      </c>
    </row>
    <row r="154" spans="1:7" ht="25.5">
      <c r="A154" s="2922" t="s">
        <v>361</v>
      </c>
      <c r="B154" s="2923"/>
      <c r="C154" s="2923" t="s">
        <v>362</v>
      </c>
      <c r="D154" s="418">
        <f t="shared" ref="D154:G154" si="32">D150-D107</f>
        <v>-52355.298999999912</v>
      </c>
      <c r="E154" s="418">
        <f t="shared" si="32"/>
        <v>-61622.58900000024</v>
      </c>
      <c r="F154" s="418">
        <f t="shared" si="32"/>
        <v>8418.8529999997118</v>
      </c>
      <c r="G154" s="418">
        <f t="shared" si="32"/>
        <v>-45517.099999999831</v>
      </c>
    </row>
    <row r="155" spans="1:7" ht="25.5">
      <c r="A155" s="2920" t="s">
        <v>363</v>
      </c>
      <c r="B155" s="2921"/>
      <c r="C155" s="2921" t="s">
        <v>364</v>
      </c>
      <c r="D155" s="415">
        <f t="shared" ref="D155:G155" si="33">D150-D108</f>
        <v>-53696.577999999907</v>
      </c>
      <c r="E155" s="415">
        <f t="shared" si="33"/>
        <v>-62452.264000000228</v>
      </c>
      <c r="F155" s="415">
        <f t="shared" si="33"/>
        <v>7402.1529999997292</v>
      </c>
      <c r="G155" s="415">
        <f t="shared" si="33"/>
        <v>-46318.499999999825</v>
      </c>
    </row>
    <row r="156" spans="1:7">
      <c r="A156" s="2913" t="s">
        <v>365</v>
      </c>
      <c r="B156" s="2914"/>
      <c r="C156" s="2914" t="s">
        <v>366</v>
      </c>
      <c r="D156" s="419">
        <f t="shared" ref="D156:G156" si="34">D135+D136-D137+D141-D142</f>
        <v>2377677.5889999997</v>
      </c>
      <c r="E156" s="419">
        <f t="shared" si="34"/>
        <v>0</v>
      </c>
      <c r="F156" s="419">
        <f t="shared" si="34"/>
        <v>2419822.7999999998</v>
      </c>
      <c r="G156" s="419">
        <f t="shared" si="34"/>
        <v>0</v>
      </c>
    </row>
    <row r="157" spans="1:7">
      <c r="A157" s="2924" t="s">
        <v>367</v>
      </c>
      <c r="B157" s="2925"/>
      <c r="C157" s="2925" t="s">
        <v>368</v>
      </c>
      <c r="D157" s="422">
        <f t="shared" ref="D157:G157" si="35">IF(D177=0,0,D156/D177)</f>
        <v>1.1383491152392904</v>
      </c>
      <c r="E157" s="422">
        <f t="shared" si="35"/>
        <v>0</v>
      </c>
      <c r="F157" s="422">
        <f t="shared" si="35"/>
        <v>1.1294416458251182</v>
      </c>
      <c r="G157" s="422">
        <f t="shared" si="35"/>
        <v>0</v>
      </c>
    </row>
    <row r="158" spans="1:7">
      <c r="A158" s="2913" t="s">
        <v>369</v>
      </c>
      <c r="B158" s="2914"/>
      <c r="C158" s="2914" t="s">
        <v>370</v>
      </c>
      <c r="D158" s="419">
        <f t="shared" ref="D158:G158" si="36">D133-D142-D111</f>
        <v>1500458.888</v>
      </c>
      <c r="E158" s="419">
        <f t="shared" si="36"/>
        <v>0</v>
      </c>
      <c r="F158" s="419">
        <f t="shared" si="36"/>
        <v>1485331.9629999998</v>
      </c>
      <c r="G158" s="419">
        <f t="shared" si="36"/>
        <v>0</v>
      </c>
    </row>
    <row r="159" spans="1:7">
      <c r="A159" s="2915" t="s">
        <v>371</v>
      </c>
      <c r="B159" s="2916"/>
      <c r="C159" s="2916" t="s">
        <v>372</v>
      </c>
      <c r="D159" s="423">
        <f t="shared" ref="D159:G159" si="37">D121-D123-D124-D142-D145</f>
        <v>1205826.7380000001</v>
      </c>
      <c r="E159" s="423">
        <f t="shared" si="37"/>
        <v>0</v>
      </c>
      <c r="F159" s="423">
        <f t="shared" si="37"/>
        <v>1191738.75</v>
      </c>
      <c r="G159" s="423">
        <f t="shared" si="37"/>
        <v>0</v>
      </c>
    </row>
    <row r="160" spans="1:7">
      <c r="A160" s="2915" t="s">
        <v>373</v>
      </c>
      <c r="B160" s="2916"/>
      <c r="C160" s="2916" t="s">
        <v>374</v>
      </c>
      <c r="D160" s="424">
        <f t="shared" ref="D160:G160" si="38">IF(D175=0,"-",1000*D158/D175)</f>
        <v>5495.884431258356</v>
      </c>
      <c r="E160" s="424">
        <f t="shared" si="38"/>
        <v>0</v>
      </c>
      <c r="F160" s="424">
        <f t="shared" si="38"/>
        <v>5406.1611476698636</v>
      </c>
      <c r="G160" s="424">
        <f t="shared" si="38"/>
        <v>0</v>
      </c>
    </row>
    <row r="161" spans="1:7">
      <c r="A161" s="2915" t="s">
        <v>373</v>
      </c>
      <c r="B161" s="2916"/>
      <c r="C161" s="2916" t="s">
        <v>375</v>
      </c>
      <c r="D161" s="423">
        <f t="shared" ref="D161:G161" si="39">IF(D175=0,0,1000*(D159/D175))</f>
        <v>4416.7050821383446</v>
      </c>
      <c r="E161" s="423">
        <f t="shared" si="39"/>
        <v>0</v>
      </c>
      <c r="F161" s="423">
        <f t="shared" si="39"/>
        <v>4337.5702461892351</v>
      </c>
      <c r="G161" s="423">
        <f t="shared" si="39"/>
        <v>0</v>
      </c>
    </row>
    <row r="162" spans="1:7">
      <c r="A162" s="2924" t="s">
        <v>376</v>
      </c>
      <c r="B162" s="2925"/>
      <c r="C162" s="2925" t="s">
        <v>377</v>
      </c>
      <c r="D162" s="422">
        <f t="shared" ref="D162:G162" si="40">IF((D22+D23+D65+D66)=0,0,D158/(D22+D23+D65+D66))</f>
        <v>1.5533841460365629</v>
      </c>
      <c r="E162" s="422">
        <f t="shared" si="40"/>
        <v>0</v>
      </c>
      <c r="F162" s="422">
        <f t="shared" si="40"/>
        <v>1.4952775022507201</v>
      </c>
      <c r="G162" s="422">
        <f t="shared" si="40"/>
        <v>0</v>
      </c>
    </row>
    <row r="163" spans="1:7">
      <c r="A163" s="2915" t="s">
        <v>378</v>
      </c>
      <c r="B163" s="2916"/>
      <c r="C163" s="2916" t="s">
        <v>349</v>
      </c>
      <c r="D163" s="402">
        <f t="shared" ref="D163:G163" si="41">D145</f>
        <v>116362.639</v>
      </c>
      <c r="E163" s="402">
        <f t="shared" si="41"/>
        <v>0</v>
      </c>
      <c r="F163" s="402">
        <f t="shared" si="41"/>
        <v>201335.65</v>
      </c>
      <c r="G163" s="402">
        <f t="shared" si="41"/>
        <v>0</v>
      </c>
    </row>
    <row r="164" spans="1:7" ht="25.5">
      <c r="A164" s="2920" t="s">
        <v>379</v>
      </c>
      <c r="B164" s="2926"/>
      <c r="C164" s="2926" t="s">
        <v>380</v>
      </c>
      <c r="D164" s="425">
        <f t="shared" ref="D164:G164" si="42">IF(D178=0,0,D146/D178)</f>
        <v>0.21070496176726047</v>
      </c>
      <c r="E164" s="425">
        <f t="shared" si="42"/>
        <v>0</v>
      </c>
      <c r="F164" s="425">
        <f t="shared" si="42"/>
        <v>0.22319792674857689</v>
      </c>
      <c r="G164" s="425">
        <f t="shared" si="42"/>
        <v>0</v>
      </c>
    </row>
    <row r="165" spans="1:7">
      <c r="A165" s="2927" t="s">
        <v>381</v>
      </c>
      <c r="B165" s="2928"/>
      <c r="C165" s="2928" t="s">
        <v>382</v>
      </c>
      <c r="D165" s="428">
        <f t="shared" ref="D165:G165" si="43">IF(D177=0,0,D180/D177)</f>
        <v>3.2022042327342494E-2</v>
      </c>
      <c r="E165" s="428">
        <f t="shared" si="43"/>
        <v>3.1921929393105251E-2</v>
      </c>
      <c r="F165" s="428">
        <f t="shared" si="43"/>
        <v>3.2821083879685943E-2</v>
      </c>
      <c r="G165" s="428">
        <f t="shared" si="43"/>
        <v>3.221362415417274E-2</v>
      </c>
    </row>
    <row r="166" spans="1:7">
      <c r="A166" s="2915" t="s">
        <v>383</v>
      </c>
      <c r="B166" s="2916"/>
      <c r="C166" s="2916" t="s">
        <v>251</v>
      </c>
      <c r="D166" s="402">
        <f t="shared" ref="D166:G166" si="44">D55</f>
        <v>-25031.205999999998</v>
      </c>
      <c r="E166" s="402">
        <f t="shared" si="44"/>
        <v>2054.1250000000036</v>
      </c>
      <c r="F166" s="402">
        <f t="shared" si="44"/>
        <v>1224.1529999999984</v>
      </c>
      <c r="G166" s="402">
        <f t="shared" si="44"/>
        <v>1750.1000000000022</v>
      </c>
    </row>
    <row r="167" spans="1:7">
      <c r="A167" s="2924" t="s">
        <v>384</v>
      </c>
      <c r="B167" s="2925"/>
      <c r="C167" s="2925" t="s">
        <v>385</v>
      </c>
      <c r="D167" s="422">
        <f t="shared" ref="D167:G167" si="45">IF(0=D111,0,(D44+D45+D46+D47+D48)/D111)</f>
        <v>1.0764389931569505E-2</v>
      </c>
      <c r="E167" s="422">
        <f t="shared" si="45"/>
        <v>0</v>
      </c>
      <c r="F167" s="422">
        <f t="shared" si="45"/>
        <v>9.5899178320890711E-3</v>
      </c>
      <c r="G167" s="422">
        <f t="shared" si="45"/>
        <v>0</v>
      </c>
    </row>
    <row r="168" spans="1:7">
      <c r="A168" s="2915" t="s">
        <v>386</v>
      </c>
      <c r="B168" s="2914"/>
      <c r="C168" s="2914" t="s">
        <v>387</v>
      </c>
      <c r="D168" s="402">
        <f t="shared" ref="D168:G168" si="46">D38-D44</f>
        <v>12550.064999999999</v>
      </c>
      <c r="E168" s="402">
        <f t="shared" si="46"/>
        <v>14301.114999999998</v>
      </c>
      <c r="F168" s="402">
        <f t="shared" si="46"/>
        <v>13462.900000000001</v>
      </c>
      <c r="G168" s="402">
        <f t="shared" si="46"/>
        <v>12841.899999999998</v>
      </c>
    </row>
    <row r="169" spans="1:7">
      <c r="A169" s="2924" t="s">
        <v>388</v>
      </c>
      <c r="B169" s="2925"/>
      <c r="C169" s="2925" t="s">
        <v>389</v>
      </c>
      <c r="D169" s="405">
        <f t="shared" ref="D169:G169" si="47">IF(D177=0,0,D168/D177)</f>
        <v>6.0085334761279044E-3</v>
      </c>
      <c r="E169" s="405">
        <f t="shared" si="47"/>
        <v>6.7137528760777632E-3</v>
      </c>
      <c r="F169" s="405">
        <f t="shared" si="47"/>
        <v>6.2837493446127497E-3</v>
      </c>
      <c r="G169" s="405">
        <f t="shared" si="47"/>
        <v>5.8636017534141284E-3</v>
      </c>
    </row>
    <row r="170" spans="1:7">
      <c r="A170" s="2915" t="s">
        <v>390</v>
      </c>
      <c r="B170" s="2916"/>
      <c r="C170" s="2916" t="s">
        <v>391</v>
      </c>
      <c r="D170" s="402">
        <f t="shared" ref="D170" si="48">SUM(D82:D87)+SUM(D89:D94)</f>
        <v>159265.84299999996</v>
      </c>
      <c r="E170" s="402">
        <f t="shared" ref="E170" si="49">SUM(E82:E87)+SUM(E89:E94)</f>
        <v>179437</v>
      </c>
      <c r="F170" s="402">
        <f t="shared" ref="F170:G170" si="50">SUM(F82:F87)+SUM(F89:F94)</f>
        <v>163841.70000000001</v>
      </c>
      <c r="G170" s="402">
        <f t="shared" si="50"/>
        <v>175964.30000000002</v>
      </c>
    </row>
    <row r="171" spans="1:7">
      <c r="A171" s="2915" t="s">
        <v>392</v>
      </c>
      <c r="B171" s="2916"/>
      <c r="C171" s="2916" t="s">
        <v>393</v>
      </c>
      <c r="D171" s="423">
        <f t="shared" ref="D171" si="51">SUM(D96:D102)+SUM(D104:D105)</f>
        <v>40933.353999999999</v>
      </c>
      <c r="E171" s="423">
        <f t="shared" ref="E171" si="52">SUM(E96:E102)+SUM(E104:E105)</f>
        <v>32626.474999999999</v>
      </c>
      <c r="F171" s="423">
        <f t="shared" ref="F171:G171" si="53">SUM(F96:F102)+SUM(F104:F105)</f>
        <v>32863.5</v>
      </c>
      <c r="G171" s="423">
        <f t="shared" si="53"/>
        <v>30321.4</v>
      </c>
    </row>
    <row r="172" spans="1:7">
      <c r="A172" s="2927" t="s">
        <v>394</v>
      </c>
      <c r="B172" s="2928"/>
      <c r="C172" s="2928" t="s">
        <v>395</v>
      </c>
      <c r="D172" s="428">
        <f t="shared" ref="D172:G172" si="54">IF(D184=0,0,D170/D184)</f>
        <v>7.4256668145316021E-2</v>
      </c>
      <c r="E172" s="428">
        <f t="shared" si="54"/>
        <v>8.0715297539045605E-2</v>
      </c>
      <c r="F172" s="428">
        <f t="shared" si="54"/>
        <v>7.5842993485967333E-2</v>
      </c>
      <c r="G172" s="428">
        <f t="shared" si="54"/>
        <v>7.774350184298319E-2</v>
      </c>
    </row>
    <row r="173" spans="1:7">
      <c r="A173" s="2929"/>
    </row>
    <row r="174" spans="1:7">
      <c r="A174" s="2930" t="s">
        <v>396</v>
      </c>
      <c r="B174" s="2931"/>
      <c r="C174" s="2932"/>
      <c r="D174" s="341"/>
      <c r="E174" s="341"/>
      <c r="F174" s="341"/>
      <c r="G174" s="341"/>
    </row>
    <row r="175" spans="1:7" s="2817" customFormat="1">
      <c r="A175" s="2933" t="s">
        <v>397</v>
      </c>
      <c r="B175" s="2931"/>
      <c r="C175" s="2931" t="s">
        <v>420</v>
      </c>
      <c r="D175" s="2934">
        <v>273015</v>
      </c>
      <c r="E175" s="2934">
        <v>276211</v>
      </c>
      <c r="F175" s="2934">
        <v>274748</v>
      </c>
      <c r="G175" s="2934">
        <v>276498</v>
      </c>
    </row>
    <row r="176" spans="1:7">
      <c r="A176" s="2930" t="s">
        <v>399</v>
      </c>
      <c r="B176" s="2931"/>
      <c r="C176" s="2931"/>
      <c r="D176" s="2931"/>
      <c r="E176" s="2931"/>
      <c r="F176" s="2931"/>
      <c r="G176" s="2931"/>
    </row>
    <row r="177" spans="1:7">
      <c r="A177" s="2933" t="s">
        <v>400</v>
      </c>
      <c r="B177" s="2931"/>
      <c r="C177" s="2931" t="s">
        <v>401</v>
      </c>
      <c r="D177" s="2935">
        <f t="shared" ref="D177" si="55">SUM(D22:D32)+SUM(D44:D53)+SUM(D65:D72)+D75</f>
        <v>2088706.845</v>
      </c>
      <c r="E177" s="2935">
        <f t="shared" ref="E177" si="56">SUM(E22:E32)+SUM(E44:E53)+SUM(E65:E72)+E75</f>
        <v>2130122.3419999997</v>
      </c>
      <c r="F177" s="2935">
        <f t="shared" ref="F177:G177" si="57">SUM(F22:F32)+SUM(F44:F53)+SUM(F65:F72)+F75</f>
        <v>2142494.7529999996</v>
      </c>
      <c r="G177" s="2935">
        <f t="shared" si="57"/>
        <v>2190104.4</v>
      </c>
    </row>
    <row r="178" spans="1:7">
      <c r="A178" s="2933" t="s">
        <v>402</v>
      </c>
      <c r="B178" s="2931"/>
      <c r="C178" s="2931" t="s">
        <v>403</v>
      </c>
      <c r="D178" s="2935">
        <f t="shared" ref="D178:G178" si="58">D78-D17-D20-D59-D63-D64</f>
        <v>2067192.8289999999</v>
      </c>
      <c r="E178" s="2935">
        <f t="shared" si="58"/>
        <v>2100039.281</v>
      </c>
      <c r="F178" s="2935">
        <f t="shared" si="58"/>
        <v>2057521.7999999996</v>
      </c>
      <c r="G178" s="2935">
        <f t="shared" si="58"/>
        <v>2146140.5999999996</v>
      </c>
    </row>
    <row r="179" spans="1:7">
      <c r="A179" s="2933"/>
      <c r="B179" s="2931"/>
      <c r="C179" s="2931" t="s">
        <v>404</v>
      </c>
      <c r="D179" s="2935">
        <f t="shared" ref="D179:G179" si="59">D178+D170</f>
        <v>2226458.6719999998</v>
      </c>
      <c r="E179" s="2935">
        <f t="shared" si="59"/>
        <v>2279476.281</v>
      </c>
      <c r="F179" s="2935">
        <f t="shared" si="59"/>
        <v>2221363.4999999995</v>
      </c>
      <c r="G179" s="2935">
        <f t="shared" si="59"/>
        <v>2322104.8999999994</v>
      </c>
    </row>
    <row r="180" spans="1:7">
      <c r="A180" s="2933" t="s">
        <v>405</v>
      </c>
      <c r="B180" s="2931"/>
      <c r="C180" s="2931" t="s">
        <v>406</v>
      </c>
      <c r="D180" s="2935">
        <f t="shared" ref="D180:G180" si="60">D38-D44+D8+D9+D10+D16-D33</f>
        <v>66884.659</v>
      </c>
      <c r="E180" s="2935">
        <f t="shared" si="60"/>
        <v>67997.614999999991</v>
      </c>
      <c r="F180" s="2935">
        <f t="shared" si="60"/>
        <v>70319</v>
      </c>
      <c r="G180" s="2935">
        <f t="shared" si="60"/>
        <v>70551.199999999997</v>
      </c>
    </row>
    <row r="181" spans="1:7" ht="27.6" customHeight="1">
      <c r="A181" s="2936" t="s">
        <v>407</v>
      </c>
      <c r="B181" s="2937"/>
      <c r="C181" s="2937" t="s">
        <v>408</v>
      </c>
      <c r="D181" s="435">
        <f t="shared" ref="D181:G181" si="61">D22+D23+D24+D25+D26+D29+SUM(D44:D47)+SUM(D49:D53)-D54+D32-D33+SUM(D65:D70)+D72</f>
        <v>2078328.5989999999</v>
      </c>
      <c r="E181" s="435">
        <f t="shared" si="61"/>
        <v>2128836.3419999997</v>
      </c>
      <c r="F181" s="435">
        <f t="shared" si="61"/>
        <v>2138163.753</v>
      </c>
      <c r="G181" s="435">
        <f t="shared" si="61"/>
        <v>2187557.1</v>
      </c>
    </row>
    <row r="182" spans="1:7">
      <c r="A182" s="2938" t="s">
        <v>409</v>
      </c>
      <c r="B182" s="2937"/>
      <c r="C182" s="2937" t="s">
        <v>410</v>
      </c>
      <c r="D182" s="435">
        <f t="shared" ref="D182:G182" si="62">D181+D171</f>
        <v>2119261.9529999997</v>
      </c>
      <c r="E182" s="435">
        <f t="shared" si="62"/>
        <v>2161462.8169999998</v>
      </c>
      <c r="F182" s="435">
        <f t="shared" si="62"/>
        <v>2171027.253</v>
      </c>
      <c r="G182" s="435">
        <f t="shared" si="62"/>
        <v>2217878.5</v>
      </c>
    </row>
    <row r="183" spans="1:7">
      <c r="A183" s="2938" t="s">
        <v>411</v>
      </c>
      <c r="B183" s="2937"/>
      <c r="C183" s="2937" t="s">
        <v>412</v>
      </c>
      <c r="D183" s="435">
        <f t="shared" ref="D183:G183" si="63">D4+D5-D7+D38+D39+D40+D41+D43+D13-D16+D57+D58+D60+D62</f>
        <v>1985536.0580000002</v>
      </c>
      <c r="E183" s="435">
        <f t="shared" si="63"/>
        <v>2043648.406</v>
      </c>
      <c r="F183" s="435">
        <f t="shared" si="63"/>
        <v>1996432.9999999998</v>
      </c>
      <c r="G183" s="435">
        <f t="shared" si="63"/>
        <v>2087431.2999999998</v>
      </c>
    </row>
    <row r="184" spans="1:7">
      <c r="A184" s="2938" t="s">
        <v>413</v>
      </c>
      <c r="B184" s="2937"/>
      <c r="C184" s="2937" t="s">
        <v>414</v>
      </c>
      <c r="D184" s="435">
        <f t="shared" ref="D184:G184" si="64">D183+D170</f>
        <v>2144801.9010000001</v>
      </c>
      <c r="E184" s="435">
        <f t="shared" si="64"/>
        <v>2223085.406</v>
      </c>
      <c r="F184" s="435">
        <f t="shared" si="64"/>
        <v>2160274.6999999997</v>
      </c>
      <c r="G184" s="435">
        <f t="shared" si="64"/>
        <v>2263395.5999999996</v>
      </c>
    </row>
    <row r="185" spans="1:7">
      <c r="A185" s="2938"/>
      <c r="B185" s="2937"/>
      <c r="C185" s="2937" t="s">
        <v>415</v>
      </c>
      <c r="D185" s="435">
        <f t="shared" ref="D185:G186" si="65">D181-D183</f>
        <v>92792.540999999736</v>
      </c>
      <c r="E185" s="435">
        <f t="shared" si="65"/>
        <v>85187.935999999754</v>
      </c>
      <c r="F185" s="435">
        <f t="shared" si="65"/>
        <v>141730.75300000026</v>
      </c>
      <c r="G185" s="435">
        <f t="shared" si="65"/>
        <v>100125.80000000028</v>
      </c>
    </row>
    <row r="186" spans="1:7">
      <c r="A186" s="2938"/>
      <c r="B186" s="2937"/>
      <c r="C186" s="2937" t="s">
        <v>416</v>
      </c>
      <c r="D186" s="435">
        <f t="shared" si="65"/>
        <v>-25539.948000000324</v>
      </c>
      <c r="E186" s="435">
        <f t="shared" si="65"/>
        <v>-61622.589000000153</v>
      </c>
      <c r="F186" s="435">
        <f t="shared" si="65"/>
        <v>10752.553000000305</v>
      </c>
      <c r="G186" s="435">
        <f t="shared" si="65"/>
        <v>-45517.099999999627</v>
      </c>
    </row>
  </sheetData>
  <sheetProtection selectLockedCells="1" sort="0" autoFilter="0" pivotTables="0"/>
  <autoFilter ref="A1:G79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orientation="landscape" r:id="rId1"/>
  <headerFooter alignWithMargins="0">
    <oddHeader>&amp;LFachgruppe für kantonale Finanzfragen (FkF)
Groupe d'études pour les finances cantonales
&amp;CTotal der Kantone&amp;RZürich, 05.08.2019</oddHeader>
    <oddFooter>&amp;LFKF, August 2019</oddFooter>
  </headerFooter>
  <rowBreaks count="3" manualBreakCount="3">
    <brk id="56" max="6" man="1"/>
    <brk id="79" max="16383" man="1"/>
    <brk id="14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189"/>
  <sheetViews>
    <sheetView zoomScale="115" zoomScaleNormal="115" workbookViewId="0">
      <selection activeCell="K38" sqref="K38"/>
    </sheetView>
  </sheetViews>
  <sheetFormatPr baseColWidth="10" defaultColWidth="11.42578125" defaultRowHeight="12.75"/>
  <cols>
    <col min="1" max="1" width="15.140625" style="1074" customWidth="1"/>
    <col min="2" max="2" width="3.7109375" style="1074" customWidth="1"/>
    <col min="3" max="3" width="44.7109375" style="1074" customWidth="1"/>
    <col min="4" max="7" width="11.42578125" style="1074" customWidth="1"/>
    <col min="8" max="16384" width="11.42578125" style="1074"/>
  </cols>
  <sheetData>
    <row r="1" spans="1:40" s="1064" customFormat="1" ht="18" customHeight="1">
      <c r="A1" s="1060" t="s">
        <v>189</v>
      </c>
      <c r="B1" s="1060" t="s">
        <v>425</v>
      </c>
      <c r="C1" s="1060" t="s">
        <v>426</v>
      </c>
      <c r="D1" s="1061" t="s">
        <v>23</v>
      </c>
      <c r="E1" s="1062" t="s">
        <v>22</v>
      </c>
      <c r="F1" s="1061" t="s">
        <v>23</v>
      </c>
      <c r="G1" s="1062" t="s">
        <v>22</v>
      </c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  <c r="AD1" s="1063"/>
      <c r="AE1" s="1063"/>
      <c r="AF1" s="1063"/>
      <c r="AG1" s="1063"/>
      <c r="AH1" s="1063"/>
      <c r="AI1" s="1063"/>
      <c r="AJ1" s="1063"/>
      <c r="AK1" s="1063"/>
      <c r="AL1" s="1063"/>
      <c r="AM1" s="1063"/>
      <c r="AN1" s="1063"/>
    </row>
    <row r="2" spans="1:40" s="1070" customFormat="1" ht="15" customHeight="1">
      <c r="A2" s="1065"/>
      <c r="B2" s="1066"/>
      <c r="C2" s="1067" t="s">
        <v>191</v>
      </c>
      <c r="D2" s="1068">
        <v>2017</v>
      </c>
      <c r="E2" s="1069">
        <v>2018</v>
      </c>
      <c r="F2" s="1068">
        <v>2018</v>
      </c>
      <c r="G2" s="1069">
        <v>2019</v>
      </c>
    </row>
    <row r="3" spans="1:40" ht="15" customHeight="1">
      <c r="A3" s="1071" t="s">
        <v>192</v>
      </c>
      <c r="B3" s="1072"/>
      <c r="C3" s="1072"/>
      <c r="D3" s="1073"/>
      <c r="E3" s="1073"/>
      <c r="F3" s="1073"/>
      <c r="G3" s="1073"/>
    </row>
    <row r="4" spans="1:40" s="1078" customFormat="1" ht="12.75" customHeight="1">
      <c r="A4" s="1075">
        <v>30</v>
      </c>
      <c r="B4" s="1076"/>
      <c r="C4" s="1077" t="s">
        <v>33</v>
      </c>
      <c r="D4" s="279">
        <v>1218634.649</v>
      </c>
      <c r="E4" s="279">
        <v>1232898</v>
      </c>
      <c r="F4" s="279">
        <v>1222578.743</v>
      </c>
      <c r="G4" s="279">
        <v>1265415.9040000001</v>
      </c>
    </row>
    <row r="5" spans="1:40" s="1078" customFormat="1" ht="12.75" customHeight="1">
      <c r="A5" s="1079">
        <v>31</v>
      </c>
      <c r="B5" s="1080"/>
      <c r="C5" s="1081" t="s">
        <v>193</v>
      </c>
      <c r="D5" s="284">
        <v>441289.92599999998</v>
      </c>
      <c r="E5" s="284">
        <v>442303</v>
      </c>
      <c r="F5" s="284">
        <v>439950.85</v>
      </c>
      <c r="G5" s="284">
        <v>439195.739</v>
      </c>
    </row>
    <row r="6" spans="1:40" s="1078" customFormat="1" ht="12.75" customHeight="1">
      <c r="A6" s="1082" t="s">
        <v>36</v>
      </c>
      <c r="B6" s="1083"/>
      <c r="C6" s="1084" t="s">
        <v>194</v>
      </c>
      <c r="D6" s="284">
        <v>43326.8</v>
      </c>
      <c r="E6" s="284">
        <v>37574</v>
      </c>
      <c r="F6" s="284">
        <v>40912.656999999999</v>
      </c>
      <c r="G6" s="284">
        <v>36934.786</v>
      </c>
    </row>
    <row r="7" spans="1:40" s="1078" customFormat="1" ht="12.75" customHeight="1">
      <c r="A7" s="1082" t="s">
        <v>195</v>
      </c>
      <c r="B7" s="1083"/>
      <c r="C7" s="1084" t="s">
        <v>196</v>
      </c>
      <c r="D7" s="284">
        <v>-3740.5010000000002</v>
      </c>
      <c r="E7" s="284">
        <v>100.7</v>
      </c>
      <c r="F7" s="284">
        <v>-2200.5279999999998</v>
      </c>
      <c r="G7" s="284">
        <v>202.3</v>
      </c>
    </row>
    <row r="8" spans="1:40" s="1078" customFormat="1" ht="12.75" customHeight="1">
      <c r="A8" s="1085">
        <v>330</v>
      </c>
      <c r="B8" s="1080"/>
      <c r="C8" s="1081" t="s">
        <v>197</v>
      </c>
      <c r="D8" s="284">
        <v>175423.47302999999</v>
      </c>
      <c r="E8" s="284">
        <v>177973.2</v>
      </c>
      <c r="F8" s="284">
        <v>193498.74599999998</v>
      </c>
      <c r="G8" s="284">
        <v>187869.42199999999</v>
      </c>
    </row>
    <row r="9" spans="1:40" s="1078" customFormat="1" ht="12.75" customHeight="1">
      <c r="A9" s="1085">
        <v>332</v>
      </c>
      <c r="B9" s="1080"/>
      <c r="C9" s="1081" t="s">
        <v>198</v>
      </c>
      <c r="D9" s="284">
        <v>7024.6838700000008</v>
      </c>
      <c r="E9" s="284">
        <v>7722.76</v>
      </c>
      <c r="F9" s="284">
        <v>5286.6210000000001</v>
      </c>
      <c r="G9" s="284">
        <v>6581.2139999999999</v>
      </c>
    </row>
    <row r="10" spans="1:40" s="1078" customFormat="1" ht="12.75" customHeight="1">
      <c r="A10" s="1085">
        <v>339</v>
      </c>
      <c r="B10" s="1080"/>
      <c r="C10" s="1081" t="s">
        <v>199</v>
      </c>
      <c r="D10" s="284">
        <v>0</v>
      </c>
      <c r="E10" s="284">
        <v>0</v>
      </c>
      <c r="F10" s="284">
        <v>0</v>
      </c>
      <c r="G10" s="284">
        <v>0</v>
      </c>
    </row>
    <row r="11" spans="1:40" s="1078" customFormat="1" ht="12.75" customHeight="1">
      <c r="A11" s="1079">
        <v>350</v>
      </c>
      <c r="B11" s="1080"/>
      <c r="C11" s="1081" t="s">
        <v>200</v>
      </c>
      <c r="D11" s="284">
        <v>0</v>
      </c>
      <c r="E11" s="284">
        <v>0</v>
      </c>
      <c r="F11" s="284">
        <v>0</v>
      </c>
      <c r="G11" s="284">
        <v>0</v>
      </c>
    </row>
    <row r="12" spans="1:40" s="1089" customFormat="1">
      <c r="A12" s="1086">
        <v>351</v>
      </c>
      <c r="B12" s="1087"/>
      <c r="C12" s="1088" t="s">
        <v>201</v>
      </c>
      <c r="D12" s="284">
        <v>0</v>
      </c>
      <c r="E12" s="284">
        <v>0</v>
      </c>
      <c r="F12" s="284">
        <v>0</v>
      </c>
      <c r="G12" s="284">
        <v>0</v>
      </c>
    </row>
    <row r="13" spans="1:40" s="1078" customFormat="1" ht="12.75" customHeight="1">
      <c r="A13" s="1079">
        <v>36</v>
      </c>
      <c r="B13" s="1080"/>
      <c r="C13" s="1081" t="s">
        <v>202</v>
      </c>
      <c r="D13" s="284">
        <v>1986882.3197399999</v>
      </c>
      <c r="E13" s="284">
        <v>2027031</v>
      </c>
      <c r="F13" s="284">
        <v>1999389.0870000001</v>
      </c>
      <c r="G13" s="284">
        <v>2104014.551</v>
      </c>
    </row>
    <row r="14" spans="1:40" s="1078" customFormat="1" ht="12.75" customHeight="1">
      <c r="A14" s="1090" t="s">
        <v>203</v>
      </c>
      <c r="B14" s="1080"/>
      <c r="C14" s="1091" t="s">
        <v>204</v>
      </c>
      <c r="D14" s="284">
        <v>266594.78889999999</v>
      </c>
      <c r="E14" s="284">
        <v>271572.5</v>
      </c>
      <c r="F14" s="284">
        <v>262818.94199999998</v>
      </c>
      <c r="G14" s="284">
        <v>272073.60700000002</v>
      </c>
    </row>
    <row r="15" spans="1:40" s="1078" customFormat="1" ht="12.75" customHeight="1">
      <c r="A15" s="1090" t="s">
        <v>205</v>
      </c>
      <c r="B15" s="1080"/>
      <c r="C15" s="1091" t="s">
        <v>206</v>
      </c>
      <c r="D15" s="284">
        <v>8905.5856399999993</v>
      </c>
      <c r="E15" s="284">
        <v>8428.5</v>
      </c>
      <c r="F15" s="284">
        <v>12954.59</v>
      </c>
      <c r="G15" s="284">
        <v>18318.629999999997</v>
      </c>
    </row>
    <row r="16" spans="1:40" s="1093" customFormat="1" ht="26.25" customHeight="1">
      <c r="A16" s="1090" t="s">
        <v>207</v>
      </c>
      <c r="B16" s="1092"/>
      <c r="C16" s="1091" t="s">
        <v>208</v>
      </c>
      <c r="D16" s="284">
        <v>55184.710339999998</v>
      </c>
      <c r="E16" s="284">
        <v>30153</v>
      </c>
      <c r="F16" s="284">
        <v>23613.963</v>
      </c>
      <c r="G16" s="284">
        <v>26887.91</v>
      </c>
    </row>
    <row r="17" spans="1:7" s="1094" customFormat="1">
      <c r="A17" s="1079">
        <v>37</v>
      </c>
      <c r="B17" s="1080"/>
      <c r="C17" s="1081" t="s">
        <v>209</v>
      </c>
      <c r="D17" s="284">
        <v>0</v>
      </c>
      <c r="E17" s="284">
        <v>0</v>
      </c>
      <c r="F17" s="284">
        <v>0</v>
      </c>
      <c r="G17" s="284">
        <v>0</v>
      </c>
    </row>
    <row r="18" spans="1:7" s="1094" customFormat="1">
      <c r="A18" s="1095" t="s">
        <v>210</v>
      </c>
      <c r="B18" s="1083"/>
      <c r="C18" s="1084" t="s">
        <v>211</v>
      </c>
      <c r="D18" s="284">
        <v>0</v>
      </c>
      <c r="E18" s="284">
        <v>0</v>
      </c>
      <c r="F18" s="284">
        <v>0</v>
      </c>
      <c r="G18" s="284">
        <v>0</v>
      </c>
    </row>
    <row r="19" spans="1:7" s="1094" customFormat="1">
      <c r="A19" s="1095" t="s">
        <v>212</v>
      </c>
      <c r="B19" s="1083"/>
      <c r="C19" s="1084" t="s">
        <v>213</v>
      </c>
      <c r="D19" s="284">
        <v>0</v>
      </c>
      <c r="E19" s="284">
        <v>0</v>
      </c>
      <c r="F19" s="284">
        <v>0</v>
      </c>
      <c r="G19" s="284">
        <v>0</v>
      </c>
    </row>
    <row r="20" spans="1:7" s="1078" customFormat="1" ht="12.75" customHeight="1">
      <c r="A20" s="1096">
        <v>39</v>
      </c>
      <c r="B20" s="1097"/>
      <c r="C20" s="1098" t="s">
        <v>214</v>
      </c>
      <c r="D20" s="302">
        <v>284474.80340999999</v>
      </c>
      <c r="E20" s="302">
        <v>288487.99</v>
      </c>
      <c r="F20" s="302">
        <v>300630.35499999998</v>
      </c>
      <c r="G20" s="302">
        <v>295014.49800000002</v>
      </c>
    </row>
    <row r="21" spans="1:7" ht="12.75" customHeight="1">
      <c r="A21" s="1099"/>
      <c r="B21" s="1099"/>
      <c r="C21" s="1100" t="s">
        <v>215</v>
      </c>
      <c r="D21" s="305">
        <f t="shared" ref="D21:G21" si="0">D4+D5+SUM(D8:D13)+D17</f>
        <v>3829255.0516400002</v>
      </c>
      <c r="E21" s="305">
        <f t="shared" si="0"/>
        <v>3887927.96</v>
      </c>
      <c r="F21" s="305">
        <f t="shared" si="0"/>
        <v>3860704.0469999998</v>
      </c>
      <c r="G21" s="305">
        <f t="shared" si="0"/>
        <v>4003076.83</v>
      </c>
    </row>
    <row r="22" spans="1:7" s="1078" customFormat="1" ht="12.75" customHeight="1">
      <c r="A22" s="1085" t="s">
        <v>216</v>
      </c>
      <c r="B22" s="1080"/>
      <c r="C22" s="1081" t="s">
        <v>217</v>
      </c>
      <c r="D22" s="306">
        <v>2625329.6788900001</v>
      </c>
      <c r="E22" s="306">
        <v>2606700</v>
      </c>
      <c r="F22" s="306">
        <v>2636951.17</v>
      </c>
      <c r="G22" s="306">
        <v>2661600</v>
      </c>
    </row>
    <row r="23" spans="1:7" s="1078" customFormat="1" ht="12.75" customHeight="1">
      <c r="A23" s="1085" t="s">
        <v>218</v>
      </c>
      <c r="B23" s="1080"/>
      <c r="C23" s="1081" t="s">
        <v>219</v>
      </c>
      <c r="D23" s="306">
        <v>221757.66837999999</v>
      </c>
      <c r="E23" s="306">
        <v>162130</v>
      </c>
      <c r="F23" s="306">
        <v>214663.57200000001</v>
      </c>
      <c r="G23" s="306">
        <v>167940</v>
      </c>
    </row>
    <row r="24" spans="1:7" s="1101" customFormat="1" ht="12.75" customHeight="1">
      <c r="A24" s="1079">
        <v>41</v>
      </c>
      <c r="B24" s="1080"/>
      <c r="C24" s="1081" t="s">
        <v>220</v>
      </c>
      <c r="D24" s="306">
        <v>36665.457260000003</v>
      </c>
      <c r="E24" s="306">
        <v>40278</v>
      </c>
      <c r="F24" s="306">
        <v>56792.082999999999</v>
      </c>
      <c r="G24" s="306">
        <v>40485.5</v>
      </c>
    </row>
    <row r="25" spans="1:7" s="1078" customFormat="1" ht="12.75" customHeight="1">
      <c r="A25" s="1102">
        <v>42</v>
      </c>
      <c r="B25" s="1103"/>
      <c r="C25" s="1081" t="s">
        <v>221</v>
      </c>
      <c r="D25" s="306">
        <v>373027.53073</v>
      </c>
      <c r="E25" s="306">
        <v>380446.82799999998</v>
      </c>
      <c r="F25" s="306">
        <v>359364.37599999999</v>
      </c>
      <c r="G25" s="306">
        <v>397476.08399999997</v>
      </c>
    </row>
    <row r="26" spans="1:7" s="1104" customFormat="1" ht="12.75" customHeight="1">
      <c r="A26" s="1086">
        <v>430</v>
      </c>
      <c r="B26" s="1080"/>
      <c r="C26" s="1081" t="s">
        <v>222</v>
      </c>
      <c r="D26" s="310">
        <v>12579.154549999999</v>
      </c>
      <c r="E26" s="310">
        <v>11383.868</v>
      </c>
      <c r="F26" s="310">
        <v>12434.806</v>
      </c>
      <c r="G26" s="310">
        <v>12774.3</v>
      </c>
    </row>
    <row r="27" spans="1:7" s="1104" customFormat="1" ht="12.75" customHeight="1">
      <c r="A27" s="1086">
        <v>431</v>
      </c>
      <c r="B27" s="1080"/>
      <c r="C27" s="1081" t="s">
        <v>223</v>
      </c>
      <c r="D27" s="310">
        <v>383.06695000000002</v>
      </c>
      <c r="E27" s="310">
        <v>0</v>
      </c>
      <c r="F27" s="310">
        <v>0</v>
      </c>
      <c r="G27" s="310">
        <v>0</v>
      </c>
    </row>
    <row r="28" spans="1:7" s="1104" customFormat="1" ht="12.75" customHeight="1">
      <c r="A28" s="1086">
        <v>432</v>
      </c>
      <c r="B28" s="1080"/>
      <c r="C28" s="1081" t="s">
        <v>224</v>
      </c>
      <c r="D28" s="310">
        <v>0</v>
      </c>
      <c r="E28" s="310">
        <v>0</v>
      </c>
      <c r="F28" s="310">
        <v>0</v>
      </c>
      <c r="G28" s="310">
        <v>0</v>
      </c>
    </row>
    <row r="29" spans="1:7" s="1104" customFormat="1" ht="12.75" customHeight="1">
      <c r="A29" s="1086">
        <v>439</v>
      </c>
      <c r="B29" s="1080"/>
      <c r="C29" s="1081" t="s">
        <v>225</v>
      </c>
      <c r="D29" s="310">
        <v>17172.31955</v>
      </c>
      <c r="E29" s="310">
        <v>13348.886</v>
      </c>
      <c r="F29" s="310">
        <v>17631.535</v>
      </c>
      <c r="G29" s="310">
        <v>16467.126</v>
      </c>
    </row>
    <row r="30" spans="1:7" s="1078" customFormat="1" ht="25.5">
      <c r="A30" s="1086">
        <v>450</v>
      </c>
      <c r="B30" s="1087"/>
      <c r="C30" s="1088" t="s">
        <v>226</v>
      </c>
      <c r="D30" s="284">
        <v>0</v>
      </c>
      <c r="E30" s="284">
        <v>0</v>
      </c>
      <c r="F30" s="284">
        <v>0</v>
      </c>
      <c r="G30" s="284">
        <v>0</v>
      </c>
    </row>
    <row r="31" spans="1:7" s="1089" customFormat="1" ht="25.5">
      <c r="A31" s="1086">
        <v>451</v>
      </c>
      <c r="B31" s="1087"/>
      <c r="C31" s="1088" t="s">
        <v>227</v>
      </c>
      <c r="D31" s="376">
        <v>0</v>
      </c>
      <c r="E31" s="376">
        <v>0</v>
      </c>
      <c r="F31" s="376">
        <v>0</v>
      </c>
      <c r="G31" s="376">
        <v>0</v>
      </c>
    </row>
    <row r="32" spans="1:7" s="1078" customFormat="1" ht="12.75" customHeight="1">
      <c r="A32" s="1079">
        <v>46</v>
      </c>
      <c r="B32" s="1080"/>
      <c r="C32" s="1081" t="s">
        <v>228</v>
      </c>
      <c r="D32" s="306">
        <v>556763.07250999997</v>
      </c>
      <c r="E32" s="306">
        <v>594630.63699999999</v>
      </c>
      <c r="F32" s="306">
        <v>591081.897</v>
      </c>
      <c r="G32" s="306">
        <v>616691.68200000003</v>
      </c>
    </row>
    <row r="33" spans="1:7" s="1089" customFormat="1" ht="12.75" customHeight="1">
      <c r="A33" s="1095" t="s">
        <v>229</v>
      </c>
      <c r="B33" s="1083"/>
      <c r="C33" s="1084" t="s">
        <v>230</v>
      </c>
      <c r="D33" s="312">
        <v>9089.7848299999987</v>
      </c>
      <c r="E33" s="312">
        <v>8542.3369999999995</v>
      </c>
      <c r="F33" s="312">
        <v>8988.8150000000005</v>
      </c>
      <c r="G33" s="312">
        <v>8758.8169999999991</v>
      </c>
    </row>
    <row r="34" spans="1:7" s="1078" customFormat="1" ht="15" customHeight="1">
      <c r="A34" s="1079">
        <v>47</v>
      </c>
      <c r="B34" s="1080"/>
      <c r="C34" s="1081" t="s">
        <v>209</v>
      </c>
      <c r="D34" s="306">
        <v>0</v>
      </c>
      <c r="E34" s="306">
        <v>0</v>
      </c>
      <c r="F34" s="306">
        <v>0</v>
      </c>
      <c r="G34" s="306">
        <v>0</v>
      </c>
    </row>
    <row r="35" spans="1:7" s="1078" customFormat="1" ht="15" customHeight="1">
      <c r="A35" s="1096">
        <v>49</v>
      </c>
      <c r="B35" s="1097"/>
      <c r="C35" s="1098" t="s">
        <v>231</v>
      </c>
      <c r="D35" s="313">
        <v>284474.80340999999</v>
      </c>
      <c r="E35" s="313">
        <v>288487.99800000002</v>
      </c>
      <c r="F35" s="313">
        <v>300630.35499999998</v>
      </c>
      <c r="G35" s="313">
        <v>295014.49800000002</v>
      </c>
    </row>
    <row r="36" spans="1:7" s="1074" customFormat="1" ht="13.5" customHeight="1">
      <c r="A36" s="1099"/>
      <c r="B36" s="1105"/>
      <c r="C36" s="1100" t="s">
        <v>232</v>
      </c>
      <c r="D36" s="305">
        <f t="shared" ref="D36:G36" si="1">D22+D23+D24+D25+D26+D27+D28+D29+D30+D31+D32+D34</f>
        <v>3843677.94882</v>
      </c>
      <c r="E36" s="305">
        <f t="shared" si="1"/>
        <v>3808918.2189999996</v>
      </c>
      <c r="F36" s="305">
        <f t="shared" si="1"/>
        <v>3888919.4390000002</v>
      </c>
      <c r="G36" s="305">
        <f t="shared" si="1"/>
        <v>3913434.6919999998</v>
      </c>
    </row>
    <row r="37" spans="1:7" s="1106" customFormat="1" ht="15" customHeight="1">
      <c r="A37" s="1099"/>
      <c r="B37" s="1105"/>
      <c r="C37" s="1100" t="s">
        <v>233</v>
      </c>
      <c r="D37" s="305">
        <f t="shared" ref="D37:G37" si="2">D36-D21</f>
        <v>14422.897179999854</v>
      </c>
      <c r="E37" s="305">
        <f t="shared" si="2"/>
        <v>-79009.741000000387</v>
      </c>
      <c r="F37" s="305">
        <f t="shared" si="2"/>
        <v>28215.392000000458</v>
      </c>
      <c r="G37" s="305">
        <f t="shared" si="2"/>
        <v>-89642.138000000268</v>
      </c>
    </row>
    <row r="38" spans="1:7" s="1089" customFormat="1" ht="15" customHeight="1">
      <c r="A38" s="1085">
        <v>340</v>
      </c>
      <c r="B38" s="1080"/>
      <c r="C38" s="1081" t="s">
        <v>234</v>
      </c>
      <c r="D38" s="306">
        <v>30550.28037</v>
      </c>
      <c r="E38" s="306">
        <v>35801.160000000003</v>
      </c>
      <c r="F38" s="306">
        <v>28815.584999999999</v>
      </c>
      <c r="G38" s="306">
        <v>36846.199999999997</v>
      </c>
    </row>
    <row r="39" spans="1:7" s="1089" customFormat="1" ht="15" customHeight="1">
      <c r="A39" s="1085">
        <v>341</v>
      </c>
      <c r="B39" s="1080"/>
      <c r="C39" s="1081" t="s">
        <v>235</v>
      </c>
      <c r="D39" s="306">
        <v>923.67264999999998</v>
      </c>
      <c r="E39" s="306">
        <v>27.01</v>
      </c>
      <c r="F39" s="306">
        <v>218.85300000000001</v>
      </c>
      <c r="G39" s="306">
        <v>21.88</v>
      </c>
    </row>
    <row r="40" spans="1:7" s="1089" customFormat="1" ht="15" customHeight="1">
      <c r="A40" s="1085">
        <v>342</v>
      </c>
      <c r="B40" s="1080"/>
      <c r="C40" s="1081" t="s">
        <v>236</v>
      </c>
      <c r="D40" s="306">
        <v>3264.2282300000002</v>
      </c>
      <c r="E40" s="306">
        <v>4254.9279999999999</v>
      </c>
      <c r="F40" s="306">
        <v>3331.73</v>
      </c>
      <c r="G40" s="306">
        <v>3494.973</v>
      </c>
    </row>
    <row r="41" spans="1:7" s="1089" customFormat="1" ht="15" customHeight="1">
      <c r="A41" s="1085">
        <v>343</v>
      </c>
      <c r="B41" s="1080"/>
      <c r="C41" s="1081" t="s">
        <v>237</v>
      </c>
      <c r="D41" s="306">
        <v>60755.003389999998</v>
      </c>
      <c r="E41" s="306">
        <v>55251.002999999997</v>
      </c>
      <c r="F41" s="306">
        <v>46358.455999999998</v>
      </c>
      <c r="G41" s="306">
        <v>51160.788</v>
      </c>
    </row>
    <row r="42" spans="1:7" s="1089" customFormat="1" ht="15" customHeight="1">
      <c r="A42" s="1085">
        <v>344</v>
      </c>
      <c r="B42" s="1080"/>
      <c r="C42" s="1081" t="s">
        <v>238</v>
      </c>
      <c r="D42" s="306">
        <v>44585.051910000002</v>
      </c>
      <c r="E42" s="306">
        <v>0</v>
      </c>
      <c r="F42" s="306">
        <v>36496.536999999997</v>
      </c>
      <c r="G42" s="306">
        <v>0</v>
      </c>
    </row>
    <row r="43" spans="1:7" s="1089" customFormat="1" ht="15" customHeight="1">
      <c r="A43" s="1085">
        <v>349</v>
      </c>
      <c r="B43" s="1080"/>
      <c r="C43" s="1081" t="s">
        <v>239</v>
      </c>
      <c r="D43" s="306">
        <v>334.31321000000003</v>
      </c>
      <c r="E43" s="306">
        <v>115.3</v>
      </c>
      <c r="F43" s="306">
        <v>347.25299999999999</v>
      </c>
      <c r="G43" s="306">
        <v>322</v>
      </c>
    </row>
    <row r="44" spans="1:7" s="1078" customFormat="1" ht="15" customHeight="1">
      <c r="A44" s="1079">
        <v>440</v>
      </c>
      <c r="B44" s="1080"/>
      <c r="C44" s="1081" t="s">
        <v>240</v>
      </c>
      <c r="D44" s="306">
        <v>22232.185300000001</v>
      </c>
      <c r="E44" s="306">
        <v>24644.400000000001</v>
      </c>
      <c r="F44" s="306">
        <v>24200.106</v>
      </c>
      <c r="G44" s="306">
        <v>22671.9</v>
      </c>
    </row>
    <row r="45" spans="1:7" s="1078" customFormat="1" ht="15" customHeight="1">
      <c r="A45" s="1079">
        <v>441</v>
      </c>
      <c r="B45" s="1080"/>
      <c r="C45" s="1081" t="s">
        <v>241</v>
      </c>
      <c r="D45" s="306">
        <v>5827.4349700000002</v>
      </c>
      <c r="E45" s="306">
        <v>8.1999999999999993</v>
      </c>
      <c r="F45" s="306">
        <v>26687.945</v>
      </c>
      <c r="G45" s="306">
        <v>5.2</v>
      </c>
    </row>
    <row r="46" spans="1:7" s="1078" customFormat="1" ht="15" customHeight="1">
      <c r="A46" s="1079">
        <v>442</v>
      </c>
      <c r="B46" s="1080"/>
      <c r="C46" s="1081" t="s">
        <v>242</v>
      </c>
      <c r="D46" s="284">
        <v>34.512639999999998</v>
      </c>
      <c r="E46" s="284">
        <v>0</v>
      </c>
      <c r="F46" s="284">
        <v>415.12900000000002</v>
      </c>
      <c r="G46" s="284">
        <v>0</v>
      </c>
    </row>
    <row r="47" spans="1:7" s="1078" customFormat="1" ht="15" customHeight="1">
      <c r="A47" s="1079">
        <v>443</v>
      </c>
      <c r="B47" s="1080"/>
      <c r="C47" s="1081" t="s">
        <v>243</v>
      </c>
      <c r="D47" s="306">
        <v>156135.01349000001</v>
      </c>
      <c r="E47" s="306">
        <v>180490.20699999999</v>
      </c>
      <c r="F47" s="306">
        <v>157356.16899999999</v>
      </c>
      <c r="G47" s="306">
        <v>172313.87100000001</v>
      </c>
    </row>
    <row r="48" spans="1:7" s="1078" customFormat="1" ht="15" customHeight="1">
      <c r="A48" s="1079">
        <v>444</v>
      </c>
      <c r="B48" s="1080"/>
      <c r="C48" s="1081" t="s">
        <v>238</v>
      </c>
      <c r="D48" s="306">
        <v>67367.418279999998</v>
      </c>
      <c r="E48" s="306">
        <v>1376</v>
      </c>
      <c r="F48" s="306">
        <v>50086.612999999998</v>
      </c>
      <c r="G48" s="306">
        <v>3175</v>
      </c>
    </row>
    <row r="49" spans="1:7" s="1078" customFormat="1" ht="15" customHeight="1">
      <c r="A49" s="1079">
        <v>445</v>
      </c>
      <c r="B49" s="1080"/>
      <c r="C49" s="1081" t="s">
        <v>244</v>
      </c>
      <c r="D49" s="306">
        <v>10819.22645</v>
      </c>
      <c r="E49" s="306">
        <v>7486.7479999999996</v>
      </c>
      <c r="F49" s="306">
        <v>7746.3029999999999</v>
      </c>
      <c r="G49" s="306">
        <v>6762.8959999999997</v>
      </c>
    </row>
    <row r="50" spans="1:7" s="1078" customFormat="1" ht="15" customHeight="1">
      <c r="A50" s="1079">
        <v>446</v>
      </c>
      <c r="B50" s="1080"/>
      <c r="C50" s="1081" t="s">
        <v>245</v>
      </c>
      <c r="D50" s="306">
        <v>104807.63696</v>
      </c>
      <c r="E50" s="306">
        <v>84590.34</v>
      </c>
      <c r="F50" s="306">
        <v>93497.74</v>
      </c>
      <c r="G50" s="306">
        <v>84590.34</v>
      </c>
    </row>
    <row r="51" spans="1:7" s="1078" customFormat="1" ht="15" customHeight="1">
      <c r="A51" s="1079">
        <v>447</v>
      </c>
      <c r="B51" s="1080"/>
      <c r="C51" s="1081" t="s">
        <v>246</v>
      </c>
      <c r="D51" s="306">
        <v>6340.7759900000001</v>
      </c>
      <c r="E51" s="306">
        <v>6350.0159999999996</v>
      </c>
      <c r="F51" s="306">
        <v>6718.4790000000003</v>
      </c>
      <c r="G51" s="306">
        <v>6205.7280000000001</v>
      </c>
    </row>
    <row r="52" spans="1:7" s="1078" customFormat="1" ht="15" customHeight="1">
      <c r="A52" s="1079">
        <v>448</v>
      </c>
      <c r="B52" s="1080"/>
      <c r="C52" s="1081" t="s">
        <v>247</v>
      </c>
      <c r="D52" s="306">
        <v>0</v>
      </c>
      <c r="E52" s="306">
        <v>0</v>
      </c>
      <c r="F52" s="306">
        <v>0</v>
      </c>
      <c r="G52" s="306">
        <v>0</v>
      </c>
    </row>
    <row r="53" spans="1:7" s="1078" customFormat="1" ht="15" customHeight="1">
      <c r="A53" s="1079">
        <v>449</v>
      </c>
      <c r="B53" s="1080"/>
      <c r="C53" s="1081" t="s">
        <v>248</v>
      </c>
      <c r="D53" s="306">
        <v>3126.2550299999998</v>
      </c>
      <c r="E53" s="306">
        <v>2803.201</v>
      </c>
      <c r="F53" s="306">
        <v>3400.9160000000002</v>
      </c>
      <c r="G53" s="306">
        <v>3000</v>
      </c>
    </row>
    <row r="54" spans="1:7" s="1089" customFormat="1" ht="13.5" customHeight="1">
      <c r="A54" s="1107" t="s">
        <v>249</v>
      </c>
      <c r="B54" s="1108"/>
      <c r="C54" s="1108" t="s">
        <v>250</v>
      </c>
      <c r="D54" s="318">
        <v>42.037500000000001</v>
      </c>
      <c r="E54" s="318">
        <v>0</v>
      </c>
      <c r="F54" s="318">
        <v>0</v>
      </c>
      <c r="G54" s="318">
        <v>0</v>
      </c>
    </row>
    <row r="55" spans="1:7" ht="15" customHeight="1">
      <c r="A55" s="1105"/>
      <c r="B55" s="1105"/>
      <c r="C55" s="1100" t="s">
        <v>251</v>
      </c>
      <c r="D55" s="305">
        <f t="shared" ref="D55" si="3">SUM(D44:D53)-SUM(D38:D43)</f>
        <v>236277.90935000006</v>
      </c>
      <c r="E55" s="305">
        <f t="shared" ref="E55" si="4">SUM(E44:E53)-SUM(E38:E43)</f>
        <v>212299.71100000001</v>
      </c>
      <c r="F55" s="305">
        <f t="shared" ref="F55:G55" si="5">SUM(F44:F53)-SUM(F38:F43)</f>
        <v>254540.98600000003</v>
      </c>
      <c r="G55" s="305">
        <f t="shared" si="5"/>
        <v>206879.09400000007</v>
      </c>
    </row>
    <row r="56" spans="1:7" ht="14.25" customHeight="1">
      <c r="A56" s="1105"/>
      <c r="B56" s="1105"/>
      <c r="C56" s="1100" t="s">
        <v>252</v>
      </c>
      <c r="D56" s="305">
        <f t="shared" ref="D56:G56" si="6">D55+D37</f>
        <v>250700.80652999991</v>
      </c>
      <c r="E56" s="305">
        <f t="shared" si="6"/>
        <v>133289.96999999962</v>
      </c>
      <c r="F56" s="305">
        <f t="shared" si="6"/>
        <v>282756.37800000049</v>
      </c>
      <c r="G56" s="305">
        <f t="shared" si="6"/>
        <v>117236.9559999998</v>
      </c>
    </row>
    <row r="57" spans="1:7" s="1078" customFormat="1" ht="15.75" customHeight="1">
      <c r="A57" s="1109">
        <v>380</v>
      </c>
      <c r="B57" s="1110"/>
      <c r="C57" s="1077" t="s">
        <v>253</v>
      </c>
      <c r="D57" s="522">
        <v>0</v>
      </c>
      <c r="E57" s="522">
        <v>0</v>
      </c>
      <c r="F57" s="522">
        <v>0</v>
      </c>
      <c r="G57" s="522">
        <v>0</v>
      </c>
    </row>
    <row r="58" spans="1:7" s="1078" customFormat="1" ht="15.75" customHeight="1">
      <c r="A58" s="1111">
        <v>381</v>
      </c>
      <c r="B58" s="1112"/>
      <c r="C58" s="1113" t="s">
        <v>254</v>
      </c>
      <c r="D58" s="502"/>
      <c r="E58" s="502"/>
      <c r="F58" s="502"/>
      <c r="G58" s="502"/>
    </row>
    <row r="59" spans="1:7" s="1078" customFormat="1" ht="15.75" customHeight="1">
      <c r="A59" s="1111">
        <v>383</v>
      </c>
      <c r="B59" s="1112"/>
      <c r="C59" s="1088" t="s">
        <v>255</v>
      </c>
      <c r="D59" s="502"/>
      <c r="E59" s="502"/>
      <c r="F59" s="502"/>
      <c r="G59" s="502"/>
    </row>
    <row r="60" spans="1:7" s="1089" customFormat="1">
      <c r="A60" s="1086">
        <v>3840</v>
      </c>
      <c r="B60" s="1087"/>
      <c r="C60" s="1088" t="s">
        <v>256</v>
      </c>
      <c r="D60" s="323">
        <v>0</v>
      </c>
      <c r="E60" s="323">
        <v>0</v>
      </c>
      <c r="F60" s="323">
        <v>0</v>
      </c>
      <c r="G60" s="323">
        <v>0</v>
      </c>
    </row>
    <row r="61" spans="1:7" s="1089" customFormat="1">
      <c r="A61" s="1086">
        <v>3841</v>
      </c>
      <c r="B61" s="1087"/>
      <c r="C61" s="1088" t="s">
        <v>257</v>
      </c>
      <c r="D61" s="324"/>
      <c r="E61" s="324"/>
      <c r="F61" s="324"/>
      <c r="G61" s="324"/>
    </row>
    <row r="62" spans="1:7" s="1089" customFormat="1">
      <c r="A62" s="1086">
        <v>386</v>
      </c>
      <c r="B62" s="1087"/>
      <c r="C62" s="1114" t="s">
        <v>258</v>
      </c>
      <c r="D62" s="324"/>
      <c r="E62" s="324"/>
      <c r="F62" s="324"/>
      <c r="G62" s="324"/>
    </row>
    <row r="63" spans="1:7" s="1089" customFormat="1" ht="25.5">
      <c r="A63" s="1115">
        <v>387</v>
      </c>
      <c r="B63" s="1116"/>
      <c r="C63" s="1088" t="s">
        <v>259</v>
      </c>
      <c r="D63" s="324"/>
      <c r="E63" s="324"/>
      <c r="F63" s="324"/>
      <c r="G63" s="324"/>
    </row>
    <row r="64" spans="1:7" s="1089" customFormat="1">
      <c r="A64" s="1086">
        <v>389</v>
      </c>
      <c r="B64" s="1087"/>
      <c r="C64" s="1081" t="s">
        <v>61</v>
      </c>
      <c r="D64" s="324">
        <v>0</v>
      </c>
      <c r="E64" s="324">
        <v>0</v>
      </c>
      <c r="F64" s="324">
        <v>0</v>
      </c>
      <c r="G64" s="324">
        <v>0</v>
      </c>
    </row>
    <row r="65" spans="1:7" s="1078" customFormat="1">
      <c r="A65" s="1085" t="s">
        <v>260</v>
      </c>
      <c r="B65" s="1080"/>
      <c r="C65" s="1081" t="s">
        <v>261</v>
      </c>
      <c r="D65" s="306"/>
      <c r="E65" s="306"/>
      <c r="F65" s="306"/>
      <c r="G65" s="306"/>
    </row>
    <row r="66" spans="1:7" s="1119" customFormat="1">
      <c r="A66" s="1117" t="s">
        <v>262</v>
      </c>
      <c r="B66" s="1118"/>
      <c r="C66" s="1088" t="s">
        <v>263</v>
      </c>
      <c r="D66" s="323"/>
      <c r="E66" s="323"/>
      <c r="F66" s="323"/>
      <c r="G66" s="323"/>
    </row>
    <row r="67" spans="1:7" s="1078" customFormat="1">
      <c r="A67" s="1120">
        <v>481</v>
      </c>
      <c r="B67" s="1080"/>
      <c r="C67" s="1081" t="s">
        <v>264</v>
      </c>
      <c r="D67" s="306"/>
      <c r="E67" s="306"/>
      <c r="F67" s="306"/>
      <c r="G67" s="306"/>
    </row>
    <row r="68" spans="1:7" s="1078" customFormat="1">
      <c r="A68" s="1120">
        <v>482</v>
      </c>
      <c r="B68" s="1080"/>
      <c r="C68" s="1081" t="s">
        <v>265</v>
      </c>
      <c r="D68" s="306"/>
      <c r="E68" s="306"/>
      <c r="F68" s="306"/>
      <c r="G68" s="306"/>
    </row>
    <row r="69" spans="1:7" s="1078" customFormat="1">
      <c r="A69" s="1120">
        <v>483</v>
      </c>
      <c r="B69" s="1080"/>
      <c r="C69" s="1081" t="s">
        <v>266</v>
      </c>
      <c r="D69" s="306"/>
      <c r="E69" s="306"/>
      <c r="F69" s="306"/>
      <c r="G69" s="306"/>
    </row>
    <row r="70" spans="1:7" s="1078" customFormat="1">
      <c r="A70" s="1120">
        <v>484</v>
      </c>
      <c r="B70" s="1080"/>
      <c r="C70" s="1081" t="s">
        <v>267</v>
      </c>
      <c r="D70" s="306"/>
      <c r="E70" s="306"/>
      <c r="F70" s="306"/>
      <c r="G70" s="306"/>
    </row>
    <row r="71" spans="1:7" s="1078" customFormat="1">
      <c r="A71" s="1120">
        <v>485</v>
      </c>
      <c r="B71" s="1080"/>
      <c r="C71" s="1081" t="s">
        <v>268</v>
      </c>
      <c r="D71" s="306"/>
      <c r="E71" s="306"/>
      <c r="F71" s="306"/>
      <c r="G71" s="306"/>
    </row>
    <row r="72" spans="1:7" s="1078" customFormat="1">
      <c r="A72" s="1120">
        <v>486</v>
      </c>
      <c r="B72" s="1080"/>
      <c r="C72" s="1081" t="s">
        <v>269</v>
      </c>
      <c r="D72" s="306"/>
      <c r="E72" s="306"/>
      <c r="F72" s="306"/>
      <c r="G72" s="306"/>
    </row>
    <row r="73" spans="1:7" s="1089" customFormat="1">
      <c r="A73" s="1120">
        <v>487</v>
      </c>
      <c r="B73" s="1083"/>
      <c r="C73" s="1081" t="s">
        <v>270</v>
      </c>
      <c r="D73" s="306">
        <v>0</v>
      </c>
      <c r="E73" s="306">
        <v>0</v>
      </c>
      <c r="F73" s="306">
        <v>0</v>
      </c>
      <c r="G73" s="306">
        <v>0</v>
      </c>
    </row>
    <row r="74" spans="1:7" s="1089" customFormat="1">
      <c r="A74" s="1120">
        <v>489</v>
      </c>
      <c r="B74" s="1121"/>
      <c r="C74" s="1098" t="s">
        <v>78</v>
      </c>
      <c r="D74" s="306">
        <v>0</v>
      </c>
      <c r="E74" s="306">
        <v>0</v>
      </c>
      <c r="F74" s="306">
        <v>0</v>
      </c>
      <c r="G74" s="306">
        <v>0</v>
      </c>
    </row>
    <row r="75" spans="1:7" s="1089" customFormat="1">
      <c r="A75" s="1122" t="s">
        <v>271</v>
      </c>
      <c r="B75" s="1121"/>
      <c r="C75" s="1108" t="s">
        <v>272</v>
      </c>
      <c r="D75" s="306"/>
      <c r="E75" s="306"/>
      <c r="F75" s="306"/>
      <c r="G75" s="306"/>
    </row>
    <row r="76" spans="1:7">
      <c r="A76" s="1099"/>
      <c r="B76" s="1099"/>
      <c r="C76" s="1100" t="s">
        <v>273</v>
      </c>
      <c r="D76" s="305">
        <f t="shared" ref="D76" si="7">SUM(D65:D74)-SUM(D57:D64)</f>
        <v>0</v>
      </c>
      <c r="E76" s="305">
        <f t="shared" ref="E76" si="8">SUM(E65:E74)-SUM(E57:E64)</f>
        <v>0</v>
      </c>
      <c r="F76" s="305">
        <f t="shared" ref="F76:G76" si="9">SUM(F65:F74)-SUM(F57:F64)</f>
        <v>0</v>
      </c>
      <c r="G76" s="305">
        <f t="shared" si="9"/>
        <v>0</v>
      </c>
    </row>
    <row r="77" spans="1:7">
      <c r="A77" s="1123"/>
      <c r="B77" s="1123"/>
      <c r="C77" s="1100" t="s">
        <v>274</v>
      </c>
      <c r="D77" s="305">
        <f t="shared" ref="D77:G77" si="10">D56+D76</f>
        <v>250700.80652999991</v>
      </c>
      <c r="E77" s="305">
        <f t="shared" si="10"/>
        <v>133289.96999999962</v>
      </c>
      <c r="F77" s="305">
        <f t="shared" si="10"/>
        <v>282756.37800000049</v>
      </c>
      <c r="G77" s="305">
        <f t="shared" si="10"/>
        <v>117236.9559999998</v>
      </c>
    </row>
    <row r="78" spans="1:7">
      <c r="A78" s="1124">
        <v>3</v>
      </c>
      <c r="B78" s="1124"/>
      <c r="C78" s="1125" t="s">
        <v>275</v>
      </c>
      <c r="D78" s="338">
        <f t="shared" ref="D78:G78" si="11">D20+D21+SUM(D38:D43)+SUM(D57:D64)</f>
        <v>4254142.4048100002</v>
      </c>
      <c r="E78" s="338">
        <f t="shared" si="11"/>
        <v>4271865.3509999998</v>
      </c>
      <c r="F78" s="338">
        <f t="shared" si="11"/>
        <v>4276902.8159999996</v>
      </c>
      <c r="G78" s="338">
        <f t="shared" si="11"/>
        <v>4389937.1689999998</v>
      </c>
    </row>
    <row r="79" spans="1:7">
      <c r="A79" s="1124">
        <v>4</v>
      </c>
      <c r="B79" s="1124"/>
      <c r="C79" s="1125" t="s">
        <v>276</v>
      </c>
      <c r="D79" s="338">
        <f t="shared" ref="D79:G79" si="12">D35+D36+SUM(D44:D53)+SUM(D65:D74)</f>
        <v>4504843.2113399999</v>
      </c>
      <c r="E79" s="338">
        <f t="shared" si="12"/>
        <v>4405155.3289999999</v>
      </c>
      <c r="F79" s="338">
        <f t="shared" si="12"/>
        <v>4559659.1940000001</v>
      </c>
      <c r="G79" s="338">
        <f t="shared" si="12"/>
        <v>4507174.125</v>
      </c>
    </row>
    <row r="80" spans="1:7">
      <c r="A80" s="1126"/>
      <c r="B80" s="1126"/>
      <c r="C80" s="1127"/>
      <c r="D80" s="341"/>
      <c r="E80" s="341"/>
      <c r="F80" s="341"/>
      <c r="G80" s="341"/>
    </row>
    <row r="81" spans="1:7">
      <c r="A81" s="1128" t="s">
        <v>277</v>
      </c>
      <c r="B81" s="1129"/>
      <c r="C81" s="1129"/>
      <c r="D81" s="344"/>
      <c r="E81" s="344"/>
      <c r="F81" s="344"/>
      <c r="G81" s="344"/>
    </row>
    <row r="82" spans="1:7" s="1078" customFormat="1">
      <c r="A82" s="1130">
        <v>50</v>
      </c>
      <c r="B82" s="1131"/>
      <c r="C82" s="1131" t="s">
        <v>278</v>
      </c>
      <c r="D82" s="306">
        <v>396886.89</v>
      </c>
      <c r="E82" s="306">
        <v>358917.23499999999</v>
      </c>
      <c r="F82" s="306">
        <v>294250.71100000001</v>
      </c>
      <c r="G82" s="306">
        <v>318841.27299999999</v>
      </c>
    </row>
    <row r="83" spans="1:7" s="1078" customFormat="1">
      <c r="A83" s="1130">
        <v>51</v>
      </c>
      <c r="B83" s="1131"/>
      <c r="C83" s="1131" t="s">
        <v>279</v>
      </c>
      <c r="D83" s="306">
        <v>874.702</v>
      </c>
      <c r="E83" s="306">
        <v>0</v>
      </c>
      <c r="F83" s="306">
        <v>600.62699999999995</v>
      </c>
      <c r="G83" s="306">
        <v>0</v>
      </c>
    </row>
    <row r="84" spans="1:7" s="1078" customFormat="1">
      <c r="A84" s="1130">
        <v>52</v>
      </c>
      <c r="B84" s="1131"/>
      <c r="C84" s="1131" t="s">
        <v>280</v>
      </c>
      <c r="D84" s="306">
        <v>6666.2690000000002</v>
      </c>
      <c r="E84" s="306">
        <v>100</v>
      </c>
      <c r="F84" s="306">
        <v>7347.9340000000002</v>
      </c>
      <c r="G84" s="306">
        <v>533</v>
      </c>
    </row>
    <row r="85" spans="1:7" s="1078" customFormat="1">
      <c r="A85" s="1132">
        <v>54</v>
      </c>
      <c r="B85" s="1133"/>
      <c r="C85" s="1133" t="s">
        <v>281</v>
      </c>
      <c r="D85" s="306">
        <v>86816.489000000001</v>
      </c>
      <c r="E85" s="306">
        <v>61433.947</v>
      </c>
      <c r="F85" s="306">
        <v>48135.618999999999</v>
      </c>
      <c r="G85" s="306">
        <v>38313.900999999998</v>
      </c>
    </row>
    <row r="86" spans="1:7" s="1078" customFormat="1">
      <c r="A86" s="1132">
        <v>55</v>
      </c>
      <c r="B86" s="1133"/>
      <c r="C86" s="1133" t="s">
        <v>282</v>
      </c>
      <c r="D86" s="306">
        <v>0</v>
      </c>
      <c r="E86" s="306">
        <v>0</v>
      </c>
      <c r="F86" s="306">
        <v>50.3</v>
      </c>
      <c r="G86" s="306">
        <v>0</v>
      </c>
    </row>
    <row r="87" spans="1:7" s="1078" customFormat="1">
      <c r="A87" s="1132">
        <v>56</v>
      </c>
      <c r="B87" s="1133"/>
      <c r="C87" s="1133" t="s">
        <v>283</v>
      </c>
      <c r="D87" s="306">
        <v>21323.269</v>
      </c>
      <c r="E87" s="306">
        <v>0</v>
      </c>
      <c r="F87" s="306">
        <v>19066.356</v>
      </c>
      <c r="G87" s="306">
        <v>0</v>
      </c>
    </row>
    <row r="88" spans="1:7" s="1078" customFormat="1">
      <c r="A88" s="1130">
        <v>57</v>
      </c>
      <c r="B88" s="1131"/>
      <c r="C88" s="1131" t="s">
        <v>284</v>
      </c>
      <c r="D88" s="306">
        <v>0</v>
      </c>
      <c r="E88" s="306">
        <v>0</v>
      </c>
      <c r="F88" s="306">
        <v>0</v>
      </c>
      <c r="G88" s="306">
        <v>0</v>
      </c>
    </row>
    <row r="89" spans="1:7" s="1078" customFormat="1">
      <c r="A89" s="1130">
        <v>580</v>
      </c>
      <c r="B89" s="1131"/>
      <c r="C89" s="1131" t="s">
        <v>285</v>
      </c>
      <c r="D89" s="306">
        <v>0</v>
      </c>
      <c r="E89" s="306">
        <v>0</v>
      </c>
      <c r="F89" s="306">
        <v>0</v>
      </c>
      <c r="G89" s="306">
        <v>0</v>
      </c>
    </row>
    <row r="90" spans="1:7" s="1078" customFormat="1">
      <c r="A90" s="1130">
        <v>582</v>
      </c>
      <c r="B90" s="1131"/>
      <c r="C90" s="1131" t="s">
        <v>286</v>
      </c>
      <c r="D90" s="306">
        <v>0</v>
      </c>
      <c r="E90" s="306">
        <v>0</v>
      </c>
      <c r="F90" s="306">
        <v>0</v>
      </c>
      <c r="G90" s="306">
        <v>0</v>
      </c>
    </row>
    <row r="91" spans="1:7" s="1078" customFormat="1">
      <c r="A91" s="1130">
        <v>584</v>
      </c>
      <c r="B91" s="1131"/>
      <c r="C91" s="1131" t="s">
        <v>287</v>
      </c>
      <c r="D91" s="306">
        <v>0</v>
      </c>
      <c r="E91" s="306">
        <v>0</v>
      </c>
      <c r="F91" s="306">
        <v>0</v>
      </c>
      <c r="G91" s="306">
        <v>0</v>
      </c>
    </row>
    <row r="92" spans="1:7" s="1078" customFormat="1">
      <c r="A92" s="1130">
        <v>585</v>
      </c>
      <c r="B92" s="1131"/>
      <c r="C92" s="1131" t="s">
        <v>288</v>
      </c>
      <c r="D92" s="306">
        <v>0</v>
      </c>
      <c r="E92" s="306">
        <v>0</v>
      </c>
      <c r="F92" s="306">
        <v>0</v>
      </c>
      <c r="G92" s="306">
        <v>0</v>
      </c>
    </row>
    <row r="93" spans="1:7" s="1078" customFormat="1">
      <c r="A93" s="1130">
        <v>586</v>
      </c>
      <c r="B93" s="1131"/>
      <c r="C93" s="1131" t="s">
        <v>289</v>
      </c>
      <c r="D93" s="306">
        <v>0</v>
      </c>
      <c r="E93" s="306">
        <v>0</v>
      </c>
      <c r="F93" s="306">
        <v>0</v>
      </c>
      <c r="G93" s="306">
        <v>0</v>
      </c>
    </row>
    <row r="94" spans="1:7" s="1078" customFormat="1">
      <c r="A94" s="1134">
        <v>589</v>
      </c>
      <c r="B94" s="1135"/>
      <c r="C94" s="1135" t="s">
        <v>290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1136">
        <v>5</v>
      </c>
      <c r="B95" s="1137"/>
      <c r="C95" s="1137" t="s">
        <v>291</v>
      </c>
      <c r="D95" s="353">
        <f t="shared" ref="D95:G95" si="13">SUM(D82:D94)</f>
        <v>512567.61900000006</v>
      </c>
      <c r="E95" s="353">
        <f t="shared" si="13"/>
        <v>420451.18199999997</v>
      </c>
      <c r="F95" s="353">
        <f t="shared" si="13"/>
        <v>369451.54700000002</v>
      </c>
      <c r="G95" s="353">
        <f t="shared" si="13"/>
        <v>357688.174</v>
      </c>
    </row>
    <row r="96" spans="1:7" s="1078" customFormat="1">
      <c r="A96" s="1130">
        <v>60</v>
      </c>
      <c r="B96" s="1131"/>
      <c r="C96" s="1131" t="s">
        <v>292</v>
      </c>
      <c r="D96" s="306">
        <v>65308.366000000002</v>
      </c>
      <c r="E96" s="306">
        <v>4000</v>
      </c>
      <c r="F96" s="306">
        <v>34629.546000000002</v>
      </c>
      <c r="G96" s="306">
        <v>4202.6459999999997</v>
      </c>
    </row>
    <row r="97" spans="1:7" s="1078" customFormat="1">
      <c r="A97" s="1130">
        <v>61</v>
      </c>
      <c r="B97" s="1131"/>
      <c r="C97" s="1131" t="s">
        <v>293</v>
      </c>
      <c r="D97" s="306">
        <v>874.702</v>
      </c>
      <c r="E97" s="306">
        <v>0</v>
      </c>
      <c r="F97" s="306">
        <v>600.62699999999995</v>
      </c>
      <c r="G97" s="306"/>
    </row>
    <row r="98" spans="1:7" s="1078" customFormat="1">
      <c r="A98" s="1130">
        <v>62</v>
      </c>
      <c r="B98" s="1131"/>
      <c r="C98" s="1131" t="s">
        <v>294</v>
      </c>
      <c r="D98" s="306"/>
      <c r="E98" s="306">
        <v>0</v>
      </c>
      <c r="F98" s="306"/>
      <c r="G98" s="306"/>
    </row>
    <row r="99" spans="1:7" s="1078" customFormat="1">
      <c r="A99" s="1130">
        <v>63</v>
      </c>
      <c r="B99" s="1131"/>
      <c r="C99" s="1131" t="s">
        <v>295</v>
      </c>
      <c r="D99" s="306">
        <v>19464.831999999999</v>
      </c>
      <c r="E99" s="306">
        <v>2200</v>
      </c>
      <c r="F99" s="306">
        <v>9811.6859999999997</v>
      </c>
      <c r="G99" s="306">
        <v>2537.85</v>
      </c>
    </row>
    <row r="100" spans="1:7" s="1078" customFormat="1">
      <c r="A100" s="1132">
        <v>64</v>
      </c>
      <c r="B100" s="1133"/>
      <c r="C100" s="1133" t="s">
        <v>296</v>
      </c>
      <c r="D100" s="306">
        <v>1716.9929999999999</v>
      </c>
      <c r="E100" s="306">
        <v>10600.79</v>
      </c>
      <c r="F100" s="306">
        <v>16016.189</v>
      </c>
      <c r="G100" s="306">
        <v>17902.68</v>
      </c>
    </row>
    <row r="101" spans="1:7" s="1078" customFormat="1">
      <c r="A101" s="1132">
        <v>65</v>
      </c>
      <c r="B101" s="1133"/>
      <c r="C101" s="1133" t="s">
        <v>297</v>
      </c>
      <c r="D101" s="306">
        <v>600</v>
      </c>
      <c r="E101" s="306">
        <v>0</v>
      </c>
      <c r="F101" s="306">
        <v>800</v>
      </c>
      <c r="G101" s="306"/>
    </row>
    <row r="102" spans="1:7" s="1078" customFormat="1">
      <c r="A102" s="1132">
        <v>66</v>
      </c>
      <c r="B102" s="1133"/>
      <c r="C102" s="1133" t="s">
        <v>298</v>
      </c>
      <c r="D102" s="306">
        <v>0</v>
      </c>
      <c r="E102" s="306"/>
      <c r="F102" s="306"/>
      <c r="G102" s="306"/>
    </row>
    <row r="103" spans="1:7" s="1078" customFormat="1">
      <c r="A103" s="1130">
        <v>67</v>
      </c>
      <c r="B103" s="1131"/>
      <c r="C103" s="1131" t="s">
        <v>284</v>
      </c>
      <c r="D103" s="284">
        <v>0</v>
      </c>
      <c r="E103" s="284"/>
      <c r="F103" s="284"/>
      <c r="G103" s="284"/>
    </row>
    <row r="104" spans="1:7" s="1078" customFormat="1" ht="25.5">
      <c r="A104" s="1138" t="s">
        <v>299</v>
      </c>
      <c r="B104" s="1131"/>
      <c r="C104" s="1139" t="s">
        <v>300</v>
      </c>
      <c r="D104" s="284">
        <v>0</v>
      </c>
      <c r="E104" s="284"/>
      <c r="F104" s="284"/>
      <c r="G104" s="284"/>
    </row>
    <row r="105" spans="1:7" s="1078" customFormat="1" ht="38.25">
      <c r="A105" s="1140" t="s">
        <v>301</v>
      </c>
      <c r="B105" s="1135"/>
      <c r="C105" s="1141" t="s">
        <v>302</v>
      </c>
      <c r="D105" s="302">
        <v>0</v>
      </c>
      <c r="E105" s="302"/>
      <c r="F105" s="302"/>
      <c r="G105" s="302"/>
    </row>
    <row r="106" spans="1:7">
      <c r="A106" s="1136">
        <v>6</v>
      </c>
      <c r="B106" s="1137"/>
      <c r="C106" s="1137" t="s">
        <v>303</v>
      </c>
      <c r="D106" s="353">
        <f t="shared" ref="D106:G106" si="14">SUM(D96:D105)</f>
        <v>87964.892999999996</v>
      </c>
      <c r="E106" s="353">
        <f t="shared" si="14"/>
        <v>16800.79</v>
      </c>
      <c r="F106" s="353">
        <f t="shared" si="14"/>
        <v>61858.048000000003</v>
      </c>
      <c r="G106" s="353">
        <f t="shared" si="14"/>
        <v>24643.175999999999</v>
      </c>
    </row>
    <row r="107" spans="1:7">
      <c r="A107" s="1142" t="s">
        <v>304</v>
      </c>
      <c r="B107" s="1142"/>
      <c r="C107" s="1137" t="s">
        <v>3</v>
      </c>
      <c r="D107" s="353">
        <f t="shared" ref="D107:G107" si="15">(D95-D88)-(D106-D103)</f>
        <v>424602.72600000008</v>
      </c>
      <c r="E107" s="353">
        <f t="shared" si="15"/>
        <v>403650.39199999999</v>
      </c>
      <c r="F107" s="353">
        <f t="shared" si="15"/>
        <v>307593.49900000001</v>
      </c>
      <c r="G107" s="353">
        <f t="shared" si="15"/>
        <v>333044.99800000002</v>
      </c>
    </row>
    <row r="108" spans="1:7">
      <c r="A108" s="1143" t="s">
        <v>305</v>
      </c>
      <c r="B108" s="1143"/>
      <c r="C108" s="1144" t="s">
        <v>306</v>
      </c>
      <c r="D108" s="539">
        <f t="shared" ref="D108:G108" si="16">D107-D85-D86+D100+D101</f>
        <v>340103.2300000001</v>
      </c>
      <c r="E108" s="539">
        <f t="shared" si="16"/>
        <v>352817.23499999999</v>
      </c>
      <c r="F108" s="539">
        <f t="shared" si="16"/>
        <v>276223.76900000003</v>
      </c>
      <c r="G108" s="539">
        <f t="shared" si="16"/>
        <v>312633.777</v>
      </c>
    </row>
    <row r="109" spans="1:7">
      <c r="A109" s="1126"/>
      <c r="B109" s="1126"/>
      <c r="C109" s="1127"/>
      <c r="D109" s="341"/>
      <c r="E109" s="341"/>
      <c r="F109" s="341"/>
      <c r="G109" s="341"/>
    </row>
    <row r="110" spans="1:7" s="1147" customFormat="1">
      <c r="A110" s="1145" t="s">
        <v>307</v>
      </c>
      <c r="B110" s="1146"/>
      <c r="C110" s="1145"/>
      <c r="D110" s="341"/>
      <c r="E110" s="341"/>
      <c r="F110" s="341"/>
      <c r="G110" s="341"/>
    </row>
    <row r="111" spans="1:7" s="1150" customFormat="1">
      <c r="A111" s="1148">
        <v>10</v>
      </c>
      <c r="B111" s="1149"/>
      <c r="C111" s="1149" t="s">
        <v>308</v>
      </c>
      <c r="D111" s="366">
        <f t="shared" ref="D111:G111" si="17">D112+D117</f>
        <v>5555741.6303599998</v>
      </c>
      <c r="E111" s="366">
        <f t="shared" si="17"/>
        <v>0</v>
      </c>
      <c r="F111" s="366">
        <f t="shared" si="17"/>
        <v>5572116.8027999997</v>
      </c>
      <c r="G111" s="366">
        <f t="shared" si="17"/>
        <v>0</v>
      </c>
    </row>
    <row r="112" spans="1:7" s="1150" customFormat="1">
      <c r="A112" s="1151" t="s">
        <v>309</v>
      </c>
      <c r="B112" s="1152"/>
      <c r="C112" s="1152" t="s">
        <v>310</v>
      </c>
      <c r="D112" s="366">
        <f t="shared" ref="D112:G112" si="18">D113+D114+D115+D116</f>
        <v>2722598.00929</v>
      </c>
      <c r="E112" s="366">
        <f t="shared" si="18"/>
        <v>0</v>
      </c>
      <c r="F112" s="366">
        <f t="shared" si="18"/>
        <v>2603911.5734600001</v>
      </c>
      <c r="G112" s="366">
        <f t="shared" si="18"/>
        <v>0</v>
      </c>
    </row>
    <row r="113" spans="1:7" s="1150" customFormat="1">
      <c r="A113" s="1153" t="s">
        <v>311</v>
      </c>
      <c r="B113" s="1154"/>
      <c r="C113" s="1154" t="s">
        <v>312</v>
      </c>
      <c r="D113" s="306">
        <v>593947.76575999998</v>
      </c>
      <c r="E113" s="306"/>
      <c r="F113" s="306">
        <v>599053.94504000002</v>
      </c>
      <c r="G113" s="306"/>
    </row>
    <row r="114" spans="1:7" s="1157" customFormat="1" ht="15" customHeight="1">
      <c r="A114" s="1155">
        <v>102</v>
      </c>
      <c r="B114" s="1156"/>
      <c r="C114" s="1156" t="s">
        <v>313</v>
      </c>
      <c r="D114" s="323">
        <v>16977.110509999999</v>
      </c>
      <c r="E114" s="323"/>
      <c r="F114" s="323">
        <v>17776.67107</v>
      </c>
      <c r="G114" s="323"/>
    </row>
    <row r="115" spans="1:7" s="1150" customFormat="1">
      <c r="A115" s="1153">
        <v>104</v>
      </c>
      <c r="B115" s="1154"/>
      <c r="C115" s="1154" t="s">
        <v>314</v>
      </c>
      <c r="D115" s="306">
        <v>2104650.9477200001</v>
      </c>
      <c r="E115" s="306"/>
      <c r="F115" s="306">
        <v>1979573.43533</v>
      </c>
      <c r="G115" s="306"/>
    </row>
    <row r="116" spans="1:7" s="1150" customFormat="1">
      <c r="A116" s="1153">
        <v>106</v>
      </c>
      <c r="B116" s="1154"/>
      <c r="C116" s="1154" t="s">
        <v>315</v>
      </c>
      <c r="D116" s="306">
        <v>7022.1853000000001</v>
      </c>
      <c r="E116" s="306"/>
      <c r="F116" s="306">
        <v>7507.5220200000003</v>
      </c>
      <c r="G116" s="306"/>
    </row>
    <row r="117" spans="1:7" s="1150" customFormat="1">
      <c r="A117" s="1151" t="s">
        <v>316</v>
      </c>
      <c r="B117" s="1152"/>
      <c r="C117" s="1152" t="s">
        <v>317</v>
      </c>
      <c r="D117" s="366">
        <f t="shared" ref="D117:G117" si="19">D118+D119+D120</f>
        <v>2833143.6210699999</v>
      </c>
      <c r="E117" s="366">
        <f t="shared" si="19"/>
        <v>0</v>
      </c>
      <c r="F117" s="366">
        <f t="shared" si="19"/>
        <v>2968205.2293400001</v>
      </c>
      <c r="G117" s="366">
        <f t="shared" si="19"/>
        <v>0</v>
      </c>
    </row>
    <row r="118" spans="1:7" s="1150" customFormat="1">
      <c r="A118" s="1153">
        <v>107</v>
      </c>
      <c r="B118" s="1154"/>
      <c r="C118" s="1154" t="s">
        <v>318</v>
      </c>
      <c r="D118" s="306">
        <v>473384.04544999998</v>
      </c>
      <c r="E118" s="306"/>
      <c r="F118" s="306">
        <v>439077.31560999999</v>
      </c>
      <c r="G118" s="306"/>
    </row>
    <row r="119" spans="1:7" s="1150" customFormat="1">
      <c r="A119" s="1153">
        <v>108</v>
      </c>
      <c r="B119" s="1154"/>
      <c r="C119" s="1154" t="s">
        <v>319</v>
      </c>
      <c r="D119" s="306">
        <v>2359759.5756199998</v>
      </c>
      <c r="E119" s="306"/>
      <c r="F119" s="306">
        <v>2529127.9137300001</v>
      </c>
      <c r="G119" s="306"/>
    </row>
    <row r="120" spans="1:7" s="1159" customFormat="1" ht="25.5">
      <c r="A120" s="1155">
        <v>109</v>
      </c>
      <c r="B120" s="1158"/>
      <c r="C120" s="1158" t="s">
        <v>320</v>
      </c>
      <c r="D120" s="376">
        <v>0</v>
      </c>
      <c r="E120" s="376"/>
      <c r="F120" s="376">
        <v>0</v>
      </c>
      <c r="G120" s="376"/>
    </row>
    <row r="121" spans="1:7" s="1150" customFormat="1">
      <c r="A121" s="1151">
        <v>14</v>
      </c>
      <c r="B121" s="1152"/>
      <c r="C121" s="1152" t="s">
        <v>321</v>
      </c>
      <c r="D121" s="378">
        <f t="shared" ref="D121:G121" si="20">SUM(D122:D130)</f>
        <v>6064960.6271800008</v>
      </c>
      <c r="E121" s="378">
        <f t="shared" si="20"/>
        <v>0</v>
      </c>
      <c r="F121" s="378">
        <f t="shared" si="20"/>
        <v>5951012.9033500003</v>
      </c>
      <c r="G121" s="378">
        <f t="shared" si="20"/>
        <v>0</v>
      </c>
    </row>
    <row r="122" spans="1:7" s="1150" customFormat="1">
      <c r="A122" s="1153" t="s">
        <v>322</v>
      </c>
      <c r="B122" s="1154"/>
      <c r="C122" s="1154" t="s">
        <v>323</v>
      </c>
      <c r="D122" s="306">
        <v>3424839.1852000002</v>
      </c>
      <c r="E122" s="306"/>
      <c r="F122" s="306">
        <v>3334144.9539999999</v>
      </c>
      <c r="G122" s="306"/>
    </row>
    <row r="123" spans="1:7" s="1150" customFormat="1">
      <c r="A123" s="1153">
        <v>144</v>
      </c>
      <c r="B123" s="1154"/>
      <c r="C123" s="1154" t="s">
        <v>281</v>
      </c>
      <c r="D123" s="306">
        <v>484089.25877999997</v>
      </c>
      <c r="E123" s="306"/>
      <c r="F123" s="306">
        <v>513708.98784000002</v>
      </c>
      <c r="G123" s="306"/>
    </row>
    <row r="124" spans="1:7" s="1150" customFormat="1">
      <c r="A124" s="1153">
        <v>145</v>
      </c>
      <c r="B124" s="1154"/>
      <c r="C124" s="1154" t="s">
        <v>324</v>
      </c>
      <c r="D124" s="379">
        <v>1840311.2905600001</v>
      </c>
      <c r="E124" s="379"/>
      <c r="F124" s="379">
        <v>1839561.5905599999</v>
      </c>
      <c r="G124" s="379"/>
    </row>
    <row r="125" spans="1:7" s="1150" customFormat="1">
      <c r="A125" s="1153">
        <v>146</v>
      </c>
      <c r="B125" s="1154"/>
      <c r="C125" s="1154" t="s">
        <v>325</v>
      </c>
      <c r="D125" s="379">
        <v>315720.89263999998</v>
      </c>
      <c r="E125" s="379"/>
      <c r="F125" s="379">
        <v>263597.37095000001</v>
      </c>
      <c r="G125" s="379"/>
    </row>
    <row r="126" spans="1:7" s="1159" customFormat="1" ht="29.45" customHeight="1">
      <c r="A126" s="1155" t="s">
        <v>326</v>
      </c>
      <c r="B126" s="1158"/>
      <c r="C126" s="1158" t="s">
        <v>327</v>
      </c>
      <c r="D126" s="380"/>
      <c r="E126" s="380"/>
      <c r="F126" s="380"/>
      <c r="G126" s="380"/>
    </row>
    <row r="127" spans="1:7" s="1150" customFormat="1">
      <c r="A127" s="1153">
        <v>1484</v>
      </c>
      <c r="B127" s="1154"/>
      <c r="C127" s="1154" t="s">
        <v>328</v>
      </c>
      <c r="D127" s="379"/>
      <c r="E127" s="379"/>
      <c r="F127" s="379"/>
      <c r="G127" s="379"/>
    </row>
    <row r="128" spans="1:7" s="1150" customFormat="1">
      <c r="A128" s="1153">
        <v>1485</v>
      </c>
      <c r="B128" s="1154"/>
      <c r="C128" s="1154" t="s">
        <v>329</v>
      </c>
      <c r="D128" s="379"/>
      <c r="E128" s="379"/>
      <c r="F128" s="379"/>
      <c r="G128" s="379"/>
    </row>
    <row r="129" spans="1:7" s="1150" customFormat="1">
      <c r="A129" s="1153">
        <v>1486</v>
      </c>
      <c r="B129" s="1154"/>
      <c r="C129" s="1154" t="s">
        <v>330</v>
      </c>
      <c r="D129" s="379"/>
      <c r="E129" s="379"/>
      <c r="F129" s="379"/>
      <c r="G129" s="379"/>
    </row>
    <row r="130" spans="1:7" s="1150" customFormat="1">
      <c r="A130" s="1160">
        <v>1489</v>
      </c>
      <c r="B130" s="1161"/>
      <c r="C130" s="1161" t="s">
        <v>331</v>
      </c>
      <c r="D130" s="383"/>
      <c r="E130" s="383"/>
      <c r="F130" s="383"/>
      <c r="G130" s="383"/>
    </row>
    <row r="131" spans="1:7" s="1147" customFormat="1">
      <c r="A131" s="1162">
        <v>1</v>
      </c>
      <c r="B131" s="1163"/>
      <c r="C131" s="1162" t="s">
        <v>332</v>
      </c>
      <c r="D131" s="386">
        <f t="shared" ref="D131:G131" si="21">D111+D121</f>
        <v>11620702.257540001</v>
      </c>
      <c r="E131" s="386">
        <f t="shared" si="21"/>
        <v>0</v>
      </c>
      <c r="F131" s="386">
        <f t="shared" si="21"/>
        <v>11523129.706149999</v>
      </c>
      <c r="G131" s="386">
        <f t="shared" si="21"/>
        <v>0</v>
      </c>
    </row>
    <row r="132" spans="1:7" s="1147" customFormat="1">
      <c r="A132" s="1126"/>
      <c r="B132" s="1126"/>
      <c r="C132" s="1127"/>
      <c r="D132" s="341"/>
      <c r="E132" s="341"/>
      <c r="F132" s="341"/>
      <c r="G132" s="341"/>
    </row>
    <row r="133" spans="1:7" s="1150" customFormat="1">
      <c r="A133" s="1148">
        <v>20</v>
      </c>
      <c r="B133" s="1149"/>
      <c r="C133" s="1149" t="s">
        <v>333</v>
      </c>
      <c r="D133" s="720">
        <f t="shared" ref="D133:G133" si="22">D134+D140</f>
        <v>7470497.0460900003</v>
      </c>
      <c r="E133" s="720">
        <f t="shared" si="22"/>
        <v>0</v>
      </c>
      <c r="F133" s="720">
        <f t="shared" si="22"/>
        <v>7298298.8230100004</v>
      </c>
      <c r="G133" s="720">
        <f t="shared" si="22"/>
        <v>0</v>
      </c>
    </row>
    <row r="134" spans="1:7" s="1150" customFormat="1">
      <c r="A134" s="1164" t="s">
        <v>334</v>
      </c>
      <c r="B134" s="1152"/>
      <c r="C134" s="1152" t="s">
        <v>335</v>
      </c>
      <c r="D134" s="366">
        <f t="shared" ref="D134:G134" si="23">D135+D136+D138+D139</f>
        <v>4253432.0084800003</v>
      </c>
      <c r="E134" s="366">
        <f t="shared" si="23"/>
        <v>0</v>
      </c>
      <c r="F134" s="366">
        <f t="shared" si="23"/>
        <v>3663542.1673400002</v>
      </c>
      <c r="G134" s="366">
        <f t="shared" si="23"/>
        <v>0</v>
      </c>
    </row>
    <row r="135" spans="1:7" s="1166" customFormat="1">
      <c r="A135" s="1165">
        <v>200</v>
      </c>
      <c r="B135" s="1154"/>
      <c r="C135" s="1154" t="s">
        <v>336</v>
      </c>
      <c r="D135" s="306">
        <v>3080943.16341</v>
      </c>
      <c r="E135" s="306"/>
      <c r="F135" s="306">
        <v>2880521.7731599999</v>
      </c>
      <c r="G135" s="306"/>
    </row>
    <row r="136" spans="1:7" s="1166" customFormat="1">
      <c r="A136" s="1165">
        <v>201</v>
      </c>
      <c r="B136" s="1154"/>
      <c r="C136" s="1154" t="s">
        <v>337</v>
      </c>
      <c r="D136" s="306">
        <v>802097.11719999998</v>
      </c>
      <c r="E136" s="306"/>
      <c r="F136" s="306">
        <v>400000</v>
      </c>
      <c r="G136" s="306"/>
    </row>
    <row r="137" spans="1:7" s="1166" customFormat="1">
      <c r="A137" s="1167" t="s">
        <v>338</v>
      </c>
      <c r="B137" s="1168"/>
      <c r="C137" s="1168" t="s">
        <v>339</v>
      </c>
      <c r="D137" s="393">
        <v>0</v>
      </c>
      <c r="E137" s="393"/>
      <c r="F137" s="393">
        <v>0</v>
      </c>
      <c r="G137" s="393"/>
    </row>
    <row r="138" spans="1:7" s="1166" customFormat="1">
      <c r="A138" s="1165">
        <v>204</v>
      </c>
      <c r="B138" s="1154"/>
      <c r="C138" s="1154" t="s">
        <v>340</v>
      </c>
      <c r="D138" s="379">
        <v>233758.03023999999</v>
      </c>
      <c r="E138" s="379"/>
      <c r="F138" s="379">
        <v>249084.59396</v>
      </c>
      <c r="G138" s="379"/>
    </row>
    <row r="139" spans="1:7" s="1166" customFormat="1">
      <c r="A139" s="1165">
        <v>205</v>
      </c>
      <c r="B139" s="1154"/>
      <c r="C139" s="1154" t="s">
        <v>341</v>
      </c>
      <c r="D139" s="379">
        <v>136633.69763000001</v>
      </c>
      <c r="E139" s="379"/>
      <c r="F139" s="379">
        <v>133935.80022</v>
      </c>
      <c r="G139" s="379"/>
    </row>
    <row r="140" spans="1:7" s="1166" customFormat="1">
      <c r="A140" s="1164" t="s">
        <v>342</v>
      </c>
      <c r="B140" s="1152"/>
      <c r="C140" s="1152" t="s">
        <v>343</v>
      </c>
      <c r="D140" s="366">
        <f t="shared" ref="D140:G140" si="24">D141+D143+D144</f>
        <v>3217065.03761</v>
      </c>
      <c r="E140" s="366">
        <f t="shared" si="24"/>
        <v>0</v>
      </c>
      <c r="F140" s="366">
        <f t="shared" si="24"/>
        <v>3634756.6556700002</v>
      </c>
      <c r="G140" s="366">
        <f t="shared" si="24"/>
        <v>0</v>
      </c>
    </row>
    <row r="141" spans="1:7" s="1166" customFormat="1">
      <c r="A141" s="1165">
        <v>206</v>
      </c>
      <c r="B141" s="1154"/>
      <c r="C141" s="1154" t="s">
        <v>344</v>
      </c>
      <c r="D141" s="379">
        <v>2969620.6945799999</v>
      </c>
      <c r="E141" s="379"/>
      <c r="F141" s="379">
        <v>3377636.4820300001</v>
      </c>
      <c r="G141" s="379"/>
    </row>
    <row r="142" spans="1:7" s="1166" customFormat="1">
      <c r="A142" s="1167" t="s">
        <v>345</v>
      </c>
      <c r="B142" s="1168"/>
      <c r="C142" s="1168" t="s">
        <v>346</v>
      </c>
      <c r="D142" s="393">
        <v>0</v>
      </c>
      <c r="E142" s="393"/>
      <c r="F142" s="393">
        <v>0</v>
      </c>
      <c r="G142" s="393"/>
    </row>
    <row r="143" spans="1:7" s="1166" customFormat="1">
      <c r="A143" s="1165">
        <v>208</v>
      </c>
      <c r="B143" s="1154"/>
      <c r="C143" s="1154" t="s">
        <v>347</v>
      </c>
      <c r="D143" s="379">
        <v>124547.57829</v>
      </c>
      <c r="E143" s="379"/>
      <c r="F143" s="379">
        <v>131478.36851999999</v>
      </c>
      <c r="G143" s="379"/>
    </row>
    <row r="144" spans="1:7" s="1169" customFormat="1" ht="25.5">
      <c r="A144" s="1155">
        <v>209</v>
      </c>
      <c r="B144" s="1158"/>
      <c r="C144" s="1158" t="s">
        <v>348</v>
      </c>
      <c r="D144" s="380">
        <v>122896.76474</v>
      </c>
      <c r="E144" s="380"/>
      <c r="F144" s="380">
        <v>125641.80512</v>
      </c>
      <c r="G144" s="380"/>
    </row>
    <row r="145" spans="1:7" s="1150" customFormat="1">
      <c r="A145" s="1164">
        <v>29</v>
      </c>
      <c r="B145" s="1152"/>
      <c r="C145" s="1152" t="s">
        <v>349</v>
      </c>
      <c r="D145" s="379">
        <v>4150205.2114499998</v>
      </c>
      <c r="E145" s="379"/>
      <c r="F145" s="379">
        <v>4224830.8831399996</v>
      </c>
      <c r="G145" s="379"/>
    </row>
    <row r="146" spans="1:7" s="1150" customFormat="1">
      <c r="A146" s="1170" t="s">
        <v>350</v>
      </c>
      <c r="B146" s="1171"/>
      <c r="C146" s="1171" t="s">
        <v>351</v>
      </c>
      <c r="D146" s="318">
        <v>4010126.0094300001</v>
      </c>
      <c r="E146" s="318"/>
      <c r="F146" s="318">
        <v>4097625.0203499999</v>
      </c>
      <c r="G146" s="318"/>
    </row>
    <row r="147" spans="1:7" s="1147" customFormat="1">
      <c r="A147" s="1162">
        <v>2</v>
      </c>
      <c r="B147" s="1163"/>
      <c r="C147" s="1162" t="s">
        <v>352</v>
      </c>
      <c r="D147" s="386">
        <f t="shared" ref="D147:G147" si="25">D133+D145</f>
        <v>11620702.257540001</v>
      </c>
      <c r="E147" s="386">
        <f t="shared" si="25"/>
        <v>0</v>
      </c>
      <c r="F147" s="386">
        <f t="shared" si="25"/>
        <v>11523129.706149999</v>
      </c>
      <c r="G147" s="386">
        <f t="shared" si="25"/>
        <v>0</v>
      </c>
    </row>
    <row r="148" spans="1:7" ht="7.5" customHeight="1"/>
    <row r="149" spans="1:7" ht="13.5" customHeight="1">
      <c r="A149" s="1172" t="s">
        <v>353</v>
      </c>
      <c r="B149" s="1173"/>
      <c r="C149" s="1174" t="s">
        <v>354</v>
      </c>
      <c r="D149" s="1173"/>
      <c r="E149" s="1173"/>
      <c r="F149" s="1173"/>
      <c r="G149" s="1173"/>
    </row>
    <row r="150" spans="1:7">
      <c r="A150" s="1175" t="s">
        <v>355</v>
      </c>
      <c r="B150" s="1176"/>
      <c r="C150" s="1176" t="s">
        <v>101</v>
      </c>
      <c r="D150" s="402">
        <f t="shared" ref="D150:G150" si="26">D77+SUM(D8:D12)-D30-D31+D16-D33+D59+D63-D73+D64-D74-D54+D20-D35</f>
        <v>479201.85143999982</v>
      </c>
      <c r="E150" s="402">
        <f t="shared" si="26"/>
        <v>340596.58499999961</v>
      </c>
      <c r="F150" s="402">
        <f t="shared" si="26"/>
        <v>496166.89300000039</v>
      </c>
      <c r="G150" s="402">
        <f t="shared" si="26"/>
        <v>329816.68499999982</v>
      </c>
    </row>
    <row r="151" spans="1:7">
      <c r="A151" s="1177" t="s">
        <v>356</v>
      </c>
      <c r="B151" s="1178"/>
      <c r="C151" s="1178" t="s">
        <v>357</v>
      </c>
      <c r="D151" s="405">
        <f t="shared" ref="D151:G151" si="27">IF(D177=0,0,D150/D177)</f>
        <v>0.1135450285666028</v>
      </c>
      <c r="E151" s="405">
        <f t="shared" si="27"/>
        <v>8.2735999198959714E-2</v>
      </c>
      <c r="F151" s="405">
        <f t="shared" si="27"/>
        <v>0.11649765985536223</v>
      </c>
      <c r="G151" s="405">
        <f t="shared" si="27"/>
        <v>7.8301088801542656E-2</v>
      </c>
    </row>
    <row r="152" spans="1:7" s="1181" customFormat="1" ht="25.5">
      <c r="A152" s="1179" t="s">
        <v>358</v>
      </c>
      <c r="B152" s="1180"/>
      <c r="C152" s="1180" t="s">
        <v>359</v>
      </c>
      <c r="D152" s="587">
        <f t="shared" ref="D152:G152" si="28">IF(D107=0,0,D150/D107)</f>
        <v>1.128588730351203</v>
      </c>
      <c r="E152" s="587">
        <f t="shared" si="28"/>
        <v>0.84379104232357494</v>
      </c>
      <c r="F152" s="587">
        <f t="shared" si="28"/>
        <v>1.6130604015138836</v>
      </c>
      <c r="G152" s="587">
        <f t="shared" si="28"/>
        <v>0.99030667621676693</v>
      </c>
    </row>
    <row r="153" spans="1:7" s="1181" customFormat="1" ht="25.5">
      <c r="A153" s="1182" t="s">
        <v>358</v>
      </c>
      <c r="B153" s="1183"/>
      <c r="C153" s="1183" t="s">
        <v>360</v>
      </c>
      <c r="D153" s="425">
        <f t="shared" ref="D153:G153" si="29">IF(0=D108,0,D150/D108)</f>
        <v>1.4089894160664094</v>
      </c>
      <c r="E153" s="425">
        <f t="shared" si="29"/>
        <v>0.96536266149242855</v>
      </c>
      <c r="F153" s="425">
        <f t="shared" si="29"/>
        <v>1.79624981150699</v>
      </c>
      <c r="G153" s="425">
        <f t="shared" si="29"/>
        <v>1.0549617772106556</v>
      </c>
    </row>
    <row r="154" spans="1:7" ht="25.5">
      <c r="A154" s="1184" t="s">
        <v>361</v>
      </c>
      <c r="B154" s="1185"/>
      <c r="C154" s="1185" t="s">
        <v>362</v>
      </c>
      <c r="D154" s="418">
        <f t="shared" ref="D154:G154" si="30">D150-D107</f>
        <v>54599.125439999742</v>
      </c>
      <c r="E154" s="418">
        <f t="shared" si="30"/>
        <v>-63053.807000000379</v>
      </c>
      <c r="F154" s="418">
        <f t="shared" si="30"/>
        <v>188573.39400000038</v>
      </c>
      <c r="G154" s="418">
        <f t="shared" si="30"/>
        <v>-3228.3130000001984</v>
      </c>
    </row>
    <row r="155" spans="1:7" ht="25.5">
      <c r="A155" s="1182" t="s">
        <v>363</v>
      </c>
      <c r="B155" s="1183"/>
      <c r="C155" s="1183" t="s">
        <v>364</v>
      </c>
      <c r="D155" s="415">
        <f t="shared" ref="D155:G155" si="31">D150-D108</f>
        <v>139098.62143999973</v>
      </c>
      <c r="E155" s="415">
        <f t="shared" si="31"/>
        <v>-12220.650000000373</v>
      </c>
      <c r="F155" s="415">
        <f t="shared" si="31"/>
        <v>219943.12400000036</v>
      </c>
      <c r="G155" s="415">
        <f t="shared" si="31"/>
        <v>17182.907999999821</v>
      </c>
    </row>
    <row r="156" spans="1:7">
      <c r="A156" s="1186" t="s">
        <v>365</v>
      </c>
      <c r="B156" s="1176"/>
      <c r="C156" s="1176" t="s">
        <v>366</v>
      </c>
      <c r="D156" s="419">
        <f t="shared" ref="D156:G156" si="32">D135+D136-D137+D141-D142</f>
        <v>6852660.9751899997</v>
      </c>
      <c r="E156" s="419">
        <f t="shared" si="32"/>
        <v>0</v>
      </c>
      <c r="F156" s="419">
        <f t="shared" si="32"/>
        <v>6658158.2551899999</v>
      </c>
      <c r="G156" s="419">
        <f t="shared" si="32"/>
        <v>0</v>
      </c>
    </row>
    <row r="157" spans="1:7">
      <c r="A157" s="1187" t="s">
        <v>367</v>
      </c>
      <c r="B157" s="1188"/>
      <c r="C157" s="1188" t="s">
        <v>368</v>
      </c>
      <c r="D157" s="422">
        <f t="shared" ref="D157:G157" si="33">IF(D177=0,0,D156/D177)</f>
        <v>1.6237115608945341</v>
      </c>
      <c r="E157" s="422">
        <f t="shared" si="33"/>
        <v>0</v>
      </c>
      <c r="F157" s="422">
        <f t="shared" si="33"/>
        <v>1.5633043369467541</v>
      </c>
      <c r="G157" s="422">
        <f t="shared" si="33"/>
        <v>0</v>
      </c>
    </row>
    <row r="158" spans="1:7">
      <c r="A158" s="1186" t="s">
        <v>369</v>
      </c>
      <c r="B158" s="1176"/>
      <c r="C158" s="1176" t="s">
        <v>370</v>
      </c>
      <c r="D158" s="419">
        <f t="shared" ref="D158:G158" si="34">D133-D142-D111</f>
        <v>1914755.4157300005</v>
      </c>
      <c r="E158" s="419">
        <f t="shared" si="34"/>
        <v>0</v>
      </c>
      <c r="F158" s="419">
        <f t="shared" si="34"/>
        <v>1726182.0202100007</v>
      </c>
      <c r="G158" s="419">
        <f t="shared" si="34"/>
        <v>0</v>
      </c>
    </row>
    <row r="159" spans="1:7">
      <c r="A159" s="1189" t="s">
        <v>371</v>
      </c>
      <c r="B159" s="1178"/>
      <c r="C159" s="1178" t="s">
        <v>372</v>
      </c>
      <c r="D159" s="423">
        <f t="shared" ref="D159:G159" si="35">D121-D123-D124-D142-D145</f>
        <v>-409645.13360999897</v>
      </c>
      <c r="E159" s="423">
        <f t="shared" si="35"/>
        <v>0</v>
      </c>
      <c r="F159" s="423">
        <f t="shared" si="35"/>
        <v>-627088.55818999885</v>
      </c>
      <c r="G159" s="423">
        <f t="shared" si="35"/>
        <v>0</v>
      </c>
    </row>
    <row r="160" spans="1:7">
      <c r="A160" s="1189" t="s">
        <v>373</v>
      </c>
      <c r="B160" s="1178"/>
      <c r="C160" s="1178" t="s">
        <v>374</v>
      </c>
      <c r="D160" s="424">
        <f t="shared" ref="D160:G160" si="36">IF(D175=0,"-",1000*D158/D175)</f>
        <v>9643.0624825873929</v>
      </c>
      <c r="E160" s="424">
        <f t="shared" si="36"/>
        <v>0</v>
      </c>
      <c r="F160" s="424">
        <f t="shared" si="36"/>
        <v>8636.5238415470085</v>
      </c>
      <c r="G160" s="424">
        <f t="shared" si="36"/>
        <v>0</v>
      </c>
    </row>
    <row r="161" spans="1:7">
      <c r="A161" s="1189" t="s">
        <v>373</v>
      </c>
      <c r="B161" s="1178"/>
      <c r="C161" s="1178" t="s">
        <v>375</v>
      </c>
      <c r="D161" s="423">
        <f t="shared" ref="D161:G161" si="37">IF(D175=0,0,1000*(D159/D175))</f>
        <v>-2063.0486727638026</v>
      </c>
      <c r="E161" s="423">
        <f t="shared" si="37"/>
        <v>0</v>
      </c>
      <c r="F161" s="423">
        <f t="shared" si="37"/>
        <v>-3137.4821543503217</v>
      </c>
      <c r="G161" s="423">
        <f t="shared" si="37"/>
        <v>0</v>
      </c>
    </row>
    <row r="162" spans="1:7">
      <c r="A162" s="1187" t="s">
        <v>376</v>
      </c>
      <c r="B162" s="1188"/>
      <c r="C162" s="1188" t="s">
        <v>377</v>
      </c>
      <c r="D162" s="422">
        <f t="shared" ref="D162:G162" si="38">IF((D22+D23+D65+D66)=0,0,D158/(D22+D23+D65+D66))</f>
        <v>0.67253132137516292</v>
      </c>
      <c r="E162" s="422">
        <f t="shared" si="38"/>
        <v>0</v>
      </c>
      <c r="F162" s="422">
        <f t="shared" si="38"/>
        <v>0.60533493349782963</v>
      </c>
      <c r="G162" s="422">
        <f t="shared" si="38"/>
        <v>0</v>
      </c>
    </row>
    <row r="163" spans="1:7">
      <c r="A163" s="1189" t="s">
        <v>378</v>
      </c>
      <c r="B163" s="1178"/>
      <c r="C163" s="1178" t="s">
        <v>349</v>
      </c>
      <c r="D163" s="402">
        <f t="shared" ref="D163:G163" si="39">D145</f>
        <v>4150205.2114499998</v>
      </c>
      <c r="E163" s="402">
        <f t="shared" si="39"/>
        <v>0</v>
      </c>
      <c r="F163" s="402">
        <f t="shared" si="39"/>
        <v>4224830.8831399996</v>
      </c>
      <c r="G163" s="402">
        <f t="shared" si="39"/>
        <v>0</v>
      </c>
    </row>
    <row r="164" spans="1:7" ht="25.5">
      <c r="A164" s="1182" t="s">
        <v>379</v>
      </c>
      <c r="B164" s="1190"/>
      <c r="C164" s="1190" t="s">
        <v>380</v>
      </c>
      <c r="D164" s="425">
        <f t="shared" ref="D164:G164" si="40">IF(D178=0,0,D146/D178)</f>
        <v>1.0101918881106648</v>
      </c>
      <c r="E164" s="425">
        <f t="shared" si="40"/>
        <v>0</v>
      </c>
      <c r="F164" s="425">
        <f t="shared" si="40"/>
        <v>1.0305191760726278</v>
      </c>
      <c r="G164" s="425">
        <f t="shared" si="40"/>
        <v>0</v>
      </c>
    </row>
    <row r="165" spans="1:7">
      <c r="A165" s="1191" t="s">
        <v>381</v>
      </c>
      <c r="B165" s="1192"/>
      <c r="C165" s="1192" t="s">
        <v>382</v>
      </c>
      <c r="D165" s="428">
        <f t="shared" ref="D165:G165" si="41">IF(D177=0,0,D180/D177)</f>
        <v>5.6123341515622649E-2</v>
      </c>
      <c r="E165" s="428">
        <f t="shared" si="41"/>
        <v>5.3068019695177077E-2</v>
      </c>
      <c r="F165" s="428">
        <f t="shared" si="41"/>
        <v>5.1191481025799165E-2</v>
      </c>
      <c r="G165" s="428">
        <f t="shared" si="41"/>
        <v>5.3833199375091005E-2</v>
      </c>
    </row>
    <row r="166" spans="1:7">
      <c r="A166" s="1189" t="s">
        <v>383</v>
      </c>
      <c r="B166" s="1178"/>
      <c r="C166" s="1178" t="s">
        <v>251</v>
      </c>
      <c r="D166" s="402">
        <f t="shared" ref="D166:G166" si="42">D55</f>
        <v>236277.90935000006</v>
      </c>
      <c r="E166" s="402">
        <f t="shared" si="42"/>
        <v>212299.71100000001</v>
      </c>
      <c r="F166" s="402">
        <f t="shared" si="42"/>
        <v>254540.98600000003</v>
      </c>
      <c r="G166" s="402">
        <f t="shared" si="42"/>
        <v>206879.09400000007</v>
      </c>
    </row>
    <row r="167" spans="1:7">
      <c r="A167" s="1187" t="s">
        <v>384</v>
      </c>
      <c r="B167" s="1188"/>
      <c r="C167" s="1188" t="s">
        <v>385</v>
      </c>
      <c r="D167" s="422">
        <f t="shared" ref="D167:G167" si="43">IF(0=D111,0,(D44+D45+D46+D47+D48)/D111)</f>
        <v>4.5285864861879313E-2</v>
      </c>
      <c r="E167" s="422">
        <f t="shared" si="43"/>
        <v>0</v>
      </c>
      <c r="F167" s="422">
        <f t="shared" si="43"/>
        <v>4.6435846762935704E-2</v>
      </c>
      <c r="G167" s="422">
        <f t="shared" si="43"/>
        <v>0</v>
      </c>
    </row>
    <row r="168" spans="1:7">
      <c r="A168" s="1189" t="s">
        <v>386</v>
      </c>
      <c r="B168" s="1176"/>
      <c r="C168" s="1176" t="s">
        <v>387</v>
      </c>
      <c r="D168" s="402">
        <f t="shared" ref="D168:G168" si="44">D38-D44</f>
        <v>8318.0950699999994</v>
      </c>
      <c r="E168" s="402">
        <f t="shared" si="44"/>
        <v>11156.760000000002</v>
      </c>
      <c r="F168" s="402">
        <f t="shared" si="44"/>
        <v>4615.4789999999994</v>
      </c>
      <c r="G168" s="402">
        <f t="shared" si="44"/>
        <v>14174.299999999996</v>
      </c>
    </row>
    <row r="169" spans="1:7">
      <c r="A169" s="1187" t="s">
        <v>388</v>
      </c>
      <c r="B169" s="1188"/>
      <c r="C169" s="1188" t="s">
        <v>389</v>
      </c>
      <c r="D169" s="405">
        <f t="shared" ref="D169:G169" si="45">IF(D177=0,0,D168/D177)</f>
        <v>1.9709405118213002E-3</v>
      </c>
      <c r="E169" s="405">
        <f t="shared" si="45"/>
        <v>2.7101436922011037E-3</v>
      </c>
      <c r="F169" s="405">
        <f t="shared" si="45"/>
        <v>1.083692826340122E-3</v>
      </c>
      <c r="G169" s="405">
        <f t="shared" si="45"/>
        <v>3.3650908928385668E-3</v>
      </c>
    </row>
    <row r="170" spans="1:7">
      <c r="A170" s="1189" t="s">
        <v>390</v>
      </c>
      <c r="B170" s="1178"/>
      <c r="C170" s="1178" t="s">
        <v>391</v>
      </c>
      <c r="D170" s="402">
        <f t="shared" ref="D170" si="46">SUM(D82:D87)+SUM(D89:D94)</f>
        <v>512567.61900000006</v>
      </c>
      <c r="E170" s="402">
        <f t="shared" ref="E170" si="47">SUM(E82:E87)+SUM(E89:E94)</f>
        <v>420451.18199999997</v>
      </c>
      <c r="F170" s="402">
        <f t="shared" ref="F170:G170" si="48">SUM(F82:F87)+SUM(F89:F94)</f>
        <v>369451.54700000002</v>
      </c>
      <c r="G170" s="402">
        <f t="shared" si="48"/>
        <v>357688.174</v>
      </c>
    </row>
    <row r="171" spans="1:7">
      <c r="A171" s="1189" t="s">
        <v>392</v>
      </c>
      <c r="B171" s="1178"/>
      <c r="C171" s="1178" t="s">
        <v>393</v>
      </c>
      <c r="D171" s="423">
        <f t="shared" ref="D171" si="49">SUM(D96:D102)+SUM(D104:D105)</f>
        <v>87964.892999999996</v>
      </c>
      <c r="E171" s="423">
        <f t="shared" ref="E171" si="50">SUM(E96:E102)+SUM(E104:E105)</f>
        <v>16800.79</v>
      </c>
      <c r="F171" s="423">
        <f t="shared" ref="F171:G171" si="51">SUM(F96:F102)+SUM(F104:F105)</f>
        <v>61858.048000000003</v>
      </c>
      <c r="G171" s="423">
        <f t="shared" si="51"/>
        <v>24643.175999999999</v>
      </c>
    </row>
    <row r="172" spans="1:7">
      <c r="A172" s="1191" t="s">
        <v>394</v>
      </c>
      <c r="B172" s="1192"/>
      <c r="C172" s="1192" t="s">
        <v>395</v>
      </c>
      <c r="D172" s="428">
        <f t="shared" ref="D172:G172" si="52">IF(D184=0,0,D170/D184)</f>
        <v>0.12193081597747038</v>
      </c>
      <c r="E172" s="428">
        <f t="shared" si="52"/>
        <v>0.10039716853005272</v>
      </c>
      <c r="F172" s="428">
        <f t="shared" si="52"/>
        <v>9.0351909195675054E-2</v>
      </c>
      <c r="G172" s="428">
        <f t="shared" si="52"/>
        <v>8.4538467594376471E-2</v>
      </c>
    </row>
    <row r="173" spans="1:7">
      <c r="A173" s="1193"/>
    </row>
    <row r="174" spans="1:7">
      <c r="A174" s="1194" t="s">
        <v>396</v>
      </c>
      <c r="B174" s="1195"/>
      <c r="C174" s="1196"/>
      <c r="D174" s="341"/>
      <c r="E174" s="341"/>
      <c r="F174" s="341"/>
      <c r="G174" s="341"/>
    </row>
    <row r="175" spans="1:7" s="1078" customFormat="1">
      <c r="A175" s="1197" t="s">
        <v>397</v>
      </c>
      <c r="B175" s="1195"/>
      <c r="C175" s="1195" t="s">
        <v>420</v>
      </c>
      <c r="D175" s="1198">
        <v>198563</v>
      </c>
      <c r="E175" s="1198">
        <v>199910</v>
      </c>
      <c r="F175" s="1198">
        <v>199870</v>
      </c>
      <c r="G175" s="1198">
        <v>200450</v>
      </c>
    </row>
    <row r="176" spans="1:7">
      <c r="A176" s="1194" t="s">
        <v>399</v>
      </c>
      <c r="B176" s="1195"/>
      <c r="C176" s="1195"/>
      <c r="D176" s="1195"/>
      <c r="E176" s="1195"/>
      <c r="F176" s="1195"/>
      <c r="G176" s="1195"/>
    </row>
    <row r="177" spans="1:7">
      <c r="A177" s="1197" t="s">
        <v>400</v>
      </c>
      <c r="B177" s="1195"/>
      <c r="C177" s="1195" t="s">
        <v>401</v>
      </c>
      <c r="D177" s="1199">
        <f t="shared" ref="D177" si="53">SUM(D22:D32)+SUM(D44:D53)+SUM(D65:D72)+D75</f>
        <v>4220368.4079299998</v>
      </c>
      <c r="E177" s="1199">
        <f t="shared" ref="E177" si="54">SUM(E22:E32)+SUM(E44:E53)+SUM(E65:E72)+E75</f>
        <v>4116667.3309999998</v>
      </c>
      <c r="F177" s="1199">
        <f t="shared" ref="F177:G177" si="55">SUM(F22:F32)+SUM(F44:F53)+SUM(F65:F72)+F75</f>
        <v>4259028.8390000006</v>
      </c>
      <c r="G177" s="1199">
        <f t="shared" si="55"/>
        <v>4212159.6270000003</v>
      </c>
    </row>
    <row r="178" spans="1:7">
      <c r="A178" s="1197" t="s">
        <v>402</v>
      </c>
      <c r="B178" s="1195"/>
      <c r="C178" s="1195" t="s">
        <v>403</v>
      </c>
      <c r="D178" s="1199">
        <f t="shared" ref="D178:G178" si="56">D78-D17-D20-D59-D63-D64</f>
        <v>3969667.6014</v>
      </c>
      <c r="E178" s="1199">
        <f t="shared" si="56"/>
        <v>3983377.3609999996</v>
      </c>
      <c r="F178" s="1199">
        <f t="shared" si="56"/>
        <v>3976272.4609999997</v>
      </c>
      <c r="G178" s="1199">
        <f t="shared" si="56"/>
        <v>4094922.6709999996</v>
      </c>
    </row>
    <row r="179" spans="1:7">
      <c r="A179" s="1197"/>
      <c r="B179" s="1195"/>
      <c r="C179" s="1195" t="s">
        <v>404</v>
      </c>
      <c r="D179" s="1199">
        <f t="shared" ref="D179:G179" si="57">D178+D170</f>
        <v>4482235.2204</v>
      </c>
      <c r="E179" s="1199">
        <f t="shared" si="57"/>
        <v>4403828.5429999996</v>
      </c>
      <c r="F179" s="1199">
        <f t="shared" si="57"/>
        <v>4345724.0079999994</v>
      </c>
      <c r="G179" s="1199">
        <f t="shared" si="57"/>
        <v>4452610.8449999997</v>
      </c>
    </row>
    <row r="180" spans="1:7">
      <c r="A180" s="1197" t="s">
        <v>405</v>
      </c>
      <c r="B180" s="1195"/>
      <c r="C180" s="1195" t="s">
        <v>406</v>
      </c>
      <c r="D180" s="1199">
        <f t="shared" ref="D180:G180" si="58">D38-D44+D8+D9+D10+D16-D33</f>
        <v>236861.17748000001</v>
      </c>
      <c r="E180" s="1199">
        <f t="shared" si="58"/>
        <v>218463.38300000003</v>
      </c>
      <c r="F180" s="1199">
        <f t="shared" si="58"/>
        <v>218025.99399999998</v>
      </c>
      <c r="G180" s="1199">
        <f t="shared" si="58"/>
        <v>226754.02899999998</v>
      </c>
    </row>
    <row r="181" spans="1:7" ht="27.6" customHeight="1">
      <c r="A181" s="1200" t="s">
        <v>407</v>
      </c>
      <c r="B181" s="1201"/>
      <c r="C181" s="1201" t="s">
        <v>408</v>
      </c>
      <c r="D181" s="435">
        <f t="shared" ref="D181" si="59">D22+D23+D24+D25+D26+D29+SUM(D44:D47)+SUM(D49:D53)-D54+D32-D33+SUM(D65:D70)+D72</f>
        <v>4143486.1003700001</v>
      </c>
      <c r="E181" s="435">
        <f t="shared" ref="E181" si="60">E22+E23+E24+E25+E26+E29+SUM(E44:E47)+SUM(E49:E53)-E54+E32-E33+SUM(E65:E70)+E72</f>
        <v>4106748.9939999999</v>
      </c>
      <c r="F181" s="435">
        <f t="shared" ref="F181:G181" si="61">F22+F23+F24+F25+F26+F29+SUM(F44:F47)+SUM(F49:F53)-F54+F32-F33+SUM(F65:F70)+F72</f>
        <v>4199953.4110000003</v>
      </c>
      <c r="G181" s="435">
        <f t="shared" si="61"/>
        <v>4200225.8100000005</v>
      </c>
    </row>
    <row r="182" spans="1:7">
      <c r="A182" s="1202" t="s">
        <v>409</v>
      </c>
      <c r="B182" s="1201"/>
      <c r="C182" s="1201" t="s">
        <v>410</v>
      </c>
      <c r="D182" s="435">
        <f t="shared" ref="D182:G182" si="62">D181+D171</f>
        <v>4231450.9933700003</v>
      </c>
      <c r="E182" s="435">
        <f t="shared" si="62"/>
        <v>4123549.784</v>
      </c>
      <c r="F182" s="435">
        <f t="shared" si="62"/>
        <v>4261811.4590000007</v>
      </c>
      <c r="G182" s="435">
        <f t="shared" si="62"/>
        <v>4224868.9860000005</v>
      </c>
    </row>
    <row r="183" spans="1:7">
      <c r="A183" s="1202" t="s">
        <v>411</v>
      </c>
      <c r="B183" s="1201"/>
      <c r="C183" s="1201" t="s">
        <v>412</v>
      </c>
      <c r="D183" s="435">
        <f t="shared" ref="D183:G183" si="63">D4+D5-D7+D38+D39+D40+D41+D43+D13-D16+D57+D58+D60+D62</f>
        <v>3691190.1832499998</v>
      </c>
      <c r="E183" s="435">
        <f t="shared" si="63"/>
        <v>3767427.7010000004</v>
      </c>
      <c r="F183" s="435">
        <f t="shared" si="63"/>
        <v>3719577.122</v>
      </c>
      <c r="G183" s="435">
        <f t="shared" si="63"/>
        <v>3873381.8249999997</v>
      </c>
    </row>
    <row r="184" spans="1:7">
      <c r="A184" s="1202" t="s">
        <v>413</v>
      </c>
      <c r="B184" s="1201"/>
      <c r="C184" s="1201" t="s">
        <v>414</v>
      </c>
      <c r="D184" s="435">
        <f t="shared" ref="D184:G184" si="64">D183+D170</f>
        <v>4203757.8022499997</v>
      </c>
      <c r="E184" s="435">
        <f t="shared" si="64"/>
        <v>4187878.8830000004</v>
      </c>
      <c r="F184" s="435">
        <f t="shared" si="64"/>
        <v>4089028.6689999998</v>
      </c>
      <c r="G184" s="435">
        <f t="shared" si="64"/>
        <v>4231069.9989999998</v>
      </c>
    </row>
    <row r="185" spans="1:7">
      <c r="A185" s="1202"/>
      <c r="B185" s="1201"/>
      <c r="C185" s="1201" t="s">
        <v>415</v>
      </c>
      <c r="D185" s="435">
        <f t="shared" ref="D185:G186" si="65">D181-D183</f>
        <v>452295.91712000035</v>
      </c>
      <c r="E185" s="435">
        <f t="shared" si="65"/>
        <v>339321.2929999996</v>
      </c>
      <c r="F185" s="435">
        <f t="shared" si="65"/>
        <v>480376.28900000034</v>
      </c>
      <c r="G185" s="435">
        <f t="shared" si="65"/>
        <v>326843.9850000008</v>
      </c>
    </row>
    <row r="186" spans="1:7">
      <c r="A186" s="1202"/>
      <c r="B186" s="1201"/>
      <c r="C186" s="1201" t="s">
        <v>416</v>
      </c>
      <c r="D186" s="435">
        <f t="shared" si="65"/>
        <v>27693.191120000556</v>
      </c>
      <c r="E186" s="435">
        <f t="shared" si="65"/>
        <v>-64329.099000000395</v>
      </c>
      <c r="F186" s="435">
        <f t="shared" si="65"/>
        <v>172782.79000000097</v>
      </c>
      <c r="G186" s="435">
        <f t="shared" si="65"/>
        <v>-6201.0129999993369</v>
      </c>
    </row>
    <row r="188" spans="1:7">
      <c r="A188" s="1203" t="s">
        <v>427</v>
      </c>
      <c r="B188" s="1204"/>
      <c r="C188" s="1204"/>
    </row>
    <row r="189" spans="1:7">
      <c r="A189" s="1205" t="s">
        <v>428</v>
      </c>
      <c r="B189" s="1205"/>
      <c r="C189" s="1205"/>
    </row>
  </sheetData>
  <sheetProtection selectLockedCells="1" sort="0" autoFilter="0" pivotTables="0"/>
  <autoFilter ref="A1:AN1"/>
  <mergeCells count="3">
    <mergeCell ref="A3:C3"/>
    <mergeCell ref="A81:C81"/>
    <mergeCell ref="A188:C188"/>
  </mergeCells>
  <pageMargins left="0.78740157480314965" right="0.78740157480314965" top="0.98425196850393704" bottom="0.98425196850393704" header="0.51181102362204722" footer="0.51181102362204722"/>
  <pageSetup paperSize="8" scale="65" orientation="landscape" r:id="rId1"/>
  <headerFooter alignWithMargins="0">
    <oddHeader>&amp;LFachgruppe für kantonale Finanzfragen (FkF)
Groupe d'études pour les finances cantonales
&amp;CTotal der Kantone&amp;RZürich, 05.08.2019</oddHeader>
    <oddFooter>&amp;LFKF, August 2019</oddFooter>
  </headerFooter>
  <rowBreaks count="3" manualBreakCount="3">
    <brk id="56" max="6" man="1"/>
    <brk id="79" max="6" man="1"/>
    <brk id="147" max="6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186"/>
  <sheetViews>
    <sheetView view="pageLayout" topLeftCell="V1" zoomScaleNormal="115" workbookViewId="0">
      <selection activeCell="K38" sqref="K38"/>
    </sheetView>
  </sheetViews>
  <sheetFormatPr baseColWidth="10" defaultColWidth="11.42578125" defaultRowHeight="12.75"/>
  <cols>
    <col min="1" max="1" width="15.140625" style="926" customWidth="1"/>
    <col min="2" max="2" width="3.7109375" style="926" customWidth="1"/>
    <col min="3" max="3" width="44.7109375" style="926" customWidth="1"/>
    <col min="4" max="7" width="11.42578125" style="926" customWidth="1"/>
    <col min="8" max="16384" width="11.42578125" style="926"/>
  </cols>
  <sheetData>
    <row r="1" spans="1:42" s="916" customFormat="1" ht="18" customHeight="1">
      <c r="A1" s="911" t="s">
        <v>189</v>
      </c>
      <c r="B1" s="911" t="s">
        <v>423</v>
      </c>
      <c r="C1" s="911" t="s">
        <v>424</v>
      </c>
      <c r="D1" s="912" t="s">
        <v>23</v>
      </c>
      <c r="E1" s="913" t="s">
        <v>22</v>
      </c>
      <c r="F1" s="914" t="s">
        <v>23</v>
      </c>
      <c r="G1" s="913" t="s">
        <v>22</v>
      </c>
      <c r="H1" s="915"/>
      <c r="I1" s="915"/>
      <c r="J1" s="915"/>
      <c r="K1" s="915"/>
      <c r="L1" s="915"/>
      <c r="M1" s="915"/>
      <c r="N1" s="915"/>
      <c r="O1" s="915"/>
      <c r="P1" s="915"/>
      <c r="Q1" s="915"/>
      <c r="R1" s="915"/>
      <c r="S1" s="915"/>
      <c r="T1" s="915"/>
      <c r="U1" s="915"/>
      <c r="V1" s="915"/>
      <c r="W1" s="915"/>
      <c r="X1" s="915"/>
      <c r="Y1" s="915"/>
      <c r="Z1" s="915"/>
      <c r="AA1" s="915"/>
      <c r="AB1" s="915"/>
      <c r="AC1" s="915"/>
      <c r="AD1" s="915"/>
      <c r="AE1" s="915"/>
      <c r="AF1" s="915"/>
      <c r="AG1" s="915"/>
      <c r="AH1" s="915"/>
      <c r="AI1" s="915"/>
      <c r="AJ1" s="915"/>
      <c r="AK1" s="915"/>
      <c r="AL1" s="915"/>
      <c r="AM1" s="915"/>
      <c r="AN1" s="915"/>
      <c r="AO1" s="915"/>
      <c r="AP1" s="915"/>
    </row>
    <row r="2" spans="1:42" s="922" customFormat="1" ht="15" customHeight="1">
      <c r="A2" s="917"/>
      <c r="B2" s="918"/>
      <c r="C2" s="919" t="s">
        <v>191</v>
      </c>
      <c r="D2" s="920">
        <v>2017</v>
      </c>
      <c r="E2" s="921">
        <v>2018</v>
      </c>
      <c r="F2" s="920">
        <v>2018</v>
      </c>
      <c r="G2" s="921">
        <v>2019</v>
      </c>
    </row>
    <row r="3" spans="1:42" ht="15" customHeight="1">
      <c r="A3" s="923" t="s">
        <v>192</v>
      </c>
      <c r="B3" s="924"/>
      <c r="C3" s="924"/>
      <c r="D3" s="925"/>
      <c r="E3" s="925"/>
      <c r="F3" s="925"/>
      <c r="G3" s="925"/>
    </row>
    <row r="4" spans="1:42" s="930" customFormat="1" ht="12.75" customHeight="1">
      <c r="A4" s="927">
        <v>30</v>
      </c>
      <c r="B4" s="928"/>
      <c r="C4" s="929" t="s">
        <v>33</v>
      </c>
      <c r="D4" s="279">
        <v>583683.4</v>
      </c>
      <c r="E4" s="279">
        <v>605414.30000000005</v>
      </c>
      <c r="F4" s="279">
        <v>588532</v>
      </c>
      <c r="G4" s="279">
        <v>625770.19999999995</v>
      </c>
    </row>
    <row r="5" spans="1:42" s="930" customFormat="1" ht="12.75" customHeight="1">
      <c r="A5" s="931">
        <v>31</v>
      </c>
      <c r="B5" s="932"/>
      <c r="C5" s="933" t="s">
        <v>193</v>
      </c>
      <c r="D5" s="284">
        <v>253336</v>
      </c>
      <c r="E5" s="284">
        <v>236280.4</v>
      </c>
      <c r="F5" s="284">
        <v>263307.09999999998</v>
      </c>
      <c r="G5" s="284">
        <v>249301.2</v>
      </c>
    </row>
    <row r="6" spans="1:42" s="930" customFormat="1" ht="12.75" customHeight="1">
      <c r="A6" s="934" t="s">
        <v>36</v>
      </c>
      <c r="B6" s="935"/>
      <c r="C6" s="936" t="s">
        <v>194</v>
      </c>
      <c r="D6" s="284">
        <v>29332</v>
      </c>
      <c r="E6" s="284">
        <v>33724.5</v>
      </c>
      <c r="F6" s="284">
        <v>29693</v>
      </c>
      <c r="G6" s="284">
        <v>37187.199999999997</v>
      </c>
    </row>
    <row r="7" spans="1:42" s="930" customFormat="1" ht="12.75" customHeight="1">
      <c r="A7" s="934" t="s">
        <v>195</v>
      </c>
      <c r="B7" s="935"/>
      <c r="C7" s="936" t="s">
        <v>196</v>
      </c>
      <c r="D7" s="284">
        <v>2257.1999999999998</v>
      </c>
      <c r="E7" s="284">
        <v>19.5</v>
      </c>
      <c r="F7" s="284">
        <v>4192.8</v>
      </c>
      <c r="G7" s="284">
        <v>19.5</v>
      </c>
    </row>
    <row r="8" spans="1:42" s="930" customFormat="1" ht="12.75" customHeight="1">
      <c r="A8" s="937">
        <v>330</v>
      </c>
      <c r="B8" s="932"/>
      <c r="C8" s="933" t="s">
        <v>197</v>
      </c>
      <c r="D8" s="284">
        <v>163227.9</v>
      </c>
      <c r="E8" s="284">
        <v>67238.600000000006</v>
      </c>
      <c r="F8" s="284">
        <v>71008.5</v>
      </c>
      <c r="G8" s="284">
        <v>80301.899999999994</v>
      </c>
    </row>
    <row r="9" spans="1:42" s="930" customFormat="1" ht="12.75" customHeight="1">
      <c r="A9" s="937">
        <v>332</v>
      </c>
      <c r="B9" s="932"/>
      <c r="C9" s="933" t="s">
        <v>198</v>
      </c>
      <c r="D9" s="284">
        <v>0</v>
      </c>
      <c r="E9" s="284">
        <v>0</v>
      </c>
      <c r="F9" s="284">
        <v>0</v>
      </c>
      <c r="G9" s="284">
        <v>0</v>
      </c>
    </row>
    <row r="10" spans="1:42" s="930" customFormat="1" ht="12.75" customHeight="1">
      <c r="A10" s="937">
        <v>339</v>
      </c>
      <c r="B10" s="932"/>
      <c r="C10" s="933" t="s">
        <v>199</v>
      </c>
      <c r="D10" s="284">
        <v>0</v>
      </c>
      <c r="E10" s="284">
        <v>0</v>
      </c>
      <c r="F10" s="284">
        <v>0</v>
      </c>
      <c r="G10" s="284">
        <v>0</v>
      </c>
    </row>
    <row r="11" spans="1:42" s="930" customFormat="1" ht="12.75" customHeight="1">
      <c r="A11" s="931">
        <v>350</v>
      </c>
      <c r="B11" s="932"/>
      <c r="C11" s="933" t="s">
        <v>200</v>
      </c>
      <c r="D11" s="284">
        <v>990.3</v>
      </c>
      <c r="E11" s="284">
        <v>0</v>
      </c>
      <c r="F11" s="284">
        <v>14206</v>
      </c>
      <c r="G11" s="284">
        <v>0</v>
      </c>
    </row>
    <row r="12" spans="1:42" s="941" customFormat="1">
      <c r="A12" s="938">
        <v>351</v>
      </c>
      <c r="B12" s="939"/>
      <c r="C12" s="940" t="s">
        <v>201</v>
      </c>
      <c r="D12" s="284">
        <v>0</v>
      </c>
      <c r="E12" s="284">
        <v>0</v>
      </c>
      <c r="F12" s="284">
        <v>0</v>
      </c>
      <c r="G12" s="284">
        <v>0</v>
      </c>
    </row>
    <row r="13" spans="1:42" s="930" customFormat="1" ht="12.75" customHeight="1">
      <c r="A13" s="931">
        <v>36</v>
      </c>
      <c r="B13" s="932"/>
      <c r="C13" s="933" t="s">
        <v>202</v>
      </c>
      <c r="D13" s="284">
        <v>1650921.3</v>
      </c>
      <c r="E13" s="284">
        <v>1621784.5</v>
      </c>
      <c r="F13" s="284">
        <v>1657657.9</v>
      </c>
      <c r="G13" s="284">
        <v>1632915.4</v>
      </c>
    </row>
    <row r="14" spans="1:42" s="930" customFormat="1" ht="12.75" customHeight="1">
      <c r="A14" s="942" t="s">
        <v>203</v>
      </c>
      <c r="B14" s="932"/>
      <c r="C14" s="943" t="s">
        <v>204</v>
      </c>
      <c r="D14" s="284">
        <v>88847.5</v>
      </c>
      <c r="E14" s="284">
        <v>90914.2</v>
      </c>
      <c r="F14" s="284">
        <v>0</v>
      </c>
      <c r="G14" s="284">
        <v>0</v>
      </c>
    </row>
    <row r="15" spans="1:42" s="930" customFormat="1" ht="12.75" customHeight="1">
      <c r="A15" s="942" t="s">
        <v>205</v>
      </c>
      <c r="B15" s="932"/>
      <c r="C15" s="943" t="s">
        <v>206</v>
      </c>
      <c r="D15" s="284">
        <v>109724.8</v>
      </c>
      <c r="E15" s="284">
        <v>114720.6</v>
      </c>
      <c r="F15" s="284">
        <v>17778.3</v>
      </c>
      <c r="G15" s="284">
        <v>0</v>
      </c>
    </row>
    <row r="16" spans="1:42" s="945" customFormat="1" ht="26.25" customHeight="1">
      <c r="A16" s="942" t="s">
        <v>207</v>
      </c>
      <c r="B16" s="944"/>
      <c r="C16" s="943" t="s">
        <v>208</v>
      </c>
      <c r="D16" s="284">
        <v>3484.3</v>
      </c>
      <c r="E16" s="284">
        <v>6761.1</v>
      </c>
      <c r="F16" s="284">
        <v>30255.9</v>
      </c>
      <c r="G16" s="284">
        <v>8271.6</v>
      </c>
    </row>
    <row r="17" spans="1:7" s="946" customFormat="1">
      <c r="A17" s="931">
        <v>37</v>
      </c>
      <c r="B17" s="932"/>
      <c r="C17" s="933" t="s">
        <v>209</v>
      </c>
      <c r="D17" s="284">
        <v>101505.8</v>
      </c>
      <c r="E17" s="284">
        <v>78498.8</v>
      </c>
      <c r="F17" s="284">
        <v>96644.1</v>
      </c>
      <c r="G17" s="284">
        <v>82254.399999999994</v>
      </c>
    </row>
    <row r="18" spans="1:7" s="946" customFormat="1">
      <c r="A18" s="947" t="s">
        <v>210</v>
      </c>
      <c r="B18" s="935"/>
      <c r="C18" s="936" t="s">
        <v>211</v>
      </c>
      <c r="D18" s="284">
        <v>1304.0999999999999</v>
      </c>
      <c r="E18" s="284">
        <v>875</v>
      </c>
      <c r="F18" s="284">
        <v>1038.0999999999999</v>
      </c>
      <c r="G18" s="284">
        <v>775</v>
      </c>
    </row>
    <row r="19" spans="1:7" s="946" customFormat="1">
      <c r="A19" s="947" t="s">
        <v>212</v>
      </c>
      <c r="B19" s="935"/>
      <c r="C19" s="936" t="s">
        <v>213</v>
      </c>
      <c r="D19" s="284">
        <v>47826.2</v>
      </c>
      <c r="E19" s="284">
        <v>41768</v>
      </c>
      <c r="F19" s="284">
        <v>47879.6</v>
      </c>
      <c r="G19" s="284">
        <v>47449.3</v>
      </c>
    </row>
    <row r="20" spans="1:7" s="930" customFormat="1" ht="12.75" customHeight="1">
      <c r="A20" s="948">
        <v>39</v>
      </c>
      <c r="B20" s="949"/>
      <c r="C20" s="950" t="s">
        <v>214</v>
      </c>
      <c r="D20" s="302">
        <v>113658.9</v>
      </c>
      <c r="E20" s="302">
        <v>22421.9</v>
      </c>
      <c r="F20" s="302">
        <v>24636.1</v>
      </c>
      <c r="G20" s="302">
        <v>28580.6</v>
      </c>
    </row>
    <row r="21" spans="1:7" ht="12.75" customHeight="1">
      <c r="A21" s="951"/>
      <c r="B21" s="951"/>
      <c r="C21" s="952" t="s">
        <v>215</v>
      </c>
      <c r="D21" s="305">
        <f t="shared" ref="D21:G21" si="0">D4+D5+SUM(D8:D13)+D17</f>
        <v>2753664.6999999997</v>
      </c>
      <c r="E21" s="305">
        <f t="shared" si="0"/>
        <v>2609216.6</v>
      </c>
      <c r="F21" s="305">
        <f t="shared" si="0"/>
        <v>2691355.6</v>
      </c>
      <c r="G21" s="305">
        <f t="shared" si="0"/>
        <v>2670543.0999999996</v>
      </c>
    </row>
    <row r="22" spans="1:7" s="930" customFormat="1" ht="12.75" customHeight="1">
      <c r="A22" s="937" t="s">
        <v>216</v>
      </c>
      <c r="B22" s="932"/>
      <c r="C22" s="933" t="s">
        <v>217</v>
      </c>
      <c r="D22" s="484">
        <v>1582379.9</v>
      </c>
      <c r="E22" s="484">
        <v>1567225</v>
      </c>
      <c r="F22" s="484">
        <v>1597745.2</v>
      </c>
      <c r="G22" s="484">
        <v>1645045</v>
      </c>
    </row>
    <row r="23" spans="1:7" s="930" customFormat="1" ht="12.75" customHeight="1">
      <c r="A23" s="937" t="s">
        <v>218</v>
      </c>
      <c r="B23" s="932"/>
      <c r="C23" s="933" t="s">
        <v>219</v>
      </c>
      <c r="D23" s="484">
        <v>260223.3</v>
      </c>
      <c r="E23" s="484">
        <v>202780</v>
      </c>
      <c r="F23" s="484">
        <v>267474</v>
      </c>
      <c r="G23" s="484">
        <v>214980</v>
      </c>
    </row>
    <row r="24" spans="1:7" s="953" customFormat="1" ht="12.75" customHeight="1">
      <c r="A24" s="931">
        <v>41</v>
      </c>
      <c r="B24" s="932"/>
      <c r="C24" s="933" t="s">
        <v>220</v>
      </c>
      <c r="D24" s="484">
        <v>65506.9</v>
      </c>
      <c r="E24" s="484">
        <v>44994.5</v>
      </c>
      <c r="F24" s="484">
        <v>66122.8</v>
      </c>
      <c r="G24" s="484">
        <v>44983</v>
      </c>
    </row>
    <row r="25" spans="1:7" s="930" customFormat="1" ht="12.75" customHeight="1">
      <c r="A25" s="954">
        <v>42</v>
      </c>
      <c r="B25" s="955"/>
      <c r="C25" s="933" t="s">
        <v>221</v>
      </c>
      <c r="D25" s="484">
        <v>131950.79999999999</v>
      </c>
      <c r="E25" s="484">
        <v>136651.5</v>
      </c>
      <c r="F25" s="484">
        <v>129763</v>
      </c>
      <c r="G25" s="484">
        <v>135266.1</v>
      </c>
    </row>
    <row r="26" spans="1:7" s="956" customFormat="1" ht="12.75" customHeight="1">
      <c r="A26" s="938">
        <v>430</v>
      </c>
      <c r="B26" s="932"/>
      <c r="C26" s="933" t="s">
        <v>222</v>
      </c>
      <c r="D26" s="485">
        <v>3473.8</v>
      </c>
      <c r="E26" s="485">
        <v>2068.5</v>
      </c>
      <c r="F26" s="485">
        <v>2764.9</v>
      </c>
      <c r="G26" s="485">
        <v>2211.5</v>
      </c>
    </row>
    <row r="27" spans="1:7" s="956" customFormat="1" ht="12.75" customHeight="1">
      <c r="A27" s="938">
        <v>431</v>
      </c>
      <c r="B27" s="932"/>
      <c r="C27" s="933" t="s">
        <v>223</v>
      </c>
      <c r="D27" s="485">
        <v>0</v>
      </c>
      <c r="E27" s="485">
        <v>0</v>
      </c>
      <c r="F27" s="485">
        <v>0</v>
      </c>
      <c r="G27" s="485">
        <v>0</v>
      </c>
    </row>
    <row r="28" spans="1:7" s="956" customFormat="1" ht="12.75" customHeight="1">
      <c r="A28" s="938">
        <v>432</v>
      </c>
      <c r="B28" s="932"/>
      <c r="C28" s="933" t="s">
        <v>224</v>
      </c>
      <c r="D28" s="485">
        <v>0</v>
      </c>
      <c r="E28" s="485">
        <v>0</v>
      </c>
      <c r="F28" s="485">
        <v>0</v>
      </c>
      <c r="G28" s="485">
        <v>0</v>
      </c>
    </row>
    <row r="29" spans="1:7" s="956" customFormat="1" ht="12.75" customHeight="1">
      <c r="A29" s="938">
        <v>439</v>
      </c>
      <c r="B29" s="932"/>
      <c r="C29" s="933" t="s">
        <v>225</v>
      </c>
      <c r="D29" s="485">
        <v>776.8</v>
      </c>
      <c r="E29" s="485">
        <v>460.6</v>
      </c>
      <c r="F29" s="485">
        <v>864.2</v>
      </c>
      <c r="G29" s="485">
        <v>455.1</v>
      </c>
    </row>
    <row r="30" spans="1:7" s="930" customFormat="1" ht="25.5">
      <c r="A30" s="938">
        <v>450</v>
      </c>
      <c r="B30" s="939"/>
      <c r="C30" s="940" t="s">
        <v>226</v>
      </c>
      <c r="D30" s="487">
        <v>20255.7</v>
      </c>
      <c r="E30" s="487">
        <v>9872.5</v>
      </c>
      <c r="F30" s="487">
        <v>5626.9</v>
      </c>
      <c r="G30" s="487">
        <v>3747.5</v>
      </c>
    </row>
    <row r="31" spans="1:7" s="941" customFormat="1" ht="25.5">
      <c r="A31" s="938">
        <v>451</v>
      </c>
      <c r="B31" s="939"/>
      <c r="C31" s="940" t="s">
        <v>227</v>
      </c>
      <c r="D31" s="488">
        <v>109725.8</v>
      </c>
      <c r="E31" s="488">
        <v>16508.5</v>
      </c>
      <c r="F31" s="488">
        <v>18855.900000000001</v>
      </c>
      <c r="G31" s="488">
        <v>21774.799999999999</v>
      </c>
    </row>
    <row r="32" spans="1:7" s="930" customFormat="1" ht="12.75" customHeight="1">
      <c r="A32" s="931">
        <v>46</v>
      </c>
      <c r="B32" s="932"/>
      <c r="C32" s="933" t="s">
        <v>228</v>
      </c>
      <c r="D32" s="484">
        <v>608603.80000000005</v>
      </c>
      <c r="E32" s="484">
        <v>546728.4</v>
      </c>
      <c r="F32" s="484">
        <v>598135.69999999995</v>
      </c>
      <c r="G32" s="484">
        <v>560968.19999999995</v>
      </c>
    </row>
    <row r="33" spans="1:7" s="941" customFormat="1" ht="12.75" customHeight="1">
      <c r="A33" s="947" t="s">
        <v>229</v>
      </c>
      <c r="B33" s="935"/>
      <c r="C33" s="936" t="s">
        <v>230</v>
      </c>
      <c r="D33" s="525">
        <v>0</v>
      </c>
      <c r="E33" s="525">
        <v>0</v>
      </c>
      <c r="F33" s="525">
        <v>0</v>
      </c>
      <c r="G33" s="525">
        <v>0</v>
      </c>
    </row>
    <row r="34" spans="1:7" s="930" customFormat="1" ht="15" customHeight="1">
      <c r="A34" s="931">
        <v>47</v>
      </c>
      <c r="B34" s="932"/>
      <c r="C34" s="933" t="s">
        <v>209</v>
      </c>
      <c r="D34" s="484">
        <v>101505.8</v>
      </c>
      <c r="E34" s="484">
        <v>78498.8</v>
      </c>
      <c r="F34" s="484">
        <v>96644.1</v>
      </c>
      <c r="G34" s="484">
        <v>82254.399999999994</v>
      </c>
    </row>
    <row r="35" spans="1:7" s="930" customFormat="1" ht="15" customHeight="1">
      <c r="A35" s="948">
        <v>49</v>
      </c>
      <c r="B35" s="949"/>
      <c r="C35" s="950" t="s">
        <v>231</v>
      </c>
      <c r="D35" s="563">
        <v>113658.9</v>
      </c>
      <c r="E35" s="563">
        <v>22421.9</v>
      </c>
      <c r="F35" s="563">
        <v>24636.1</v>
      </c>
      <c r="G35" s="563">
        <v>28580.6</v>
      </c>
    </row>
    <row r="36" spans="1:7" s="926" customFormat="1" ht="13.5" customHeight="1">
      <c r="A36" s="951"/>
      <c r="B36" s="957"/>
      <c r="C36" s="952" t="s">
        <v>232</v>
      </c>
      <c r="D36" s="305">
        <f t="shared" ref="D36:G36" si="1">D22+D23+D24+D25+D26+D27+D28+D29+D30+D31+D32+D34</f>
        <v>2884402.5999999996</v>
      </c>
      <c r="E36" s="305">
        <f t="shared" si="1"/>
        <v>2605788.2999999998</v>
      </c>
      <c r="F36" s="305">
        <f t="shared" si="1"/>
        <v>2783996.6999999997</v>
      </c>
      <c r="G36" s="305">
        <f t="shared" si="1"/>
        <v>2711685.6</v>
      </c>
    </row>
    <row r="37" spans="1:7" s="958" customFormat="1" ht="15" customHeight="1">
      <c r="A37" s="951"/>
      <c r="B37" s="957"/>
      <c r="C37" s="952" t="s">
        <v>233</v>
      </c>
      <c r="D37" s="305">
        <f t="shared" ref="D37:G37" si="2">D36-D21</f>
        <v>130737.89999999991</v>
      </c>
      <c r="E37" s="305">
        <f t="shared" si="2"/>
        <v>-3428.3000000002794</v>
      </c>
      <c r="F37" s="305">
        <f t="shared" si="2"/>
        <v>92641.099999999627</v>
      </c>
      <c r="G37" s="305">
        <f t="shared" si="2"/>
        <v>41142.500000000466</v>
      </c>
    </row>
    <row r="38" spans="1:7" s="941" customFormat="1" ht="15" customHeight="1">
      <c r="A38" s="937">
        <v>340</v>
      </c>
      <c r="B38" s="932"/>
      <c r="C38" s="933" t="s">
        <v>234</v>
      </c>
      <c r="D38" s="484">
        <v>91119.3</v>
      </c>
      <c r="E38" s="484">
        <v>43796</v>
      </c>
      <c r="F38" s="484">
        <v>35493.599999999999</v>
      </c>
      <c r="G38" s="484">
        <v>32986.9</v>
      </c>
    </row>
    <row r="39" spans="1:7" s="941" customFormat="1" ht="15" customHeight="1">
      <c r="A39" s="937">
        <v>341</v>
      </c>
      <c r="B39" s="932"/>
      <c r="C39" s="933" t="s">
        <v>235</v>
      </c>
      <c r="D39" s="484">
        <v>-961.1</v>
      </c>
      <c r="E39" s="484">
        <v>11</v>
      </c>
      <c r="F39" s="484">
        <v>30.9</v>
      </c>
      <c r="G39" s="484">
        <v>10</v>
      </c>
    </row>
    <row r="40" spans="1:7" s="941" customFormat="1" ht="15" customHeight="1">
      <c r="A40" s="937">
        <v>342</v>
      </c>
      <c r="B40" s="932"/>
      <c r="C40" s="933" t="s">
        <v>236</v>
      </c>
      <c r="D40" s="484">
        <v>905.8</v>
      </c>
      <c r="E40" s="484">
        <v>1021.9</v>
      </c>
      <c r="F40" s="484">
        <v>857.9</v>
      </c>
      <c r="G40" s="484">
        <v>976.9</v>
      </c>
    </row>
    <row r="41" spans="1:7" s="941" customFormat="1" ht="15" customHeight="1">
      <c r="A41" s="937">
        <v>343</v>
      </c>
      <c r="B41" s="932"/>
      <c r="C41" s="933" t="s">
        <v>237</v>
      </c>
      <c r="D41" s="484">
        <v>1598.2</v>
      </c>
      <c r="E41" s="484">
        <v>2322.1999999999998</v>
      </c>
      <c r="F41" s="484">
        <v>2006.6</v>
      </c>
      <c r="G41" s="484">
        <v>2519.6</v>
      </c>
    </row>
    <row r="42" spans="1:7" s="941" customFormat="1" ht="15" customHeight="1">
      <c r="A42" s="937">
        <v>344</v>
      </c>
      <c r="B42" s="932"/>
      <c r="C42" s="933" t="s">
        <v>238</v>
      </c>
      <c r="D42" s="484">
        <v>-59.1</v>
      </c>
      <c r="E42" s="484">
        <v>97</v>
      </c>
      <c r="F42" s="484">
        <v>28</v>
      </c>
      <c r="G42" s="484">
        <v>0</v>
      </c>
    </row>
    <row r="43" spans="1:7" s="941" customFormat="1" ht="15" customHeight="1">
      <c r="A43" s="937">
        <v>349</v>
      </c>
      <c r="B43" s="932"/>
      <c r="C43" s="933" t="s">
        <v>239</v>
      </c>
      <c r="D43" s="484">
        <v>1136.2</v>
      </c>
      <c r="E43" s="484">
        <v>900</v>
      </c>
      <c r="F43" s="484">
        <v>1074.9000000000001</v>
      </c>
      <c r="G43" s="484">
        <v>1100</v>
      </c>
    </row>
    <row r="44" spans="1:7" s="930" customFormat="1" ht="15" customHeight="1">
      <c r="A44" s="931">
        <v>440</v>
      </c>
      <c r="B44" s="932"/>
      <c r="C44" s="933" t="s">
        <v>240</v>
      </c>
      <c r="D44" s="484">
        <v>21381.200000000001</v>
      </c>
      <c r="E44" s="484">
        <v>17068.2</v>
      </c>
      <c r="F44" s="484">
        <v>19444.3</v>
      </c>
      <c r="G44" s="484">
        <v>18568.099999999999</v>
      </c>
    </row>
    <row r="45" spans="1:7" s="930" customFormat="1" ht="15" customHeight="1">
      <c r="A45" s="931">
        <v>441</v>
      </c>
      <c r="B45" s="932"/>
      <c r="C45" s="933" t="s">
        <v>241</v>
      </c>
      <c r="D45" s="484">
        <v>1868.7</v>
      </c>
      <c r="E45" s="484">
        <v>2000</v>
      </c>
      <c r="F45" s="484">
        <v>1594.5</v>
      </c>
      <c r="G45" s="484">
        <v>1000</v>
      </c>
    </row>
    <row r="46" spans="1:7" s="930" customFormat="1" ht="15" customHeight="1">
      <c r="A46" s="931">
        <v>442</v>
      </c>
      <c r="B46" s="932"/>
      <c r="C46" s="933" t="s">
        <v>242</v>
      </c>
      <c r="D46" s="484">
        <v>0</v>
      </c>
      <c r="E46" s="484">
        <v>0</v>
      </c>
      <c r="F46" s="484">
        <v>0</v>
      </c>
      <c r="G46" s="484">
        <v>0</v>
      </c>
    </row>
    <row r="47" spans="1:7" s="930" customFormat="1" ht="15" customHeight="1">
      <c r="A47" s="931">
        <v>443</v>
      </c>
      <c r="B47" s="932"/>
      <c r="C47" s="933" t="s">
        <v>243</v>
      </c>
      <c r="D47" s="484">
        <v>11545.3</v>
      </c>
      <c r="E47" s="484">
        <v>9131.2000000000007</v>
      </c>
      <c r="F47" s="484">
        <v>12211.5</v>
      </c>
      <c r="G47" s="484">
        <v>8614.6</v>
      </c>
    </row>
    <row r="48" spans="1:7" s="930" customFormat="1" ht="15" customHeight="1">
      <c r="A48" s="931">
        <v>444</v>
      </c>
      <c r="B48" s="932"/>
      <c r="C48" s="933" t="s">
        <v>238</v>
      </c>
      <c r="D48" s="484">
        <v>31468.2</v>
      </c>
      <c r="E48" s="484">
        <v>50</v>
      </c>
      <c r="F48" s="484">
        <v>3493.6</v>
      </c>
      <c r="G48" s="484">
        <v>50</v>
      </c>
    </row>
    <row r="49" spans="1:7" s="930" customFormat="1" ht="15" customHeight="1">
      <c r="A49" s="931">
        <v>445</v>
      </c>
      <c r="B49" s="932"/>
      <c r="C49" s="933" t="s">
        <v>244</v>
      </c>
      <c r="D49" s="484">
        <v>4241.1000000000004</v>
      </c>
      <c r="E49" s="484">
        <v>4070</v>
      </c>
      <c r="F49" s="484">
        <v>4312.7</v>
      </c>
      <c r="G49" s="484">
        <v>2873.5</v>
      </c>
    </row>
    <row r="50" spans="1:7" s="930" customFormat="1" ht="15" customHeight="1">
      <c r="A50" s="931">
        <v>446</v>
      </c>
      <c r="B50" s="932"/>
      <c r="C50" s="933" t="s">
        <v>245</v>
      </c>
      <c r="D50" s="484">
        <v>63167.6</v>
      </c>
      <c r="E50" s="484">
        <v>64145</v>
      </c>
      <c r="F50" s="484">
        <v>57611.9</v>
      </c>
      <c r="G50" s="484">
        <v>64995</v>
      </c>
    </row>
    <row r="51" spans="1:7" s="930" customFormat="1" ht="15" customHeight="1">
      <c r="A51" s="931">
        <v>447</v>
      </c>
      <c r="B51" s="932"/>
      <c r="C51" s="933" t="s">
        <v>246</v>
      </c>
      <c r="D51" s="484">
        <v>7761.1</v>
      </c>
      <c r="E51" s="484">
        <v>15614.2</v>
      </c>
      <c r="F51" s="484">
        <v>14653.9</v>
      </c>
      <c r="G51" s="484">
        <v>18075.7</v>
      </c>
    </row>
    <row r="52" spans="1:7" s="930" customFormat="1" ht="15" customHeight="1">
      <c r="A52" s="931">
        <v>448</v>
      </c>
      <c r="B52" s="932"/>
      <c r="C52" s="933" t="s">
        <v>247</v>
      </c>
      <c r="D52" s="484">
        <v>0</v>
      </c>
      <c r="E52" s="484">
        <v>0</v>
      </c>
      <c r="F52" s="484">
        <v>0</v>
      </c>
      <c r="G52" s="484">
        <v>0</v>
      </c>
    </row>
    <row r="53" spans="1:7" s="930" customFormat="1" ht="15" customHeight="1">
      <c r="A53" s="931">
        <v>449</v>
      </c>
      <c r="B53" s="932"/>
      <c r="C53" s="933" t="s">
        <v>248</v>
      </c>
      <c r="D53" s="484">
        <v>79.400000000000006</v>
      </c>
      <c r="E53" s="484">
        <v>0</v>
      </c>
      <c r="F53" s="484">
        <v>131.9</v>
      </c>
      <c r="G53" s="484">
        <v>0</v>
      </c>
    </row>
    <row r="54" spans="1:7" s="941" customFormat="1" ht="13.5" customHeight="1">
      <c r="A54" s="959" t="s">
        <v>249</v>
      </c>
      <c r="B54" s="960"/>
      <c r="C54" s="960" t="s">
        <v>250</v>
      </c>
      <c r="D54" s="573">
        <v>79.400000000000006</v>
      </c>
      <c r="E54" s="573">
        <v>0</v>
      </c>
      <c r="F54" s="573">
        <v>0</v>
      </c>
      <c r="G54" s="573">
        <v>0</v>
      </c>
    </row>
    <row r="55" spans="1:7" ht="15" customHeight="1">
      <c r="A55" s="957"/>
      <c r="B55" s="957"/>
      <c r="C55" s="952" t="s">
        <v>251</v>
      </c>
      <c r="D55" s="305">
        <f t="shared" ref="D55" si="3">SUM(D44:D53)-SUM(D38:D43)</f>
        <v>47773.300000000017</v>
      </c>
      <c r="E55" s="305">
        <f t="shared" ref="E55" si="4">SUM(E44:E53)-SUM(E38:E43)</f>
        <v>63930.499999999993</v>
      </c>
      <c r="F55" s="305">
        <f t="shared" ref="F55:G55" si="5">SUM(F44:F53)-SUM(F38:F43)</f>
        <v>73962.399999999994</v>
      </c>
      <c r="G55" s="305">
        <f t="shared" si="5"/>
        <v>76583.5</v>
      </c>
    </row>
    <row r="56" spans="1:7" ht="14.25" customHeight="1">
      <c r="A56" s="957"/>
      <c r="B56" s="957"/>
      <c r="C56" s="952" t="s">
        <v>252</v>
      </c>
      <c r="D56" s="305">
        <f t="shared" ref="D56:G56" si="6">D55+D37</f>
        <v>178511.19999999992</v>
      </c>
      <c r="E56" s="305">
        <f t="shared" si="6"/>
        <v>60502.199999999713</v>
      </c>
      <c r="F56" s="305">
        <f t="shared" si="6"/>
        <v>166603.49999999962</v>
      </c>
      <c r="G56" s="305">
        <f t="shared" si="6"/>
        <v>117726.00000000047</v>
      </c>
    </row>
    <row r="57" spans="1:7" s="930" customFormat="1" ht="15.75" customHeight="1">
      <c r="A57" s="961">
        <v>380</v>
      </c>
      <c r="B57" s="962"/>
      <c r="C57" s="963" t="s">
        <v>253</v>
      </c>
      <c r="D57" s="964">
        <v>0</v>
      </c>
      <c r="E57" s="964">
        <v>0</v>
      </c>
      <c r="F57" s="964">
        <v>0</v>
      </c>
      <c r="G57" s="964">
        <v>0</v>
      </c>
    </row>
    <row r="58" spans="1:7" s="930" customFormat="1" ht="15.75" customHeight="1">
      <c r="A58" s="961">
        <v>381</v>
      </c>
      <c r="B58" s="962"/>
      <c r="C58" s="963" t="s">
        <v>254</v>
      </c>
      <c r="D58" s="964">
        <v>0</v>
      </c>
      <c r="E58" s="964">
        <v>0</v>
      </c>
      <c r="F58" s="964">
        <v>0</v>
      </c>
      <c r="G58" s="964">
        <v>0</v>
      </c>
    </row>
    <row r="59" spans="1:7" s="941" customFormat="1" ht="25.5">
      <c r="A59" s="961">
        <v>383</v>
      </c>
      <c r="B59" s="939"/>
      <c r="C59" s="940" t="s">
        <v>255</v>
      </c>
      <c r="D59" s="480">
        <v>0</v>
      </c>
      <c r="E59" s="480">
        <v>0</v>
      </c>
      <c r="F59" s="480">
        <v>0</v>
      </c>
      <c r="G59" s="480">
        <v>0</v>
      </c>
    </row>
    <row r="60" spans="1:7" s="941" customFormat="1">
      <c r="A60" s="938">
        <v>3840</v>
      </c>
      <c r="B60" s="939"/>
      <c r="C60" s="940" t="s">
        <v>256</v>
      </c>
      <c r="D60" s="668">
        <v>0</v>
      </c>
      <c r="E60" s="668">
        <v>0</v>
      </c>
      <c r="F60" s="668">
        <v>0</v>
      </c>
      <c r="G60" s="668">
        <v>0</v>
      </c>
    </row>
    <row r="61" spans="1:7" s="941" customFormat="1">
      <c r="A61" s="938">
        <v>3841</v>
      </c>
      <c r="B61" s="939"/>
      <c r="C61" s="940" t="s">
        <v>257</v>
      </c>
      <c r="D61" s="668">
        <v>0</v>
      </c>
      <c r="E61" s="668">
        <v>0</v>
      </c>
      <c r="F61" s="668">
        <v>0</v>
      </c>
      <c r="G61" s="668">
        <v>0</v>
      </c>
    </row>
    <row r="62" spans="1:7" s="941" customFormat="1">
      <c r="A62" s="938">
        <v>386</v>
      </c>
      <c r="B62" s="965"/>
      <c r="C62" s="966" t="s">
        <v>258</v>
      </c>
      <c r="D62" s="668">
        <v>0</v>
      </c>
      <c r="E62" s="668">
        <v>0</v>
      </c>
      <c r="F62" s="668">
        <v>0</v>
      </c>
      <c r="G62" s="668">
        <v>0</v>
      </c>
    </row>
    <row r="63" spans="1:7" s="941" customFormat="1" ht="25.5">
      <c r="A63" s="967">
        <v>387</v>
      </c>
      <c r="B63" s="939"/>
      <c r="C63" s="940" t="s">
        <v>259</v>
      </c>
      <c r="D63" s="668">
        <v>0</v>
      </c>
      <c r="E63" s="668">
        <v>0</v>
      </c>
      <c r="F63" s="668">
        <v>0</v>
      </c>
      <c r="G63" s="668">
        <v>0</v>
      </c>
    </row>
    <row r="64" spans="1:7" s="941" customFormat="1">
      <c r="A64" s="938">
        <v>389</v>
      </c>
      <c r="B64" s="968"/>
      <c r="C64" s="936" t="s">
        <v>61</v>
      </c>
      <c r="D64" s="525">
        <v>111096</v>
      </c>
      <c r="E64" s="525">
        <v>55548</v>
      </c>
      <c r="F64" s="525">
        <v>111096</v>
      </c>
      <c r="G64" s="525">
        <v>55548</v>
      </c>
    </row>
    <row r="65" spans="1:7" s="930" customFormat="1">
      <c r="A65" s="969" t="s">
        <v>260</v>
      </c>
      <c r="B65" s="932"/>
      <c r="C65" s="933" t="s">
        <v>261</v>
      </c>
      <c r="D65" s="484">
        <v>0</v>
      </c>
      <c r="E65" s="484">
        <v>0</v>
      </c>
      <c r="F65" s="484">
        <v>0</v>
      </c>
      <c r="G65" s="484">
        <v>0</v>
      </c>
    </row>
    <row r="66" spans="1:7" s="971" customFormat="1">
      <c r="A66" s="969" t="s">
        <v>262</v>
      </c>
      <c r="B66" s="970"/>
      <c r="C66" s="940" t="s">
        <v>263</v>
      </c>
      <c r="D66" s="480">
        <v>0</v>
      </c>
      <c r="E66" s="480">
        <v>0</v>
      </c>
      <c r="F66" s="480">
        <v>0</v>
      </c>
      <c r="G66" s="480">
        <v>0</v>
      </c>
    </row>
    <row r="67" spans="1:7" s="930" customFormat="1">
      <c r="A67" s="972">
        <v>481</v>
      </c>
      <c r="B67" s="932"/>
      <c r="C67" s="933" t="s">
        <v>264</v>
      </c>
      <c r="D67" s="484">
        <v>0</v>
      </c>
      <c r="E67" s="484">
        <v>0</v>
      </c>
      <c r="F67" s="484">
        <v>0</v>
      </c>
      <c r="G67" s="484">
        <v>0</v>
      </c>
    </row>
    <row r="68" spans="1:7" s="930" customFormat="1">
      <c r="A68" s="972">
        <v>482</v>
      </c>
      <c r="B68" s="932"/>
      <c r="C68" s="933" t="s">
        <v>265</v>
      </c>
      <c r="D68" s="484">
        <v>0</v>
      </c>
      <c r="E68" s="484">
        <v>0</v>
      </c>
      <c r="F68" s="484">
        <v>0</v>
      </c>
      <c r="G68" s="484">
        <v>0</v>
      </c>
    </row>
    <row r="69" spans="1:7" s="930" customFormat="1">
      <c r="A69" s="972">
        <v>483</v>
      </c>
      <c r="B69" s="932"/>
      <c r="C69" s="933" t="s">
        <v>266</v>
      </c>
      <c r="D69" s="484">
        <v>0</v>
      </c>
      <c r="E69" s="484">
        <v>0</v>
      </c>
      <c r="F69" s="484">
        <v>0</v>
      </c>
      <c r="G69" s="484">
        <v>0</v>
      </c>
    </row>
    <row r="70" spans="1:7" s="930" customFormat="1">
      <c r="A70" s="972">
        <v>484</v>
      </c>
      <c r="B70" s="932"/>
      <c r="C70" s="933" t="s">
        <v>267</v>
      </c>
      <c r="D70" s="484">
        <v>0</v>
      </c>
      <c r="E70" s="484">
        <v>0</v>
      </c>
      <c r="F70" s="484">
        <v>0</v>
      </c>
      <c r="G70" s="484">
        <v>0</v>
      </c>
    </row>
    <row r="71" spans="1:7" s="930" customFormat="1">
      <c r="A71" s="972">
        <v>485</v>
      </c>
      <c r="B71" s="932"/>
      <c r="C71" s="933" t="s">
        <v>268</v>
      </c>
      <c r="D71" s="484">
        <v>0</v>
      </c>
      <c r="E71" s="484">
        <v>0</v>
      </c>
      <c r="F71" s="484">
        <v>0</v>
      </c>
      <c r="G71" s="484">
        <v>0</v>
      </c>
    </row>
    <row r="72" spans="1:7" s="930" customFormat="1">
      <c r="A72" s="972">
        <v>486</v>
      </c>
      <c r="B72" s="932"/>
      <c r="C72" s="933" t="s">
        <v>269</v>
      </c>
      <c r="D72" s="484">
        <v>0</v>
      </c>
      <c r="E72" s="484">
        <v>0</v>
      </c>
      <c r="F72" s="484">
        <v>0</v>
      </c>
      <c r="G72" s="484">
        <v>0</v>
      </c>
    </row>
    <row r="73" spans="1:7" s="941" customFormat="1">
      <c r="A73" s="972">
        <v>487</v>
      </c>
      <c r="B73" s="935"/>
      <c r="C73" s="933" t="s">
        <v>270</v>
      </c>
      <c r="D73" s="484">
        <v>0</v>
      </c>
      <c r="E73" s="484">
        <v>0</v>
      </c>
      <c r="F73" s="484">
        <v>0</v>
      </c>
      <c r="G73" s="484">
        <v>0</v>
      </c>
    </row>
    <row r="74" spans="1:7" s="941" customFormat="1">
      <c r="A74" s="972">
        <v>489</v>
      </c>
      <c r="B74" s="973"/>
      <c r="C74" s="950" t="s">
        <v>78</v>
      </c>
      <c r="D74" s="484">
        <v>0</v>
      </c>
      <c r="E74" s="484">
        <v>0</v>
      </c>
      <c r="F74" s="484">
        <v>0</v>
      </c>
      <c r="G74" s="484">
        <v>0</v>
      </c>
    </row>
    <row r="75" spans="1:7" s="941" customFormat="1">
      <c r="A75" s="974" t="s">
        <v>271</v>
      </c>
      <c r="B75" s="973"/>
      <c r="C75" s="960" t="s">
        <v>272</v>
      </c>
      <c r="D75" s="484">
        <v>0</v>
      </c>
      <c r="E75" s="484">
        <v>0</v>
      </c>
      <c r="F75" s="484">
        <v>0</v>
      </c>
      <c r="G75" s="484">
        <v>0</v>
      </c>
    </row>
    <row r="76" spans="1:7">
      <c r="A76" s="951"/>
      <c r="B76" s="951"/>
      <c r="C76" s="952" t="s">
        <v>273</v>
      </c>
      <c r="D76" s="305">
        <f t="shared" ref="D76" si="7">SUM(D65:D74)-SUM(D57:D64)</f>
        <v>-111096</v>
      </c>
      <c r="E76" s="305">
        <f t="shared" ref="E76" si="8">SUM(E65:E74)-SUM(E57:E64)</f>
        <v>-55548</v>
      </c>
      <c r="F76" s="305">
        <f t="shared" ref="F76:G76" si="9">SUM(F65:F74)-SUM(F57:F64)</f>
        <v>-111096</v>
      </c>
      <c r="G76" s="305">
        <f t="shared" si="9"/>
        <v>-55548</v>
      </c>
    </row>
    <row r="77" spans="1:7">
      <c r="A77" s="975"/>
      <c r="B77" s="975"/>
      <c r="C77" s="952" t="s">
        <v>274</v>
      </c>
      <c r="D77" s="305">
        <f t="shared" ref="D77:G77" si="10">D56+D76</f>
        <v>67415.199999999924</v>
      </c>
      <c r="E77" s="305">
        <f t="shared" si="10"/>
        <v>4954.1999999997133</v>
      </c>
      <c r="F77" s="305">
        <f t="shared" si="10"/>
        <v>55507.499999999622</v>
      </c>
      <c r="G77" s="305">
        <f t="shared" si="10"/>
        <v>62178.000000000466</v>
      </c>
    </row>
    <row r="78" spans="1:7">
      <c r="A78" s="976">
        <v>3</v>
      </c>
      <c r="B78" s="976"/>
      <c r="C78" s="977" t="s">
        <v>275</v>
      </c>
      <c r="D78" s="338">
        <f t="shared" ref="D78:G78" si="11">D20+D21+SUM(D38:D43)+SUM(D57:D64)</f>
        <v>3072158.8999999994</v>
      </c>
      <c r="E78" s="338">
        <f t="shared" si="11"/>
        <v>2735334.6</v>
      </c>
      <c r="F78" s="338">
        <f t="shared" si="11"/>
        <v>2866579.6</v>
      </c>
      <c r="G78" s="338">
        <f t="shared" si="11"/>
        <v>2792265.0999999996</v>
      </c>
    </row>
    <row r="79" spans="1:7">
      <c r="A79" s="976">
        <v>4</v>
      </c>
      <c r="B79" s="976"/>
      <c r="C79" s="977" t="s">
        <v>276</v>
      </c>
      <c r="D79" s="338">
        <f t="shared" ref="D79:G79" si="12">D35+D36+SUM(D44:D53)+SUM(D65:D74)</f>
        <v>3139574.0999999996</v>
      </c>
      <c r="E79" s="338">
        <f t="shared" si="12"/>
        <v>2740288.8</v>
      </c>
      <c r="F79" s="338">
        <f t="shared" si="12"/>
        <v>2922087.0999999996</v>
      </c>
      <c r="G79" s="338">
        <f t="shared" si="12"/>
        <v>2854443.1</v>
      </c>
    </row>
    <row r="80" spans="1:7">
      <c r="A80" s="978"/>
      <c r="B80" s="978"/>
      <c r="C80" s="979"/>
      <c r="D80" s="341"/>
      <c r="E80" s="341"/>
      <c r="F80" s="341"/>
      <c r="G80" s="341"/>
    </row>
    <row r="81" spans="1:7">
      <c r="A81" s="980" t="s">
        <v>277</v>
      </c>
      <c r="B81" s="981"/>
      <c r="C81" s="981"/>
      <c r="D81" s="344"/>
      <c r="E81" s="344"/>
      <c r="F81" s="344"/>
      <c r="G81" s="344"/>
    </row>
    <row r="82" spans="1:7" s="930" customFormat="1">
      <c r="A82" s="982">
        <v>50</v>
      </c>
      <c r="B82" s="983"/>
      <c r="C82" s="983" t="s">
        <v>278</v>
      </c>
      <c r="D82" s="306">
        <v>152824.6</v>
      </c>
      <c r="E82" s="306">
        <v>229491</v>
      </c>
      <c r="F82" s="306">
        <v>210171.3</v>
      </c>
      <c r="G82" s="306">
        <v>175851.9</v>
      </c>
    </row>
    <row r="83" spans="1:7" s="930" customFormat="1">
      <c r="A83" s="982">
        <v>51</v>
      </c>
      <c r="B83" s="983"/>
      <c r="C83" s="983" t="s">
        <v>279</v>
      </c>
      <c r="D83" s="306">
        <v>0</v>
      </c>
      <c r="E83" s="306">
        <v>0</v>
      </c>
      <c r="F83" s="306">
        <v>0</v>
      </c>
      <c r="G83" s="306">
        <v>20000</v>
      </c>
    </row>
    <row r="84" spans="1:7" s="930" customFormat="1">
      <c r="A84" s="982">
        <v>52</v>
      </c>
      <c r="B84" s="983"/>
      <c r="C84" s="983" t="s">
        <v>280</v>
      </c>
      <c r="D84" s="306">
        <v>0</v>
      </c>
      <c r="E84" s="306">
        <v>0</v>
      </c>
      <c r="F84" s="306">
        <v>0</v>
      </c>
      <c r="G84" s="306">
        <v>0</v>
      </c>
    </row>
    <row r="85" spans="1:7" s="930" customFormat="1">
      <c r="A85" s="984">
        <v>54</v>
      </c>
      <c r="B85" s="985"/>
      <c r="C85" s="985" t="s">
        <v>281</v>
      </c>
      <c r="D85" s="306">
        <v>37289.370000000003</v>
      </c>
      <c r="E85" s="306">
        <v>21770</v>
      </c>
      <c r="F85" s="306">
        <v>27453.9</v>
      </c>
      <c r="G85" s="306">
        <v>7700</v>
      </c>
    </row>
    <row r="86" spans="1:7" s="930" customFormat="1">
      <c r="A86" s="984">
        <v>55</v>
      </c>
      <c r="B86" s="985"/>
      <c r="C86" s="985" t="s">
        <v>282</v>
      </c>
      <c r="D86" s="306">
        <v>39823.599999999999</v>
      </c>
      <c r="E86" s="306">
        <v>0</v>
      </c>
      <c r="F86" s="306">
        <v>50</v>
      </c>
      <c r="G86" s="306">
        <v>152883.5</v>
      </c>
    </row>
    <row r="87" spans="1:7" s="930" customFormat="1">
      <c r="A87" s="984">
        <v>56</v>
      </c>
      <c r="B87" s="985"/>
      <c r="C87" s="985" t="s">
        <v>283</v>
      </c>
      <c r="D87" s="306">
        <v>4447.3999999999996</v>
      </c>
      <c r="E87" s="306">
        <v>25566</v>
      </c>
      <c r="F87" s="306">
        <v>9918.5</v>
      </c>
      <c r="G87" s="306">
        <v>17094</v>
      </c>
    </row>
    <row r="88" spans="1:7" s="930" customFormat="1">
      <c r="A88" s="982">
        <v>57</v>
      </c>
      <c r="B88" s="983"/>
      <c r="C88" s="983" t="s">
        <v>284</v>
      </c>
      <c r="D88" s="306">
        <v>0</v>
      </c>
      <c r="E88" s="306">
        <v>0</v>
      </c>
      <c r="F88" s="306">
        <v>0</v>
      </c>
      <c r="G88" s="306">
        <v>0</v>
      </c>
    </row>
    <row r="89" spans="1:7" s="930" customFormat="1">
      <c r="A89" s="982">
        <v>580</v>
      </c>
      <c r="B89" s="983"/>
      <c r="C89" s="983" t="s">
        <v>285</v>
      </c>
      <c r="D89" s="306">
        <v>0</v>
      </c>
      <c r="E89" s="306">
        <v>0</v>
      </c>
      <c r="F89" s="306">
        <v>0</v>
      </c>
      <c r="G89" s="306">
        <v>0</v>
      </c>
    </row>
    <row r="90" spans="1:7" s="930" customFormat="1">
      <c r="A90" s="982">
        <v>582</v>
      </c>
      <c r="B90" s="983"/>
      <c r="C90" s="983" t="s">
        <v>286</v>
      </c>
      <c r="D90" s="306">
        <v>0</v>
      </c>
      <c r="E90" s="306">
        <v>0</v>
      </c>
      <c r="F90" s="306">
        <v>0</v>
      </c>
      <c r="G90" s="306">
        <v>0</v>
      </c>
    </row>
    <row r="91" spans="1:7" s="930" customFormat="1">
      <c r="A91" s="982">
        <v>584</v>
      </c>
      <c r="B91" s="983"/>
      <c r="C91" s="983" t="s">
        <v>287</v>
      </c>
      <c r="D91" s="306">
        <v>0</v>
      </c>
      <c r="E91" s="306">
        <v>0</v>
      </c>
      <c r="F91" s="306">
        <v>0</v>
      </c>
      <c r="G91" s="306">
        <v>0</v>
      </c>
    </row>
    <row r="92" spans="1:7" s="930" customFormat="1">
      <c r="A92" s="982">
        <v>585</v>
      </c>
      <c r="B92" s="983"/>
      <c r="C92" s="983" t="s">
        <v>288</v>
      </c>
      <c r="D92" s="306">
        <v>0</v>
      </c>
      <c r="E92" s="306">
        <v>0</v>
      </c>
      <c r="F92" s="306">
        <v>0</v>
      </c>
      <c r="G92" s="306">
        <v>0</v>
      </c>
    </row>
    <row r="93" spans="1:7" s="930" customFormat="1">
      <c r="A93" s="982">
        <v>586</v>
      </c>
      <c r="B93" s="983"/>
      <c r="C93" s="983" t="s">
        <v>289</v>
      </c>
      <c r="D93" s="306">
        <v>0</v>
      </c>
      <c r="E93" s="306">
        <v>0</v>
      </c>
      <c r="F93" s="306">
        <v>0</v>
      </c>
      <c r="G93" s="306">
        <v>0</v>
      </c>
    </row>
    <row r="94" spans="1:7" s="930" customFormat="1">
      <c r="A94" s="986">
        <v>589</v>
      </c>
      <c r="B94" s="987"/>
      <c r="C94" s="987" t="s">
        <v>290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988">
        <v>5</v>
      </c>
      <c r="B95" s="989"/>
      <c r="C95" s="989" t="s">
        <v>291</v>
      </c>
      <c r="D95" s="353">
        <f t="shared" ref="D95:G95" si="13">SUM(D82:D94)</f>
        <v>234384.97</v>
      </c>
      <c r="E95" s="353">
        <f t="shared" si="13"/>
        <v>276827</v>
      </c>
      <c r="F95" s="353">
        <f t="shared" si="13"/>
        <v>247593.69999999998</v>
      </c>
      <c r="G95" s="353">
        <f t="shared" si="13"/>
        <v>373529.4</v>
      </c>
    </row>
    <row r="96" spans="1:7" s="930" customFormat="1">
      <c r="A96" s="982">
        <v>60</v>
      </c>
      <c r="B96" s="983"/>
      <c r="C96" s="983" t="s">
        <v>292</v>
      </c>
      <c r="D96" s="306">
        <v>1363.9</v>
      </c>
      <c r="E96" s="306">
        <v>0</v>
      </c>
      <c r="F96" s="306">
        <v>0</v>
      </c>
      <c r="G96" s="306">
        <v>0</v>
      </c>
    </row>
    <row r="97" spans="1:7" s="930" customFormat="1">
      <c r="A97" s="982">
        <v>61</v>
      </c>
      <c r="B97" s="983"/>
      <c r="C97" s="983" t="s">
        <v>293</v>
      </c>
      <c r="D97" s="306">
        <v>0</v>
      </c>
      <c r="E97" s="306">
        <v>192</v>
      </c>
      <c r="F97" s="306">
        <v>0</v>
      </c>
      <c r="G97" s="306">
        <v>20000</v>
      </c>
    </row>
    <row r="98" spans="1:7" s="930" customFormat="1">
      <c r="A98" s="982">
        <v>62</v>
      </c>
      <c r="B98" s="983"/>
      <c r="C98" s="983" t="s">
        <v>294</v>
      </c>
      <c r="D98" s="306">
        <v>0</v>
      </c>
      <c r="E98" s="306">
        <v>0</v>
      </c>
      <c r="F98" s="306">
        <v>0</v>
      </c>
      <c r="G98" s="306">
        <v>0</v>
      </c>
    </row>
    <row r="99" spans="1:7" s="930" customFormat="1">
      <c r="A99" s="982">
        <v>63</v>
      </c>
      <c r="B99" s="983"/>
      <c r="C99" s="983" t="s">
        <v>295</v>
      </c>
      <c r="D99" s="306">
        <v>15073.8</v>
      </c>
      <c r="E99" s="306">
        <v>22090</v>
      </c>
      <c r="F99" s="306">
        <v>28028.1</v>
      </c>
      <c r="G99" s="306">
        <v>17030</v>
      </c>
    </row>
    <row r="100" spans="1:7" s="930" customFormat="1">
      <c r="A100" s="984">
        <v>64</v>
      </c>
      <c r="B100" s="985"/>
      <c r="C100" s="985" t="s">
        <v>296</v>
      </c>
      <c r="D100" s="306">
        <v>36610.400000000001</v>
      </c>
      <c r="E100" s="306">
        <v>0</v>
      </c>
      <c r="F100" s="306">
        <v>0</v>
      </c>
      <c r="G100" s="306">
        <v>157985.5</v>
      </c>
    </row>
    <row r="101" spans="1:7" s="930" customFormat="1">
      <c r="A101" s="984">
        <v>65</v>
      </c>
      <c r="B101" s="985"/>
      <c r="C101" s="985" t="s">
        <v>297</v>
      </c>
      <c r="D101" s="306">
        <v>300</v>
      </c>
      <c r="E101" s="306">
        <v>0</v>
      </c>
      <c r="F101" s="306">
        <v>3810</v>
      </c>
      <c r="G101" s="306">
        <v>0</v>
      </c>
    </row>
    <row r="102" spans="1:7" s="930" customFormat="1">
      <c r="A102" s="984">
        <v>66</v>
      </c>
      <c r="B102" s="985"/>
      <c r="C102" s="985" t="s">
        <v>298</v>
      </c>
      <c r="D102" s="306">
        <v>0</v>
      </c>
      <c r="E102" s="306">
        <v>0</v>
      </c>
      <c r="F102" s="306">
        <v>0</v>
      </c>
      <c r="G102" s="306">
        <v>100</v>
      </c>
    </row>
    <row r="103" spans="1:7" s="930" customFormat="1">
      <c r="A103" s="982">
        <v>67</v>
      </c>
      <c r="B103" s="983"/>
      <c r="C103" s="983" t="s">
        <v>284</v>
      </c>
      <c r="D103" s="284">
        <v>0</v>
      </c>
      <c r="E103" s="284">
        <v>0</v>
      </c>
      <c r="F103" s="284">
        <v>0</v>
      </c>
      <c r="G103" s="284">
        <v>0</v>
      </c>
    </row>
    <row r="104" spans="1:7" s="971" customFormat="1" ht="25.5">
      <c r="A104" s="990" t="s">
        <v>299</v>
      </c>
      <c r="B104" s="991"/>
      <c r="C104" s="992" t="s">
        <v>300</v>
      </c>
      <c r="D104" s="532">
        <v>0</v>
      </c>
      <c r="E104" s="532">
        <v>0</v>
      </c>
      <c r="F104" s="532">
        <v>0</v>
      </c>
      <c r="G104" s="532">
        <v>0</v>
      </c>
    </row>
    <row r="105" spans="1:7" s="971" customFormat="1" ht="38.25">
      <c r="A105" s="993" t="s">
        <v>301</v>
      </c>
      <c r="B105" s="994"/>
      <c r="C105" s="995" t="s">
        <v>302</v>
      </c>
      <c r="D105" s="535">
        <v>0</v>
      </c>
      <c r="E105" s="535">
        <v>0</v>
      </c>
      <c r="F105" s="535">
        <v>0</v>
      </c>
      <c r="G105" s="535">
        <v>0</v>
      </c>
    </row>
    <row r="106" spans="1:7">
      <c r="A106" s="988">
        <v>6</v>
      </c>
      <c r="B106" s="989"/>
      <c r="C106" s="989" t="s">
        <v>303</v>
      </c>
      <c r="D106" s="353">
        <f t="shared" ref="D106:G106" si="14">SUM(D96:D105)</f>
        <v>53348.100000000006</v>
      </c>
      <c r="E106" s="353">
        <f t="shared" si="14"/>
        <v>22282</v>
      </c>
      <c r="F106" s="353">
        <f t="shared" si="14"/>
        <v>31838.1</v>
      </c>
      <c r="G106" s="353">
        <f t="shared" si="14"/>
        <v>195115.5</v>
      </c>
    </row>
    <row r="107" spans="1:7">
      <c r="A107" s="996" t="s">
        <v>304</v>
      </c>
      <c r="B107" s="996"/>
      <c r="C107" s="989" t="s">
        <v>3</v>
      </c>
      <c r="D107" s="353">
        <f t="shared" ref="D107:G107" si="15">(D95-D88)-(D106-D103)</f>
        <v>181036.87</v>
      </c>
      <c r="E107" s="353">
        <f t="shared" si="15"/>
        <v>254545</v>
      </c>
      <c r="F107" s="353">
        <f t="shared" si="15"/>
        <v>215755.59999999998</v>
      </c>
      <c r="G107" s="353">
        <f t="shared" si="15"/>
        <v>178413.90000000002</v>
      </c>
    </row>
    <row r="108" spans="1:7">
      <c r="A108" s="997" t="s">
        <v>305</v>
      </c>
      <c r="B108" s="997"/>
      <c r="C108" s="998" t="s">
        <v>306</v>
      </c>
      <c r="D108" s="539">
        <f t="shared" ref="D108:G108" si="16">D107-D85-D86+D100+D101</f>
        <v>140834.29999999999</v>
      </c>
      <c r="E108" s="539">
        <f t="shared" si="16"/>
        <v>232775</v>
      </c>
      <c r="F108" s="539">
        <f t="shared" si="16"/>
        <v>192061.69999999998</v>
      </c>
      <c r="G108" s="539">
        <f t="shared" si="16"/>
        <v>175815.90000000002</v>
      </c>
    </row>
    <row r="109" spans="1:7">
      <c r="A109" s="978"/>
      <c r="B109" s="978"/>
      <c r="C109" s="979"/>
      <c r="D109" s="341"/>
      <c r="E109" s="341"/>
      <c r="F109" s="341"/>
      <c r="G109" s="341"/>
    </row>
    <row r="110" spans="1:7" s="1001" customFormat="1">
      <c r="A110" s="999" t="s">
        <v>307</v>
      </c>
      <c r="B110" s="1000"/>
      <c r="C110" s="999"/>
      <c r="D110" s="341"/>
      <c r="E110" s="341"/>
      <c r="F110" s="341"/>
      <c r="G110" s="341"/>
    </row>
    <row r="111" spans="1:7" s="1004" customFormat="1">
      <c r="A111" s="1002">
        <v>10</v>
      </c>
      <c r="B111" s="1003"/>
      <c r="C111" s="1003" t="s">
        <v>308</v>
      </c>
      <c r="D111" s="366">
        <f t="shared" ref="D111:G111" si="17">D112+D117</f>
        <v>2441305</v>
      </c>
      <c r="E111" s="366">
        <f t="shared" si="17"/>
        <v>0</v>
      </c>
      <c r="F111" s="366">
        <f t="shared" si="17"/>
        <v>2268146.7999999998</v>
      </c>
      <c r="G111" s="366">
        <f t="shared" si="17"/>
        <v>0</v>
      </c>
    </row>
    <row r="112" spans="1:7" s="1004" customFormat="1">
      <c r="A112" s="1005" t="s">
        <v>309</v>
      </c>
      <c r="B112" s="1006"/>
      <c r="C112" s="1006" t="s">
        <v>310</v>
      </c>
      <c r="D112" s="366">
        <f t="shared" ref="D112:G112" si="18">D113+D114+D115+D116</f>
        <v>2016865.7</v>
      </c>
      <c r="E112" s="366">
        <f t="shared" si="18"/>
        <v>0</v>
      </c>
      <c r="F112" s="366">
        <f t="shared" si="18"/>
        <v>1850418.2</v>
      </c>
      <c r="G112" s="366">
        <f t="shared" si="18"/>
        <v>0</v>
      </c>
    </row>
    <row r="113" spans="1:7" s="1004" customFormat="1">
      <c r="A113" s="1007" t="s">
        <v>311</v>
      </c>
      <c r="B113" s="1008"/>
      <c r="C113" s="1008" t="s">
        <v>312</v>
      </c>
      <c r="D113" s="306">
        <v>1501109.2</v>
      </c>
      <c r="E113" s="306">
        <v>0</v>
      </c>
      <c r="F113" s="306">
        <v>1360063.2</v>
      </c>
      <c r="G113" s="306">
        <v>0</v>
      </c>
    </row>
    <row r="114" spans="1:7" s="1011" customFormat="1" ht="15" customHeight="1">
      <c r="A114" s="1009">
        <v>102</v>
      </c>
      <c r="B114" s="1010"/>
      <c r="C114" s="1010" t="s">
        <v>313</v>
      </c>
      <c r="D114" s="323">
        <v>0</v>
      </c>
      <c r="E114" s="323">
        <v>0</v>
      </c>
      <c r="F114" s="323">
        <v>0</v>
      </c>
      <c r="G114" s="323">
        <v>0</v>
      </c>
    </row>
    <row r="115" spans="1:7" s="1004" customFormat="1">
      <c r="A115" s="1007">
        <v>104</v>
      </c>
      <c r="B115" s="1008"/>
      <c r="C115" s="1008" t="s">
        <v>314</v>
      </c>
      <c r="D115" s="306">
        <v>511284.7</v>
      </c>
      <c r="E115" s="306">
        <v>0</v>
      </c>
      <c r="F115" s="306">
        <v>485585.5</v>
      </c>
      <c r="G115" s="306">
        <v>0</v>
      </c>
    </row>
    <row r="116" spans="1:7" s="1004" customFormat="1">
      <c r="A116" s="1007">
        <v>106</v>
      </c>
      <c r="B116" s="1008"/>
      <c r="C116" s="1008" t="s">
        <v>315</v>
      </c>
      <c r="D116" s="306">
        <v>4471.8</v>
      </c>
      <c r="E116" s="306">
        <v>0</v>
      </c>
      <c r="F116" s="306">
        <v>4769.5</v>
      </c>
      <c r="G116" s="306">
        <v>0</v>
      </c>
    </row>
    <row r="117" spans="1:7" s="1004" customFormat="1">
      <c r="A117" s="1005" t="s">
        <v>316</v>
      </c>
      <c r="B117" s="1006"/>
      <c r="C117" s="1006" t="s">
        <v>317</v>
      </c>
      <c r="D117" s="366">
        <f t="shared" ref="D117:G117" si="19">D118+D119+D120</f>
        <v>424439.30000000005</v>
      </c>
      <c r="E117" s="366">
        <f t="shared" si="19"/>
        <v>0</v>
      </c>
      <c r="F117" s="366">
        <f t="shared" si="19"/>
        <v>417728.60000000003</v>
      </c>
      <c r="G117" s="366">
        <f t="shared" si="19"/>
        <v>0</v>
      </c>
    </row>
    <row r="118" spans="1:7" s="1004" customFormat="1">
      <c r="A118" s="1007">
        <v>107</v>
      </c>
      <c r="B118" s="1008"/>
      <c r="C118" s="1008" t="s">
        <v>318</v>
      </c>
      <c r="D118" s="306">
        <v>36987.9</v>
      </c>
      <c r="E118" s="306">
        <v>0</v>
      </c>
      <c r="F118" s="306">
        <v>36799.699999999997</v>
      </c>
      <c r="G118" s="306"/>
    </row>
    <row r="119" spans="1:7" s="1004" customFormat="1">
      <c r="A119" s="1007">
        <v>108</v>
      </c>
      <c r="B119" s="1008"/>
      <c r="C119" s="1008" t="s">
        <v>319</v>
      </c>
      <c r="D119" s="306">
        <v>387451.4</v>
      </c>
      <c r="E119" s="306">
        <v>0</v>
      </c>
      <c r="F119" s="306">
        <v>380928.9</v>
      </c>
      <c r="G119" s="306"/>
    </row>
    <row r="120" spans="1:7" s="1013" customFormat="1" ht="25.5">
      <c r="A120" s="1009">
        <v>109</v>
      </c>
      <c r="B120" s="1012"/>
      <c r="C120" s="1012" t="s">
        <v>320</v>
      </c>
      <c r="D120" s="376">
        <v>0</v>
      </c>
      <c r="E120" s="376">
        <v>0</v>
      </c>
      <c r="F120" s="376">
        <v>0</v>
      </c>
      <c r="G120" s="376"/>
    </row>
    <row r="121" spans="1:7" s="1004" customFormat="1">
      <c r="A121" s="1005">
        <v>14</v>
      </c>
      <c r="B121" s="1006"/>
      <c r="C121" s="1006" t="s">
        <v>321</v>
      </c>
      <c r="D121" s="378">
        <f t="shared" ref="D121:G121" si="20">SUM(D122:D130)</f>
        <v>2410416.9</v>
      </c>
      <c r="E121" s="378">
        <f t="shared" si="20"/>
        <v>0</v>
      </c>
      <c r="F121" s="378">
        <f t="shared" si="20"/>
        <v>2524907.1999999997</v>
      </c>
      <c r="G121" s="378">
        <f t="shared" si="20"/>
        <v>0</v>
      </c>
    </row>
    <row r="122" spans="1:7" s="1004" customFormat="1">
      <c r="A122" s="1007" t="s">
        <v>322</v>
      </c>
      <c r="B122" s="1008"/>
      <c r="C122" s="1008" t="s">
        <v>323</v>
      </c>
      <c r="D122" s="306">
        <v>1570964.8</v>
      </c>
      <c r="E122" s="306">
        <v>0</v>
      </c>
      <c r="F122" s="306">
        <v>1684231.6</v>
      </c>
      <c r="G122" s="306"/>
    </row>
    <row r="123" spans="1:7" s="1004" customFormat="1">
      <c r="A123" s="1007">
        <v>144</v>
      </c>
      <c r="B123" s="1008"/>
      <c r="C123" s="1008" t="s">
        <v>281</v>
      </c>
      <c r="D123" s="306">
        <v>313654</v>
      </c>
      <c r="E123" s="306">
        <v>0</v>
      </c>
      <c r="F123" s="306">
        <v>341107.9</v>
      </c>
      <c r="G123" s="306"/>
    </row>
    <row r="124" spans="1:7" s="1004" customFormat="1">
      <c r="A124" s="1007">
        <v>145</v>
      </c>
      <c r="B124" s="1008"/>
      <c r="C124" s="1008" t="s">
        <v>324</v>
      </c>
      <c r="D124" s="379">
        <v>375534.7</v>
      </c>
      <c r="E124" s="379">
        <v>0</v>
      </c>
      <c r="F124" s="379">
        <v>353996.4</v>
      </c>
      <c r="G124" s="379"/>
    </row>
    <row r="125" spans="1:7" s="1004" customFormat="1">
      <c r="A125" s="1007">
        <v>146</v>
      </c>
      <c r="B125" s="1008"/>
      <c r="C125" s="1008" t="s">
        <v>325</v>
      </c>
      <c r="D125" s="379">
        <v>150263.4</v>
      </c>
      <c r="E125" s="379">
        <v>0</v>
      </c>
      <c r="F125" s="379">
        <v>145571.29999999999</v>
      </c>
      <c r="G125" s="379"/>
    </row>
    <row r="126" spans="1:7" s="1013" customFormat="1" ht="29.45" customHeight="1">
      <c r="A126" s="1009" t="s">
        <v>326</v>
      </c>
      <c r="B126" s="1012"/>
      <c r="C126" s="1012" t="s">
        <v>327</v>
      </c>
      <c r="D126" s="380">
        <v>0</v>
      </c>
      <c r="E126" s="380">
        <v>0</v>
      </c>
      <c r="F126" s="380"/>
      <c r="G126" s="380"/>
    </row>
    <row r="127" spans="1:7" s="1004" customFormat="1">
      <c r="A127" s="1007">
        <v>1484</v>
      </c>
      <c r="B127" s="1008"/>
      <c r="C127" s="1008" t="s">
        <v>328</v>
      </c>
      <c r="D127" s="379">
        <v>0</v>
      </c>
      <c r="E127" s="379">
        <v>0</v>
      </c>
      <c r="F127" s="379"/>
      <c r="G127" s="379"/>
    </row>
    <row r="128" spans="1:7" s="1004" customFormat="1">
      <c r="A128" s="1007">
        <v>1485</v>
      </c>
      <c r="B128" s="1008"/>
      <c r="C128" s="1008" t="s">
        <v>329</v>
      </c>
      <c r="D128" s="379">
        <v>0</v>
      </c>
      <c r="E128" s="379">
        <v>0</v>
      </c>
      <c r="F128" s="379"/>
      <c r="G128" s="379"/>
    </row>
    <row r="129" spans="1:7" s="1004" customFormat="1">
      <c r="A129" s="1007">
        <v>1486</v>
      </c>
      <c r="B129" s="1008"/>
      <c r="C129" s="1008" t="s">
        <v>330</v>
      </c>
      <c r="D129" s="379">
        <v>0</v>
      </c>
      <c r="E129" s="379">
        <v>0</v>
      </c>
      <c r="F129" s="379"/>
      <c r="G129" s="379"/>
    </row>
    <row r="130" spans="1:7" s="1004" customFormat="1">
      <c r="A130" s="1014">
        <v>1489</v>
      </c>
      <c r="B130" s="1015"/>
      <c r="C130" s="1015" t="s">
        <v>331</v>
      </c>
      <c r="D130" s="383">
        <v>0</v>
      </c>
      <c r="E130" s="383">
        <v>0</v>
      </c>
      <c r="F130" s="383"/>
      <c r="G130" s="383"/>
    </row>
    <row r="131" spans="1:7" s="1001" customFormat="1">
      <c r="A131" s="1016">
        <v>1</v>
      </c>
      <c r="B131" s="1017"/>
      <c r="C131" s="1016" t="s">
        <v>332</v>
      </c>
      <c r="D131" s="386">
        <f t="shared" ref="D131:G131" si="21">D111+D121</f>
        <v>4851721.9000000004</v>
      </c>
      <c r="E131" s="386">
        <f t="shared" si="21"/>
        <v>0</v>
      </c>
      <c r="F131" s="386">
        <f t="shared" si="21"/>
        <v>4793054</v>
      </c>
      <c r="G131" s="386">
        <f t="shared" si="21"/>
        <v>0</v>
      </c>
    </row>
    <row r="132" spans="1:7" s="1001" customFormat="1">
      <c r="A132" s="978"/>
      <c r="B132" s="978"/>
      <c r="C132" s="979"/>
      <c r="D132" s="341"/>
      <c r="E132" s="341"/>
      <c r="F132" s="341"/>
      <c r="G132" s="341"/>
    </row>
    <row r="133" spans="1:7" s="1004" customFormat="1">
      <c r="A133" s="1002">
        <v>20</v>
      </c>
      <c r="B133" s="1003"/>
      <c r="C133" s="1003" t="s">
        <v>333</v>
      </c>
      <c r="D133" s="720">
        <f t="shared" ref="D133:G133" si="22">D134+D140</f>
        <v>5283311.9000000004</v>
      </c>
      <c r="E133" s="720">
        <f t="shared" si="22"/>
        <v>0</v>
      </c>
      <c r="F133" s="720">
        <f t="shared" si="22"/>
        <v>5076717.5</v>
      </c>
      <c r="G133" s="720">
        <f t="shared" si="22"/>
        <v>0</v>
      </c>
    </row>
    <row r="134" spans="1:7" s="1004" customFormat="1">
      <c r="A134" s="1018" t="s">
        <v>334</v>
      </c>
      <c r="B134" s="1006"/>
      <c r="C134" s="1006" t="s">
        <v>335</v>
      </c>
      <c r="D134" s="366">
        <f t="shared" ref="D134:G134" si="23">D135+D136+D138+D139</f>
        <v>1638837.7999999998</v>
      </c>
      <c r="E134" s="366">
        <f t="shared" si="23"/>
        <v>0</v>
      </c>
      <c r="F134" s="366">
        <f t="shared" si="23"/>
        <v>1681409.4</v>
      </c>
      <c r="G134" s="366">
        <f t="shared" si="23"/>
        <v>0</v>
      </c>
    </row>
    <row r="135" spans="1:7" s="1020" customFormat="1">
      <c r="A135" s="1019">
        <v>200</v>
      </c>
      <c r="B135" s="1008"/>
      <c r="C135" s="1008" t="s">
        <v>336</v>
      </c>
      <c r="D135" s="306">
        <v>1328908.8999999999</v>
      </c>
      <c r="E135" s="306">
        <v>0</v>
      </c>
      <c r="F135" s="306">
        <v>1292297.3999999999</v>
      </c>
      <c r="G135" s="306"/>
    </row>
    <row r="136" spans="1:7" s="1020" customFormat="1">
      <c r="A136" s="1019">
        <v>201</v>
      </c>
      <c r="B136" s="1008"/>
      <c r="C136" s="1008" t="s">
        <v>337</v>
      </c>
      <c r="D136" s="306">
        <v>38501.699999999997</v>
      </c>
      <c r="E136" s="306">
        <v>0</v>
      </c>
      <c r="F136" s="306">
        <v>150606.5</v>
      </c>
      <c r="G136" s="306"/>
    </row>
    <row r="137" spans="1:7" s="1020" customFormat="1">
      <c r="A137" s="1021" t="s">
        <v>338</v>
      </c>
      <c r="B137" s="1022"/>
      <c r="C137" s="1022" t="s">
        <v>339</v>
      </c>
      <c r="D137" s="393">
        <v>0</v>
      </c>
      <c r="E137" s="393">
        <v>0</v>
      </c>
      <c r="F137" s="393">
        <v>0</v>
      </c>
      <c r="G137" s="393"/>
    </row>
    <row r="138" spans="1:7" s="1020" customFormat="1">
      <c r="A138" s="1019">
        <v>204</v>
      </c>
      <c r="B138" s="1008"/>
      <c r="C138" s="1008" t="s">
        <v>340</v>
      </c>
      <c r="D138" s="379">
        <v>251784.2</v>
      </c>
      <c r="E138" s="379">
        <v>0</v>
      </c>
      <c r="F138" s="379">
        <v>219161.7</v>
      </c>
      <c r="G138" s="379"/>
    </row>
    <row r="139" spans="1:7" s="1020" customFormat="1">
      <c r="A139" s="1019">
        <v>205</v>
      </c>
      <c r="B139" s="1008"/>
      <c r="C139" s="1008" t="s">
        <v>341</v>
      </c>
      <c r="D139" s="379">
        <v>19643</v>
      </c>
      <c r="E139" s="379">
        <v>0</v>
      </c>
      <c r="F139" s="379">
        <v>19343.8</v>
      </c>
      <c r="G139" s="379"/>
    </row>
    <row r="140" spans="1:7" s="1020" customFormat="1">
      <c r="A140" s="1018" t="s">
        <v>342</v>
      </c>
      <c r="B140" s="1006"/>
      <c r="C140" s="1006" t="s">
        <v>343</v>
      </c>
      <c r="D140" s="366">
        <f t="shared" ref="D140:G140" si="24">D141+D143+D144</f>
        <v>3644474.1</v>
      </c>
      <c r="E140" s="366">
        <f t="shared" si="24"/>
        <v>0</v>
      </c>
      <c r="F140" s="366">
        <f t="shared" si="24"/>
        <v>3395308.1</v>
      </c>
      <c r="G140" s="366">
        <f t="shared" si="24"/>
        <v>0</v>
      </c>
    </row>
    <row r="141" spans="1:7" s="1020" customFormat="1">
      <c r="A141" s="1019">
        <v>206</v>
      </c>
      <c r="B141" s="1008"/>
      <c r="C141" s="1008" t="s">
        <v>344</v>
      </c>
      <c r="D141" s="379">
        <v>3047414.2</v>
      </c>
      <c r="E141" s="379">
        <v>0</v>
      </c>
      <c r="F141" s="379">
        <v>2924545</v>
      </c>
      <c r="G141" s="379"/>
    </row>
    <row r="142" spans="1:7" s="1020" customFormat="1">
      <c r="A142" s="1021" t="s">
        <v>345</v>
      </c>
      <c r="B142" s="1022"/>
      <c r="C142" s="1022" t="s">
        <v>346</v>
      </c>
      <c r="D142" s="393">
        <v>0</v>
      </c>
      <c r="E142" s="393">
        <v>0</v>
      </c>
      <c r="F142" s="393">
        <v>0</v>
      </c>
      <c r="G142" s="393"/>
    </row>
    <row r="143" spans="1:7" s="1020" customFormat="1">
      <c r="A143" s="1019">
        <v>208</v>
      </c>
      <c r="B143" s="1008"/>
      <c r="C143" s="1008" t="s">
        <v>347</v>
      </c>
      <c r="D143" s="379">
        <v>552387.4</v>
      </c>
      <c r="E143" s="379">
        <v>0</v>
      </c>
      <c r="F143" s="379">
        <v>417511.6</v>
      </c>
      <c r="G143" s="379"/>
    </row>
    <row r="144" spans="1:7" s="1023" customFormat="1" ht="28.9" customHeight="1">
      <c r="A144" s="1009">
        <v>209</v>
      </c>
      <c r="B144" s="1012"/>
      <c r="C144" s="1012" t="s">
        <v>348</v>
      </c>
      <c r="D144" s="380">
        <v>44672.5</v>
      </c>
      <c r="E144" s="380">
        <v>0</v>
      </c>
      <c r="F144" s="380">
        <v>53251.5</v>
      </c>
      <c r="G144" s="380"/>
    </row>
    <row r="145" spans="1:7" s="1004" customFormat="1">
      <c r="A145" s="1018">
        <v>29</v>
      </c>
      <c r="B145" s="1006"/>
      <c r="C145" s="1006" t="s">
        <v>349</v>
      </c>
      <c r="D145" s="379">
        <v>-431590.3</v>
      </c>
      <c r="E145" s="379">
        <v>0</v>
      </c>
      <c r="F145" s="379">
        <v>-283663.5</v>
      </c>
      <c r="G145" s="379"/>
    </row>
    <row r="146" spans="1:7" s="1004" customFormat="1">
      <c r="A146" s="1024" t="s">
        <v>350</v>
      </c>
      <c r="B146" s="1025"/>
      <c r="C146" s="1025" t="s">
        <v>351</v>
      </c>
      <c r="D146" s="318">
        <v>-620585.1</v>
      </c>
      <c r="E146" s="318">
        <v>0</v>
      </c>
      <c r="F146" s="318">
        <v>-453847.7</v>
      </c>
      <c r="G146" s="318"/>
    </row>
    <row r="147" spans="1:7" s="1001" customFormat="1">
      <c r="A147" s="1016">
        <v>2</v>
      </c>
      <c r="B147" s="1017"/>
      <c r="C147" s="1016" t="s">
        <v>352</v>
      </c>
      <c r="D147" s="386">
        <f t="shared" ref="D147:G147" si="25">D133+D145</f>
        <v>4851721.6000000006</v>
      </c>
      <c r="E147" s="386">
        <f t="shared" si="25"/>
        <v>0</v>
      </c>
      <c r="F147" s="386">
        <f t="shared" si="25"/>
        <v>4793054</v>
      </c>
      <c r="G147" s="386">
        <f t="shared" si="25"/>
        <v>0</v>
      </c>
    </row>
    <row r="148" spans="1:7" ht="7.5" customHeight="1"/>
    <row r="149" spans="1:7" ht="13.5" customHeight="1">
      <c r="A149" s="1026" t="s">
        <v>353</v>
      </c>
      <c r="B149" s="1027"/>
      <c r="C149" s="1028" t="s">
        <v>354</v>
      </c>
      <c r="D149" s="1027"/>
      <c r="E149" s="1027"/>
      <c r="F149" s="1027"/>
      <c r="G149" s="1027"/>
    </row>
    <row r="150" spans="1:7">
      <c r="A150" s="1029" t="s">
        <v>355</v>
      </c>
      <c r="B150" s="1030"/>
      <c r="C150" s="1030" t="s">
        <v>101</v>
      </c>
      <c r="D150" s="402">
        <f t="shared" ref="D150" si="26">D77+SUM(D8:D12)-D30-D31+D16-D33+D59+D63-D73+D64-D74-D54+D20-D35</f>
        <v>216152.7999999999</v>
      </c>
      <c r="E150" s="402">
        <f t="shared" ref="E150" si="27">E77+SUM(E8:E12)-E30-E31+E16-E33+E59+E63-E73+E64-E74-E54+E20-E35</f>
        <v>108120.89999999973</v>
      </c>
      <c r="F150" s="402">
        <f t="shared" ref="F150:G150" si="28">F77+SUM(F8:F12)-F30-F31+F16-F33+F59+F63-F73+F64-F74-F54+F20-F35</f>
        <v>257591.0999999996</v>
      </c>
      <c r="G150" s="402">
        <f t="shared" si="28"/>
        <v>180777.20000000048</v>
      </c>
    </row>
    <row r="151" spans="1:7">
      <c r="A151" s="1031" t="s">
        <v>356</v>
      </c>
      <c r="B151" s="1032"/>
      <c r="C151" s="1032" t="s">
        <v>357</v>
      </c>
      <c r="D151" s="405">
        <f t="shared" ref="D151:G151" si="29">IF(D177=0,0,D150/D177)</f>
        <v>7.3913317335117273E-2</v>
      </c>
      <c r="E151" s="405">
        <f t="shared" si="29"/>
        <v>4.0964691510820231E-2</v>
      </c>
      <c r="F151" s="405">
        <f t="shared" si="29"/>
        <v>9.1970317553844799E-2</v>
      </c>
      <c r="G151" s="405">
        <f t="shared" si="29"/>
        <v>6.5890314290878674E-2</v>
      </c>
    </row>
    <row r="152" spans="1:7" s="1036" customFormat="1" ht="25.5">
      <c r="A152" s="1033" t="s">
        <v>358</v>
      </c>
      <c r="B152" s="1034"/>
      <c r="C152" s="1034" t="s">
        <v>359</v>
      </c>
      <c r="D152" s="1035">
        <f t="shared" ref="D152:G152" si="30">IF(D107=0,0,D150/D107)</f>
        <v>1.1939711507385202</v>
      </c>
      <c r="E152" s="1035">
        <f t="shared" si="30"/>
        <v>0.42476143707399372</v>
      </c>
      <c r="F152" s="1035">
        <f t="shared" si="30"/>
        <v>1.1939022671949169</v>
      </c>
      <c r="G152" s="1035">
        <f t="shared" si="30"/>
        <v>1.0132461652371281</v>
      </c>
    </row>
    <row r="153" spans="1:7" s="1036" customFormat="1" ht="25.5">
      <c r="A153" s="1037" t="s">
        <v>358</v>
      </c>
      <c r="B153" s="1038"/>
      <c r="C153" s="1038" t="s">
        <v>360</v>
      </c>
      <c r="D153" s="1039">
        <f t="shared" ref="D153:G153" si="31">IF(0=D108,0,D150/D108)</f>
        <v>1.5348022463277762</v>
      </c>
      <c r="E153" s="1039">
        <f t="shared" si="31"/>
        <v>0.46448673611856828</v>
      </c>
      <c r="F153" s="1039">
        <f t="shared" si="31"/>
        <v>1.3411893157251009</v>
      </c>
      <c r="G153" s="1039">
        <f t="shared" si="31"/>
        <v>1.0282187219699723</v>
      </c>
    </row>
    <row r="154" spans="1:7" ht="25.5">
      <c r="A154" s="1040" t="s">
        <v>361</v>
      </c>
      <c r="B154" s="1041"/>
      <c r="C154" s="1041" t="s">
        <v>362</v>
      </c>
      <c r="D154" s="418">
        <f t="shared" ref="D154:G154" si="32">D150-D107</f>
        <v>35115.929999999906</v>
      </c>
      <c r="E154" s="418">
        <f t="shared" si="32"/>
        <v>-146424.10000000027</v>
      </c>
      <c r="F154" s="418">
        <f t="shared" si="32"/>
        <v>41835.499999999622</v>
      </c>
      <c r="G154" s="418">
        <f t="shared" si="32"/>
        <v>2363.300000000454</v>
      </c>
    </row>
    <row r="155" spans="1:7" ht="25.5">
      <c r="A155" s="1037" t="s">
        <v>363</v>
      </c>
      <c r="B155" s="1042"/>
      <c r="C155" s="1042" t="s">
        <v>364</v>
      </c>
      <c r="D155" s="415">
        <f t="shared" ref="D155:G155" si="33">D150-D108</f>
        <v>75318.499999999913</v>
      </c>
      <c r="E155" s="415">
        <f t="shared" si="33"/>
        <v>-124654.10000000027</v>
      </c>
      <c r="F155" s="415">
        <f t="shared" si="33"/>
        <v>65529.399999999616</v>
      </c>
      <c r="G155" s="415">
        <f t="shared" si="33"/>
        <v>4961.300000000454</v>
      </c>
    </row>
    <row r="156" spans="1:7">
      <c r="A156" s="1043" t="s">
        <v>365</v>
      </c>
      <c r="B156" s="1030"/>
      <c r="C156" s="1030" t="s">
        <v>366</v>
      </c>
      <c r="D156" s="419">
        <f t="shared" ref="D156:G156" si="34">D135+D136-D137+D141-D142</f>
        <v>4414824.8</v>
      </c>
      <c r="E156" s="419">
        <f t="shared" si="34"/>
        <v>0</v>
      </c>
      <c r="F156" s="419">
        <f t="shared" si="34"/>
        <v>4367448.9000000004</v>
      </c>
      <c r="G156" s="419">
        <f t="shared" si="34"/>
        <v>0</v>
      </c>
    </row>
    <row r="157" spans="1:7">
      <c r="A157" s="1044" t="s">
        <v>367</v>
      </c>
      <c r="B157" s="1045"/>
      <c r="C157" s="1045" t="s">
        <v>368</v>
      </c>
      <c r="D157" s="422">
        <f t="shared" ref="D157:G157" si="35">IF(D177=0,0,D156/D177)</f>
        <v>1.5096466315557595</v>
      </c>
      <c r="E157" s="422">
        <f t="shared" si="35"/>
        <v>0</v>
      </c>
      <c r="F157" s="422">
        <f t="shared" si="35"/>
        <v>1.5593538062192012</v>
      </c>
      <c r="G157" s="422">
        <f t="shared" si="35"/>
        <v>0</v>
      </c>
    </row>
    <row r="158" spans="1:7">
      <c r="A158" s="1043" t="s">
        <v>369</v>
      </c>
      <c r="B158" s="1030"/>
      <c r="C158" s="1030" t="s">
        <v>370</v>
      </c>
      <c r="D158" s="419">
        <f t="shared" ref="D158:G158" si="36">D133-D142-D111</f>
        <v>2842006.9000000004</v>
      </c>
      <c r="E158" s="419">
        <f t="shared" si="36"/>
        <v>0</v>
      </c>
      <c r="F158" s="419">
        <f t="shared" si="36"/>
        <v>2808570.7</v>
      </c>
      <c r="G158" s="419">
        <f t="shared" si="36"/>
        <v>0</v>
      </c>
    </row>
    <row r="159" spans="1:7">
      <c r="A159" s="1046" t="s">
        <v>371</v>
      </c>
      <c r="B159" s="1032"/>
      <c r="C159" s="1032" t="s">
        <v>372</v>
      </c>
      <c r="D159" s="423">
        <f t="shared" ref="D159:G159" si="37">D121-D123-D124-D142-D145</f>
        <v>2152818.5</v>
      </c>
      <c r="E159" s="423">
        <f t="shared" si="37"/>
        <v>0</v>
      </c>
      <c r="F159" s="423">
        <f t="shared" si="37"/>
        <v>2113466.4</v>
      </c>
      <c r="G159" s="423">
        <f t="shared" si="37"/>
        <v>0</v>
      </c>
    </row>
    <row r="160" spans="1:7">
      <c r="A160" s="1046" t="s">
        <v>373</v>
      </c>
      <c r="B160" s="1032"/>
      <c r="C160" s="1032" t="s">
        <v>374</v>
      </c>
      <c r="D160" s="424">
        <f t="shared" ref="D160:G160" si="38">IF(D175=0,"-",1000*D158/D175)</f>
        <v>9855.7256355748541</v>
      </c>
      <c r="E160" s="424" t="str">
        <f t="shared" si="38"/>
        <v>-</v>
      </c>
      <c r="F160" s="424">
        <f t="shared" si="38"/>
        <v>9706.4153695153309</v>
      </c>
      <c r="G160" s="424" t="str">
        <f t="shared" si="38"/>
        <v>-</v>
      </c>
    </row>
    <row r="161" spans="1:7">
      <c r="A161" s="1046" t="s">
        <v>373</v>
      </c>
      <c r="B161" s="1032"/>
      <c r="C161" s="1032" t="s">
        <v>375</v>
      </c>
      <c r="D161" s="423">
        <f t="shared" ref="D161:G161" si="39">IF(D175=0,0,1000*(D159/D175))</f>
        <v>7465.7061807942127</v>
      </c>
      <c r="E161" s="423">
        <f t="shared" si="39"/>
        <v>0</v>
      </c>
      <c r="F161" s="423">
        <f t="shared" si="39"/>
        <v>7304.1361386822964</v>
      </c>
      <c r="G161" s="423">
        <f t="shared" si="39"/>
        <v>0</v>
      </c>
    </row>
    <row r="162" spans="1:7">
      <c r="A162" s="1044" t="s">
        <v>376</v>
      </c>
      <c r="B162" s="1045"/>
      <c r="C162" s="1045" t="s">
        <v>377</v>
      </c>
      <c r="D162" s="422">
        <f t="shared" ref="D162:G162" si="40">IF((D22+D23+D65+D66)=0,0,D158/(D22+D23+D65+D66))</f>
        <v>1.5423868253349393</v>
      </c>
      <c r="E162" s="422">
        <f t="shared" si="40"/>
        <v>0</v>
      </c>
      <c r="F162" s="422">
        <f t="shared" si="40"/>
        <v>1.5057590550215225</v>
      </c>
      <c r="G162" s="422">
        <f t="shared" si="40"/>
        <v>0</v>
      </c>
    </row>
    <row r="163" spans="1:7">
      <c r="A163" s="1046" t="s">
        <v>378</v>
      </c>
      <c r="B163" s="1032"/>
      <c r="C163" s="1032" t="s">
        <v>349</v>
      </c>
      <c r="D163" s="402">
        <f t="shared" ref="D163:G163" si="41">D145</f>
        <v>-431590.3</v>
      </c>
      <c r="E163" s="402">
        <f t="shared" si="41"/>
        <v>0</v>
      </c>
      <c r="F163" s="402">
        <f t="shared" si="41"/>
        <v>-283663.5</v>
      </c>
      <c r="G163" s="402">
        <f t="shared" si="41"/>
        <v>0</v>
      </c>
    </row>
    <row r="164" spans="1:7" ht="25.5">
      <c r="A164" s="1037" t="s">
        <v>379</v>
      </c>
      <c r="B164" s="1047"/>
      <c r="C164" s="1047" t="s">
        <v>380</v>
      </c>
      <c r="D164" s="425">
        <f t="shared" ref="D164:G164" si="42">IF(D178=0,0,D146/D178)</f>
        <v>-0.2260044090491046</v>
      </c>
      <c r="E164" s="425">
        <f t="shared" si="42"/>
        <v>0</v>
      </c>
      <c r="F164" s="425">
        <f t="shared" si="42"/>
        <v>-0.17229030225987865</v>
      </c>
      <c r="G164" s="425">
        <f t="shared" si="42"/>
        <v>0</v>
      </c>
    </row>
    <row r="165" spans="1:7">
      <c r="A165" s="1048" t="s">
        <v>381</v>
      </c>
      <c r="B165" s="1049"/>
      <c r="C165" s="1049" t="s">
        <v>382</v>
      </c>
      <c r="D165" s="428">
        <f t="shared" ref="D165:G165" si="43">IF(D177=0,0,D180/D177)</f>
        <v>8.0854035006179367E-2</v>
      </c>
      <c r="E165" s="428">
        <f t="shared" si="43"/>
        <v>3.8163490723404594E-2</v>
      </c>
      <c r="F165" s="428">
        <f t="shared" si="43"/>
        <v>4.1885679444734314E-2</v>
      </c>
      <c r="G165" s="428">
        <f t="shared" si="43"/>
        <v>3.7538998372252948E-2</v>
      </c>
    </row>
    <row r="166" spans="1:7">
      <c r="A166" s="1046" t="s">
        <v>383</v>
      </c>
      <c r="B166" s="1032"/>
      <c r="C166" s="1032" t="s">
        <v>251</v>
      </c>
      <c r="D166" s="402">
        <f t="shared" ref="D166:G166" si="44">D55</f>
        <v>47773.300000000017</v>
      </c>
      <c r="E166" s="402">
        <f t="shared" si="44"/>
        <v>63930.499999999993</v>
      </c>
      <c r="F166" s="402">
        <f t="shared" si="44"/>
        <v>73962.399999999994</v>
      </c>
      <c r="G166" s="402">
        <f t="shared" si="44"/>
        <v>76583.5</v>
      </c>
    </row>
    <row r="167" spans="1:7">
      <c r="A167" s="1044" t="s">
        <v>384</v>
      </c>
      <c r="B167" s="1045"/>
      <c r="C167" s="1045" t="s">
        <v>385</v>
      </c>
      <c r="D167" s="422">
        <f t="shared" ref="D167:G167" si="45">IF(0=D111,0,(D44+D45+D46+D47+D48)/D111)</f>
        <v>2.7142614298500185E-2</v>
      </c>
      <c r="E167" s="422">
        <f t="shared" si="45"/>
        <v>0</v>
      </c>
      <c r="F167" s="422">
        <f t="shared" si="45"/>
        <v>1.6199965540149342E-2</v>
      </c>
      <c r="G167" s="422">
        <f t="shared" si="45"/>
        <v>0</v>
      </c>
    </row>
    <row r="168" spans="1:7">
      <c r="A168" s="1046" t="s">
        <v>386</v>
      </c>
      <c r="B168" s="1030"/>
      <c r="C168" s="1030" t="s">
        <v>387</v>
      </c>
      <c r="D168" s="402">
        <f t="shared" ref="D168:G168" si="46">D38-D44</f>
        <v>69738.100000000006</v>
      </c>
      <c r="E168" s="402">
        <f t="shared" si="46"/>
        <v>26727.8</v>
      </c>
      <c r="F168" s="402">
        <f t="shared" si="46"/>
        <v>16049.3</v>
      </c>
      <c r="G168" s="402">
        <f t="shared" si="46"/>
        <v>14418.800000000003</v>
      </c>
    </row>
    <row r="169" spans="1:7">
      <c r="A169" s="1044" t="s">
        <v>388</v>
      </c>
      <c r="B169" s="1045"/>
      <c r="C169" s="1045" t="s">
        <v>389</v>
      </c>
      <c r="D169" s="405">
        <f t="shared" ref="D169:G169" si="47">IF(D177=0,0,D168/D177)</f>
        <v>2.3846900505791017E-2</v>
      </c>
      <c r="E169" s="405">
        <f t="shared" si="47"/>
        <v>1.0126590527482694E-2</v>
      </c>
      <c r="F169" s="405">
        <f t="shared" si="47"/>
        <v>5.7302415243264369E-3</v>
      </c>
      <c r="G169" s="405">
        <f t="shared" si="47"/>
        <v>5.2554153051232073E-3</v>
      </c>
    </row>
    <row r="170" spans="1:7">
      <c r="A170" s="1046" t="s">
        <v>390</v>
      </c>
      <c r="B170" s="1032"/>
      <c r="C170" s="1032" t="s">
        <v>391</v>
      </c>
      <c r="D170" s="402">
        <f t="shared" ref="D170" si="48">SUM(D82:D87)+SUM(D89:D94)</f>
        <v>234384.97</v>
      </c>
      <c r="E170" s="402">
        <f t="shared" ref="E170" si="49">SUM(E82:E87)+SUM(E89:E94)</f>
        <v>276827</v>
      </c>
      <c r="F170" s="402">
        <f t="shared" ref="F170:G170" si="50">SUM(F82:F87)+SUM(F89:F94)</f>
        <v>247593.69999999998</v>
      </c>
      <c r="G170" s="402">
        <f t="shared" si="50"/>
        <v>373529.4</v>
      </c>
    </row>
    <row r="171" spans="1:7">
      <c r="A171" s="1046" t="s">
        <v>392</v>
      </c>
      <c r="B171" s="1032"/>
      <c r="C171" s="1032" t="s">
        <v>393</v>
      </c>
      <c r="D171" s="423">
        <f t="shared" ref="D171" si="51">SUM(D96:D102)+SUM(D104:D105)</f>
        <v>53348.100000000006</v>
      </c>
      <c r="E171" s="423">
        <f t="shared" ref="E171" si="52">SUM(E96:E102)+SUM(E104:E105)</f>
        <v>22282</v>
      </c>
      <c r="F171" s="423">
        <f t="shared" ref="F171:G171" si="53">SUM(F96:F102)+SUM(F104:F105)</f>
        <v>31838.1</v>
      </c>
      <c r="G171" s="423">
        <f t="shared" si="53"/>
        <v>195115.5</v>
      </c>
    </row>
    <row r="172" spans="1:7">
      <c r="A172" s="1048" t="s">
        <v>394</v>
      </c>
      <c r="B172" s="1049"/>
      <c r="C172" s="1049" t="s">
        <v>395</v>
      </c>
      <c r="D172" s="428">
        <f t="shared" ref="D172:G172" si="54">IF(D184=0,0,D170/D184)</f>
        <v>8.3399666828989735E-2</v>
      </c>
      <c r="E172" s="428">
        <f t="shared" si="54"/>
        <v>9.9521613047736573E-2</v>
      </c>
      <c r="F172" s="428">
        <f t="shared" si="54"/>
        <v>8.9639466756144287E-2</v>
      </c>
      <c r="G172" s="428">
        <f t="shared" si="54"/>
        <v>0.12832452452806661</v>
      </c>
    </row>
    <row r="173" spans="1:7">
      <c r="A173" s="1050"/>
    </row>
    <row r="174" spans="1:7">
      <c r="A174" s="1051" t="s">
        <v>396</v>
      </c>
      <c r="B174" s="1052"/>
      <c r="C174" s="1053"/>
      <c r="D174" s="341"/>
      <c r="E174" s="341"/>
      <c r="F174" s="341"/>
      <c r="G174" s="341"/>
    </row>
    <row r="175" spans="1:7" s="930" customFormat="1">
      <c r="A175" s="1054" t="s">
        <v>397</v>
      </c>
      <c r="B175" s="1052"/>
      <c r="C175" s="1052" t="s">
        <v>420</v>
      </c>
      <c r="D175" s="1055">
        <v>288361</v>
      </c>
      <c r="E175" s="1055"/>
      <c r="F175" s="1055">
        <v>289352</v>
      </c>
      <c r="G175" s="1055"/>
    </row>
    <row r="176" spans="1:7">
      <c r="A176" s="1051" t="s">
        <v>399</v>
      </c>
      <c r="B176" s="1052"/>
      <c r="C176" s="1052"/>
      <c r="D176" s="1052"/>
      <c r="E176" s="1052"/>
      <c r="F176" s="1052"/>
      <c r="G176" s="1052"/>
    </row>
    <row r="177" spans="1:7">
      <c r="A177" s="1054" t="s">
        <v>400</v>
      </c>
      <c r="B177" s="1052"/>
      <c r="C177" s="1052" t="s">
        <v>401</v>
      </c>
      <c r="D177" s="1056">
        <f t="shared" ref="D177" si="55">SUM(D22:D32)+SUM(D44:D53)+SUM(D65:D72)+D75</f>
        <v>2924409.4</v>
      </c>
      <c r="E177" s="1056">
        <f t="shared" ref="E177" si="56">SUM(E22:E32)+SUM(E44:E53)+SUM(E65:E72)+E75</f>
        <v>2639368.1</v>
      </c>
      <c r="F177" s="1056">
        <f t="shared" ref="F177:G177" si="57">SUM(F22:F32)+SUM(F44:F53)+SUM(F65:F72)+F75</f>
        <v>2800806.8999999994</v>
      </c>
      <c r="G177" s="1056">
        <f t="shared" si="57"/>
        <v>2743608.1</v>
      </c>
    </row>
    <row r="178" spans="1:7">
      <c r="A178" s="1054" t="s">
        <v>402</v>
      </c>
      <c r="B178" s="1052"/>
      <c r="C178" s="1052" t="s">
        <v>403</v>
      </c>
      <c r="D178" s="1056">
        <f t="shared" ref="D178:G178" si="58">D78-D17-D20-D59-D63-D64</f>
        <v>2745898.1999999997</v>
      </c>
      <c r="E178" s="1056">
        <f t="shared" si="58"/>
        <v>2578865.9000000004</v>
      </c>
      <c r="F178" s="1056">
        <f t="shared" si="58"/>
        <v>2634203.4</v>
      </c>
      <c r="G178" s="1056">
        <f t="shared" si="58"/>
        <v>2625882.0999999996</v>
      </c>
    </row>
    <row r="179" spans="1:7">
      <c r="A179" s="1054"/>
      <c r="B179" s="1052"/>
      <c r="C179" s="1052" t="s">
        <v>404</v>
      </c>
      <c r="D179" s="1056">
        <f t="shared" ref="D179:G179" si="59">D178+D170</f>
        <v>2980283.17</v>
      </c>
      <c r="E179" s="1056">
        <f t="shared" si="59"/>
        <v>2855692.9000000004</v>
      </c>
      <c r="F179" s="1056">
        <f t="shared" si="59"/>
        <v>2881797.1</v>
      </c>
      <c r="G179" s="1056">
        <f t="shared" si="59"/>
        <v>2999411.4999999995</v>
      </c>
    </row>
    <row r="180" spans="1:7">
      <c r="A180" s="1054" t="s">
        <v>405</v>
      </c>
      <c r="B180" s="1052"/>
      <c r="C180" s="1052" t="s">
        <v>406</v>
      </c>
      <c r="D180" s="1056">
        <f t="shared" ref="D180:G180" si="60">D38-D44+D8+D9+D10+D16-D33</f>
        <v>236450.3</v>
      </c>
      <c r="E180" s="1056">
        <f t="shared" si="60"/>
        <v>100727.50000000001</v>
      </c>
      <c r="F180" s="1056">
        <f t="shared" si="60"/>
        <v>117313.70000000001</v>
      </c>
      <c r="G180" s="1056">
        <f t="shared" si="60"/>
        <v>102992.3</v>
      </c>
    </row>
    <row r="181" spans="1:7" ht="27.6" customHeight="1">
      <c r="A181" s="1057" t="s">
        <v>407</v>
      </c>
      <c r="B181" s="1058"/>
      <c r="C181" s="1058" t="s">
        <v>408</v>
      </c>
      <c r="D181" s="435">
        <f t="shared" ref="D181" si="61">D22+D23+D24+D25+D26+D29+SUM(D44:D47)+SUM(D49:D53)-D54+D32-D33+SUM(D65:D70)+D72</f>
        <v>2762880.3</v>
      </c>
      <c r="E181" s="435">
        <f t="shared" ref="E181" si="62">E22+E23+E24+E25+E26+E29+SUM(E44:E47)+SUM(E49:E53)-E54+E32-E33+SUM(E65:E70)+E72</f>
        <v>2612937.1</v>
      </c>
      <c r="F181" s="435">
        <f t="shared" ref="F181:G181" si="63">F22+F23+F24+F25+F26+F29+SUM(F44:F47)+SUM(F49:F53)-F54+F32-F33+SUM(F65:F70)+F72</f>
        <v>2772830.5</v>
      </c>
      <c r="G181" s="435">
        <f t="shared" si="63"/>
        <v>2718035.8</v>
      </c>
    </row>
    <row r="182" spans="1:7">
      <c r="A182" s="1059" t="s">
        <v>409</v>
      </c>
      <c r="B182" s="1058"/>
      <c r="C182" s="1058" t="s">
        <v>410</v>
      </c>
      <c r="D182" s="435">
        <f t="shared" ref="D182:G182" si="64">D181+D171</f>
        <v>2816228.4</v>
      </c>
      <c r="E182" s="435">
        <f t="shared" si="64"/>
        <v>2635219.1</v>
      </c>
      <c r="F182" s="435">
        <f t="shared" si="64"/>
        <v>2804668.6</v>
      </c>
      <c r="G182" s="435">
        <f t="shared" si="64"/>
        <v>2913151.3</v>
      </c>
    </row>
    <row r="183" spans="1:7">
      <c r="A183" s="1059" t="s">
        <v>411</v>
      </c>
      <c r="B183" s="1058"/>
      <c r="C183" s="1058" t="s">
        <v>412</v>
      </c>
      <c r="D183" s="435">
        <f t="shared" ref="D183:G183" si="65">D4+D5-D7+D38+D39+D40+D41+D43+D13-D16+D57+D58+D60+D62</f>
        <v>2575997.6000000006</v>
      </c>
      <c r="E183" s="435">
        <f t="shared" si="65"/>
        <v>2504749.6999999997</v>
      </c>
      <c r="F183" s="435">
        <f t="shared" si="65"/>
        <v>2514512.1999999997</v>
      </c>
      <c r="G183" s="435">
        <f t="shared" si="65"/>
        <v>2537289.0999999996</v>
      </c>
    </row>
    <row r="184" spans="1:7">
      <c r="A184" s="1059" t="s">
        <v>413</v>
      </c>
      <c r="B184" s="1058"/>
      <c r="C184" s="1058" t="s">
        <v>414</v>
      </c>
      <c r="D184" s="435">
        <f t="shared" ref="D184:G184" si="66">D183+D170</f>
        <v>2810382.5700000008</v>
      </c>
      <c r="E184" s="435">
        <f t="shared" si="66"/>
        <v>2781576.6999999997</v>
      </c>
      <c r="F184" s="435">
        <f t="shared" si="66"/>
        <v>2762105.9</v>
      </c>
      <c r="G184" s="435">
        <f t="shared" si="66"/>
        <v>2910818.4999999995</v>
      </c>
    </row>
    <row r="185" spans="1:7">
      <c r="A185" s="1059"/>
      <c r="B185" s="1058"/>
      <c r="C185" s="1058" t="s">
        <v>415</v>
      </c>
      <c r="D185" s="435">
        <f t="shared" ref="D185:G186" si="67">D181-D183</f>
        <v>186882.69999999925</v>
      </c>
      <c r="E185" s="435">
        <f t="shared" si="67"/>
        <v>108187.40000000037</v>
      </c>
      <c r="F185" s="435">
        <f t="shared" si="67"/>
        <v>258318.30000000028</v>
      </c>
      <c r="G185" s="435">
        <f t="shared" si="67"/>
        <v>180746.70000000019</v>
      </c>
    </row>
    <row r="186" spans="1:7">
      <c r="A186" s="1059"/>
      <c r="B186" s="1058"/>
      <c r="C186" s="1058" t="s">
        <v>416</v>
      </c>
      <c r="D186" s="435">
        <f t="shared" si="67"/>
        <v>5845.8299999991432</v>
      </c>
      <c r="E186" s="435">
        <f t="shared" si="67"/>
        <v>-146357.59999999963</v>
      </c>
      <c r="F186" s="435">
        <f t="shared" si="67"/>
        <v>42562.700000000186</v>
      </c>
      <c r="G186" s="435">
        <f t="shared" si="67"/>
        <v>2332.8000000002794</v>
      </c>
    </row>
  </sheetData>
  <sheetProtection selectLockedCells="1" sort="0" autoFilter="0" pivotTables="0"/>
  <autoFilter ref="A1:AP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fitToHeight="4" orientation="landscape" r:id="rId1"/>
  <headerFooter alignWithMargins="0">
    <oddHeader>&amp;LFachgruppe für kantonale Finanzfragen (FkF)
Groupe d'études pour les finances cantonales
&amp;CTotal der Kantone&amp;RZürich, 05.08.2019</oddHeader>
    <oddFooter>&amp;LFKF, August 2019</oddFooter>
  </headerFooter>
  <rowBreaks count="3" manualBreakCount="3">
    <brk id="56" max="6" man="1"/>
    <brk id="79" max="6" man="1"/>
    <brk id="147" max="6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L186"/>
  <sheetViews>
    <sheetView view="pageLayout" topLeftCell="A74" zoomScaleNormal="115" workbookViewId="0">
      <selection activeCell="K38" sqref="K38"/>
    </sheetView>
  </sheetViews>
  <sheetFormatPr baseColWidth="10" defaultColWidth="11.42578125" defaultRowHeight="12.75"/>
  <cols>
    <col min="1" max="1" width="17.140625" style="2657" customWidth="1"/>
    <col min="2" max="2" width="1.7109375" style="2657" customWidth="1"/>
    <col min="3" max="3" width="44.7109375" style="2657" customWidth="1"/>
    <col min="4" max="16384" width="11.42578125" style="2657"/>
  </cols>
  <sheetData>
    <row r="1" spans="1:38" s="2647" customFormat="1" ht="18" customHeight="1">
      <c r="A1" s="2641" t="s">
        <v>189</v>
      </c>
      <c r="B1" s="2642" t="s">
        <v>656</v>
      </c>
      <c r="C1" s="2643" t="s">
        <v>161</v>
      </c>
      <c r="D1" s="2644" t="s">
        <v>23</v>
      </c>
      <c r="E1" s="2645" t="s">
        <v>22</v>
      </c>
      <c r="F1" s="2644" t="s">
        <v>23</v>
      </c>
      <c r="G1" s="2645" t="s">
        <v>22</v>
      </c>
      <c r="H1" s="2646"/>
      <c r="I1" s="2646"/>
      <c r="J1" s="2646"/>
      <c r="K1" s="2646"/>
      <c r="L1" s="2646"/>
      <c r="M1" s="2646"/>
      <c r="N1" s="2646"/>
      <c r="O1" s="2646"/>
      <c r="P1" s="2646"/>
      <c r="Q1" s="2646"/>
      <c r="R1" s="2646"/>
      <c r="S1" s="2646"/>
      <c r="T1" s="2646"/>
      <c r="U1" s="2646"/>
      <c r="V1" s="2646"/>
      <c r="W1" s="2646"/>
      <c r="X1" s="2646"/>
      <c r="Y1" s="2646"/>
      <c r="Z1" s="2646"/>
      <c r="AA1" s="2646"/>
      <c r="AB1" s="2646"/>
      <c r="AC1" s="2646"/>
      <c r="AD1" s="2646"/>
      <c r="AE1" s="2646"/>
      <c r="AF1" s="2646"/>
      <c r="AG1" s="2646"/>
      <c r="AH1" s="2646"/>
      <c r="AI1" s="2646"/>
      <c r="AJ1" s="2646"/>
      <c r="AK1" s="2646"/>
      <c r="AL1" s="2646"/>
    </row>
    <row r="2" spans="1:38" s="2653" customFormat="1" ht="15" customHeight="1">
      <c r="A2" s="2648"/>
      <c r="B2" s="2649"/>
      <c r="C2" s="2650" t="s">
        <v>191</v>
      </c>
      <c r="D2" s="2651">
        <v>2017</v>
      </c>
      <c r="E2" s="2652">
        <v>2018</v>
      </c>
      <c r="F2" s="2651">
        <v>2018</v>
      </c>
      <c r="G2" s="2652">
        <v>2019</v>
      </c>
    </row>
    <row r="3" spans="1:38" ht="15" customHeight="1">
      <c r="A3" s="2654" t="s">
        <v>192</v>
      </c>
      <c r="B3" s="2655"/>
      <c r="C3" s="2655"/>
      <c r="D3" s="2656"/>
      <c r="E3" s="2656"/>
      <c r="F3" s="2656"/>
      <c r="G3" s="2656"/>
    </row>
    <row r="4" spans="1:38" s="2661" customFormat="1" ht="12.75" customHeight="1">
      <c r="A4" s="2658">
        <v>30</v>
      </c>
      <c r="B4" s="2659"/>
      <c r="C4" s="2660" t="s">
        <v>33</v>
      </c>
      <c r="D4" s="279">
        <v>0</v>
      </c>
      <c r="E4" s="279">
        <v>179376.9</v>
      </c>
      <c r="F4" s="279">
        <v>182498</v>
      </c>
      <c r="G4" s="279">
        <v>181619</v>
      </c>
    </row>
    <row r="5" spans="1:38" s="2661" customFormat="1" ht="12.75" customHeight="1">
      <c r="A5" s="2662">
        <v>31</v>
      </c>
      <c r="B5" s="2663"/>
      <c r="C5" s="2664" t="s">
        <v>193</v>
      </c>
      <c r="D5" s="284">
        <v>0</v>
      </c>
      <c r="E5" s="284">
        <v>65605.5</v>
      </c>
      <c r="F5" s="284">
        <v>66530</v>
      </c>
      <c r="G5" s="284">
        <v>68038</v>
      </c>
    </row>
    <row r="6" spans="1:38" s="2661" customFormat="1" ht="12.75" customHeight="1">
      <c r="A6" s="2665" t="s">
        <v>36</v>
      </c>
      <c r="B6" s="2666"/>
      <c r="C6" s="2667" t="s">
        <v>194</v>
      </c>
      <c r="D6" s="284">
        <v>0</v>
      </c>
      <c r="E6" s="284">
        <v>8981.9</v>
      </c>
      <c r="F6" s="284">
        <v>6967</v>
      </c>
      <c r="G6" s="284">
        <v>9429</v>
      </c>
    </row>
    <row r="7" spans="1:38" s="2661" customFormat="1" ht="12.75" customHeight="1">
      <c r="A7" s="2665" t="s">
        <v>195</v>
      </c>
      <c r="B7" s="2666"/>
      <c r="C7" s="2667" t="s">
        <v>196</v>
      </c>
      <c r="D7" s="284">
        <v>0</v>
      </c>
      <c r="E7" s="284">
        <v>3360</v>
      </c>
      <c r="F7" s="284">
        <v>229</v>
      </c>
      <c r="G7" s="284">
        <v>0</v>
      </c>
    </row>
    <row r="8" spans="1:38" s="2661" customFormat="1" ht="12.75" customHeight="1">
      <c r="A8" s="2668">
        <v>330</v>
      </c>
      <c r="B8" s="2663"/>
      <c r="C8" s="2664" t="s">
        <v>197</v>
      </c>
      <c r="D8" s="284">
        <v>0</v>
      </c>
      <c r="E8" s="284">
        <v>8443.1</v>
      </c>
      <c r="F8" s="284">
        <v>7714</v>
      </c>
      <c r="G8" s="284">
        <v>8946</v>
      </c>
    </row>
    <row r="9" spans="1:38" s="2661" customFormat="1" ht="12.75" customHeight="1">
      <c r="A9" s="2668">
        <v>332</v>
      </c>
      <c r="B9" s="2663"/>
      <c r="C9" s="2664" t="s">
        <v>198</v>
      </c>
      <c r="D9" s="284">
        <v>0</v>
      </c>
      <c r="E9" s="284">
        <v>218.2</v>
      </c>
      <c r="F9" s="284">
        <v>35</v>
      </c>
      <c r="G9" s="284">
        <v>292</v>
      </c>
    </row>
    <row r="10" spans="1:38" s="2661" customFormat="1" ht="12.75" customHeight="1">
      <c r="A10" s="2668">
        <v>339</v>
      </c>
      <c r="B10" s="2663"/>
      <c r="C10" s="2664" t="s">
        <v>199</v>
      </c>
      <c r="D10" s="284">
        <v>0</v>
      </c>
      <c r="E10" s="284">
        <v>0</v>
      </c>
      <c r="F10" s="284">
        <v>0</v>
      </c>
      <c r="G10" s="284">
        <v>0</v>
      </c>
    </row>
    <row r="11" spans="1:38" s="2661" customFormat="1" ht="12.75" customHeight="1">
      <c r="A11" s="2662">
        <v>350</v>
      </c>
      <c r="B11" s="2663"/>
      <c r="C11" s="2664" t="s">
        <v>200</v>
      </c>
      <c r="D11" s="284">
        <v>0</v>
      </c>
      <c r="E11" s="284">
        <v>0</v>
      </c>
      <c r="F11" s="284">
        <v>545</v>
      </c>
      <c r="G11" s="284">
        <v>350</v>
      </c>
    </row>
    <row r="12" spans="1:38" s="2672" customFormat="1">
      <c r="A12" s="2669">
        <v>351</v>
      </c>
      <c r="B12" s="2670"/>
      <c r="C12" s="2671" t="s">
        <v>201</v>
      </c>
      <c r="D12" s="284">
        <v>0</v>
      </c>
      <c r="E12" s="284">
        <v>2903</v>
      </c>
      <c r="F12" s="284">
        <v>5485</v>
      </c>
      <c r="G12" s="284">
        <v>4786</v>
      </c>
    </row>
    <row r="13" spans="1:38" s="2661" customFormat="1" ht="12.75" customHeight="1">
      <c r="A13" s="2662">
        <v>36</v>
      </c>
      <c r="B13" s="2663"/>
      <c r="C13" s="2664" t="s">
        <v>202</v>
      </c>
      <c r="D13" s="284">
        <v>0</v>
      </c>
      <c r="E13" s="284">
        <v>353587.6</v>
      </c>
      <c r="F13" s="284">
        <v>337259</v>
      </c>
      <c r="G13" s="284">
        <v>364190</v>
      </c>
    </row>
    <row r="14" spans="1:38" s="2661" customFormat="1">
      <c r="A14" s="2673" t="s">
        <v>203</v>
      </c>
      <c r="B14" s="2663"/>
      <c r="C14" s="2674" t="s">
        <v>204</v>
      </c>
      <c r="D14" s="470">
        <v>0</v>
      </c>
      <c r="E14" s="470">
        <v>129583.9</v>
      </c>
      <c r="F14" s="470">
        <v>104939</v>
      </c>
      <c r="G14" s="470">
        <v>131088</v>
      </c>
    </row>
    <row r="15" spans="1:38" s="2661" customFormat="1">
      <c r="A15" s="2673" t="s">
        <v>205</v>
      </c>
      <c r="B15" s="2663"/>
      <c r="C15" s="2674" t="s">
        <v>206</v>
      </c>
      <c r="D15" s="470">
        <v>0</v>
      </c>
      <c r="E15" s="470">
        <v>6887</v>
      </c>
      <c r="F15" s="470">
        <v>2633</v>
      </c>
      <c r="G15" s="470">
        <v>2956</v>
      </c>
    </row>
    <row r="16" spans="1:38" s="2676" customFormat="1" ht="26.25" customHeight="1">
      <c r="A16" s="2673" t="s">
        <v>207</v>
      </c>
      <c r="B16" s="2675"/>
      <c r="C16" s="2674" t="s">
        <v>208</v>
      </c>
      <c r="D16" s="472">
        <v>0</v>
      </c>
      <c r="E16" s="472">
        <v>6683.9</v>
      </c>
      <c r="F16" s="472">
        <v>5506</v>
      </c>
      <c r="G16" s="472">
        <v>6559</v>
      </c>
    </row>
    <row r="17" spans="1:7" s="2677" customFormat="1">
      <c r="A17" s="2662">
        <v>37</v>
      </c>
      <c r="B17" s="2663"/>
      <c r="C17" s="2664" t="s">
        <v>209</v>
      </c>
      <c r="D17" s="284">
        <v>0</v>
      </c>
      <c r="E17" s="284">
        <v>89015</v>
      </c>
      <c r="F17" s="284">
        <v>86008</v>
      </c>
      <c r="G17" s="284">
        <v>90567</v>
      </c>
    </row>
    <row r="18" spans="1:7" s="2677" customFormat="1">
      <c r="A18" s="2668" t="s">
        <v>210</v>
      </c>
      <c r="B18" s="2663"/>
      <c r="C18" s="2664" t="s">
        <v>211</v>
      </c>
      <c r="D18" s="470">
        <v>0</v>
      </c>
      <c r="E18" s="470">
        <v>0</v>
      </c>
      <c r="F18" s="470">
        <v>0</v>
      </c>
      <c r="G18" s="470">
        <v>0</v>
      </c>
    </row>
    <row r="19" spans="1:7" s="2677" customFormat="1">
      <c r="A19" s="2668" t="s">
        <v>212</v>
      </c>
      <c r="B19" s="2663"/>
      <c r="C19" s="2664" t="s">
        <v>213</v>
      </c>
      <c r="D19" s="470">
        <v>0</v>
      </c>
      <c r="E19" s="470">
        <v>4285</v>
      </c>
      <c r="F19" s="470">
        <v>320</v>
      </c>
      <c r="G19" s="470">
        <v>1285</v>
      </c>
    </row>
    <row r="20" spans="1:7" s="2661" customFormat="1" ht="12.75" customHeight="1">
      <c r="A20" s="2678">
        <v>39</v>
      </c>
      <c r="B20" s="2679"/>
      <c r="C20" s="2680" t="s">
        <v>214</v>
      </c>
      <c r="D20" s="302">
        <v>0</v>
      </c>
      <c r="E20" s="302">
        <v>27278.6</v>
      </c>
      <c r="F20" s="302">
        <v>27158</v>
      </c>
      <c r="G20" s="302">
        <v>27703</v>
      </c>
    </row>
    <row r="21" spans="1:7" ht="12.75" customHeight="1">
      <c r="A21" s="2681"/>
      <c r="B21" s="2681"/>
      <c r="C21" s="2682" t="s">
        <v>215</v>
      </c>
      <c r="D21" s="305">
        <f t="shared" ref="D21:G21" si="0">D4+D5+SUM(D8:D13)+D17</f>
        <v>0</v>
      </c>
      <c r="E21" s="305">
        <f t="shared" si="0"/>
        <v>699149.29999999993</v>
      </c>
      <c r="F21" s="305">
        <f t="shared" si="0"/>
        <v>686074</v>
      </c>
      <c r="G21" s="305">
        <f t="shared" si="0"/>
        <v>718788</v>
      </c>
    </row>
    <row r="22" spans="1:7" s="2661" customFormat="1" ht="12.75" customHeight="1">
      <c r="A22" s="2668" t="s">
        <v>216</v>
      </c>
      <c r="B22" s="2663"/>
      <c r="C22" s="2664" t="s">
        <v>217</v>
      </c>
      <c r="D22" s="480">
        <v>0</v>
      </c>
      <c r="E22" s="480">
        <v>300600</v>
      </c>
      <c r="F22" s="480">
        <v>310210</v>
      </c>
      <c r="G22" s="480">
        <v>306390</v>
      </c>
    </row>
    <row r="23" spans="1:7" s="2661" customFormat="1" ht="12.75" customHeight="1">
      <c r="A23" s="2668" t="s">
        <v>218</v>
      </c>
      <c r="B23" s="2663"/>
      <c r="C23" s="2664" t="s">
        <v>219</v>
      </c>
      <c r="D23" s="480">
        <v>0</v>
      </c>
      <c r="E23" s="480">
        <v>27994</v>
      </c>
      <c r="F23" s="480">
        <v>35225</v>
      </c>
      <c r="G23" s="480">
        <v>29565</v>
      </c>
    </row>
    <row r="24" spans="1:7" s="2683" customFormat="1" ht="12.75" customHeight="1">
      <c r="A24" s="2662">
        <v>41</v>
      </c>
      <c r="B24" s="2663"/>
      <c r="C24" s="2664" t="s">
        <v>220</v>
      </c>
      <c r="D24" s="480">
        <v>0</v>
      </c>
      <c r="E24" s="480">
        <v>15400.2</v>
      </c>
      <c r="F24" s="480">
        <v>21883</v>
      </c>
      <c r="G24" s="480">
        <v>15541</v>
      </c>
    </row>
    <row r="25" spans="1:7" s="2661" customFormat="1" ht="12.75" customHeight="1">
      <c r="A25" s="2684">
        <v>42</v>
      </c>
      <c r="B25" s="2685"/>
      <c r="C25" s="2664" t="s">
        <v>221</v>
      </c>
      <c r="D25" s="484">
        <v>0</v>
      </c>
      <c r="E25" s="484">
        <v>56011.4</v>
      </c>
      <c r="F25" s="484">
        <v>57326</v>
      </c>
      <c r="G25" s="484">
        <v>57566</v>
      </c>
    </row>
    <row r="26" spans="1:7" s="2686" customFormat="1" ht="12.75" customHeight="1">
      <c r="A26" s="2669">
        <v>430</v>
      </c>
      <c r="B26" s="2663"/>
      <c r="C26" s="2664" t="s">
        <v>222</v>
      </c>
      <c r="D26" s="485">
        <v>0</v>
      </c>
      <c r="E26" s="485">
        <v>382</v>
      </c>
      <c r="F26" s="485">
        <v>789</v>
      </c>
      <c r="G26" s="485">
        <v>484</v>
      </c>
    </row>
    <row r="27" spans="1:7" s="2686" customFormat="1" ht="12.75" customHeight="1">
      <c r="A27" s="2669">
        <v>431</v>
      </c>
      <c r="B27" s="2663"/>
      <c r="C27" s="2664" t="s">
        <v>223</v>
      </c>
      <c r="D27" s="485">
        <v>0</v>
      </c>
      <c r="E27" s="485">
        <v>250</v>
      </c>
      <c r="F27" s="485">
        <v>358</v>
      </c>
      <c r="G27" s="485">
        <v>310</v>
      </c>
    </row>
    <row r="28" spans="1:7" s="2686" customFormat="1" ht="12.75" customHeight="1">
      <c r="A28" s="2669">
        <v>432</v>
      </c>
      <c r="B28" s="2663"/>
      <c r="C28" s="2664" t="s">
        <v>224</v>
      </c>
      <c r="D28" s="485">
        <v>0</v>
      </c>
      <c r="E28" s="485">
        <v>0</v>
      </c>
      <c r="F28" s="485">
        <v>0</v>
      </c>
      <c r="G28" s="485">
        <v>0</v>
      </c>
    </row>
    <row r="29" spans="1:7" s="2686" customFormat="1" ht="12.75" customHeight="1">
      <c r="A29" s="2669">
        <v>439</v>
      </c>
      <c r="B29" s="2663"/>
      <c r="C29" s="2664" t="s">
        <v>225</v>
      </c>
      <c r="D29" s="485">
        <v>0</v>
      </c>
      <c r="E29" s="485">
        <v>0</v>
      </c>
      <c r="F29" s="485">
        <v>1</v>
      </c>
      <c r="G29" s="485">
        <v>0</v>
      </c>
    </row>
    <row r="30" spans="1:7" s="2661" customFormat="1" ht="25.5">
      <c r="A30" s="2669">
        <v>450</v>
      </c>
      <c r="B30" s="2670"/>
      <c r="C30" s="2671" t="s">
        <v>226</v>
      </c>
      <c r="D30" s="487">
        <v>0</v>
      </c>
      <c r="E30" s="487">
        <v>1133.0999999999999</v>
      </c>
      <c r="F30" s="487">
        <v>840</v>
      </c>
      <c r="G30" s="487">
        <v>597</v>
      </c>
    </row>
    <row r="31" spans="1:7" s="2672" customFormat="1" ht="25.5">
      <c r="A31" s="2669">
        <v>451</v>
      </c>
      <c r="B31" s="2670"/>
      <c r="C31" s="2671" t="s">
        <v>227</v>
      </c>
      <c r="D31" s="488">
        <v>0</v>
      </c>
      <c r="E31" s="488">
        <v>3055</v>
      </c>
      <c r="F31" s="488">
        <v>1097</v>
      </c>
      <c r="G31" s="488">
        <v>2409</v>
      </c>
    </row>
    <row r="32" spans="1:7" s="2661" customFormat="1" ht="12.75" customHeight="1">
      <c r="A32" s="2662">
        <v>46</v>
      </c>
      <c r="B32" s="2663"/>
      <c r="C32" s="2664" t="s">
        <v>228</v>
      </c>
      <c r="D32" s="484">
        <v>0</v>
      </c>
      <c r="E32" s="484">
        <v>166120.6</v>
      </c>
      <c r="F32" s="484">
        <v>186960</v>
      </c>
      <c r="G32" s="484">
        <v>181229</v>
      </c>
    </row>
    <row r="33" spans="1:7" s="2672" customFormat="1" ht="12.75" customHeight="1">
      <c r="A33" s="2687" t="s">
        <v>229</v>
      </c>
      <c r="B33" s="2666"/>
      <c r="C33" s="2667" t="s">
        <v>230</v>
      </c>
      <c r="D33" s="484">
        <v>0</v>
      </c>
      <c r="E33" s="484">
        <v>0</v>
      </c>
      <c r="F33" s="484">
        <v>0</v>
      </c>
      <c r="G33" s="484">
        <v>0</v>
      </c>
    </row>
    <row r="34" spans="1:7" s="2661" customFormat="1" ht="15" customHeight="1">
      <c r="A34" s="2662">
        <v>47</v>
      </c>
      <c r="B34" s="2663"/>
      <c r="C34" s="2664" t="s">
        <v>209</v>
      </c>
      <c r="D34" s="484">
        <v>0</v>
      </c>
      <c r="E34" s="484">
        <v>89015</v>
      </c>
      <c r="F34" s="484">
        <v>86008</v>
      </c>
      <c r="G34" s="484">
        <v>90567</v>
      </c>
    </row>
    <row r="35" spans="1:7" s="2661" customFormat="1" ht="15" customHeight="1">
      <c r="A35" s="2678">
        <v>49</v>
      </c>
      <c r="B35" s="2679"/>
      <c r="C35" s="2680" t="s">
        <v>231</v>
      </c>
      <c r="D35" s="490">
        <v>0</v>
      </c>
      <c r="E35" s="490">
        <v>27278.6</v>
      </c>
      <c r="F35" s="490">
        <v>27158</v>
      </c>
      <c r="G35" s="490">
        <v>27703</v>
      </c>
    </row>
    <row r="36" spans="1:7" s="2691" customFormat="1" ht="13.5" customHeight="1">
      <c r="A36" s="2688"/>
      <c r="B36" s="2689"/>
      <c r="C36" s="2690" t="s">
        <v>232</v>
      </c>
      <c r="D36" s="494">
        <f t="shared" ref="D36:G36" si="1">D22+D23+D24+D25+D26+D27+D28+D29+D30+D31+D32+D34</f>
        <v>0</v>
      </c>
      <c r="E36" s="494">
        <f t="shared" si="1"/>
        <v>659961.30000000005</v>
      </c>
      <c r="F36" s="494">
        <f t="shared" si="1"/>
        <v>700697</v>
      </c>
      <c r="G36" s="494">
        <f t="shared" si="1"/>
        <v>684658</v>
      </c>
    </row>
    <row r="37" spans="1:7" s="2646" customFormat="1" ht="15" customHeight="1">
      <c r="A37" s="2688"/>
      <c r="B37" s="2689"/>
      <c r="C37" s="2690" t="s">
        <v>233</v>
      </c>
      <c r="D37" s="494">
        <f t="shared" ref="D37:G37" si="2">D36-D21</f>
        <v>0</v>
      </c>
      <c r="E37" s="494">
        <f t="shared" si="2"/>
        <v>-39187.999999999884</v>
      </c>
      <c r="F37" s="494">
        <f t="shared" si="2"/>
        <v>14623</v>
      </c>
      <c r="G37" s="494">
        <f t="shared" si="2"/>
        <v>-34130</v>
      </c>
    </row>
    <row r="38" spans="1:7" s="2672" customFormat="1" ht="15" customHeight="1">
      <c r="A38" s="2668">
        <v>340</v>
      </c>
      <c r="B38" s="2663"/>
      <c r="C38" s="2664" t="s">
        <v>234</v>
      </c>
      <c r="D38" s="306">
        <v>0</v>
      </c>
      <c r="E38" s="306">
        <v>1523.2</v>
      </c>
      <c r="F38" s="306">
        <v>1294</v>
      </c>
      <c r="G38" s="306">
        <v>1523</v>
      </c>
    </row>
    <row r="39" spans="1:7" s="2672" customFormat="1" ht="15" customHeight="1">
      <c r="A39" s="2668">
        <v>341</v>
      </c>
      <c r="B39" s="2663"/>
      <c r="C39" s="2664" t="s">
        <v>235</v>
      </c>
      <c r="D39" s="306">
        <v>0</v>
      </c>
      <c r="E39" s="306">
        <v>0</v>
      </c>
      <c r="F39" s="306">
        <v>41</v>
      </c>
      <c r="G39" s="306">
        <v>0</v>
      </c>
    </row>
    <row r="40" spans="1:7" s="2672" customFormat="1" ht="15" customHeight="1">
      <c r="A40" s="2668">
        <v>342</v>
      </c>
      <c r="B40" s="2663"/>
      <c r="C40" s="2664" t="s">
        <v>236</v>
      </c>
      <c r="D40" s="306">
        <v>0</v>
      </c>
      <c r="E40" s="306">
        <v>0</v>
      </c>
      <c r="F40" s="306">
        <v>62</v>
      </c>
      <c r="G40" s="306">
        <v>0</v>
      </c>
    </row>
    <row r="41" spans="1:7" s="2672" customFormat="1" ht="15" customHeight="1">
      <c r="A41" s="2668">
        <v>343</v>
      </c>
      <c r="B41" s="2663"/>
      <c r="C41" s="2664" t="s">
        <v>237</v>
      </c>
      <c r="D41" s="306">
        <v>0</v>
      </c>
      <c r="E41" s="306">
        <v>1234</v>
      </c>
      <c r="F41" s="306">
        <v>1636</v>
      </c>
      <c r="G41" s="306">
        <v>1213</v>
      </c>
    </row>
    <row r="42" spans="1:7" s="2672" customFormat="1" ht="15" customHeight="1">
      <c r="A42" s="2668">
        <v>344</v>
      </c>
      <c r="B42" s="2663"/>
      <c r="C42" s="2664" t="s">
        <v>238</v>
      </c>
      <c r="D42" s="306">
        <v>0</v>
      </c>
      <c r="E42" s="306">
        <v>0</v>
      </c>
      <c r="F42" s="306">
        <v>1</v>
      </c>
      <c r="G42" s="306">
        <v>0</v>
      </c>
    </row>
    <row r="43" spans="1:7" s="2672" customFormat="1" ht="15" customHeight="1">
      <c r="A43" s="2668">
        <v>349</v>
      </c>
      <c r="B43" s="2663"/>
      <c r="C43" s="2664" t="s">
        <v>239</v>
      </c>
      <c r="D43" s="306">
        <v>0</v>
      </c>
      <c r="E43" s="306">
        <v>150</v>
      </c>
      <c r="F43" s="306">
        <v>171</v>
      </c>
      <c r="G43" s="306">
        <v>150</v>
      </c>
    </row>
    <row r="44" spans="1:7" s="2661" customFormat="1" ht="15" customHeight="1">
      <c r="A44" s="2662">
        <v>440</v>
      </c>
      <c r="B44" s="2663"/>
      <c r="C44" s="2664" t="s">
        <v>240</v>
      </c>
      <c r="D44" s="306">
        <v>0</v>
      </c>
      <c r="E44" s="306">
        <v>1016.7</v>
      </c>
      <c r="F44" s="306">
        <v>862</v>
      </c>
      <c r="G44" s="306">
        <v>1066</v>
      </c>
    </row>
    <row r="45" spans="1:7" s="2661" customFormat="1" ht="15" customHeight="1">
      <c r="A45" s="2662">
        <v>441</v>
      </c>
      <c r="B45" s="2663"/>
      <c r="C45" s="2664" t="s">
        <v>241</v>
      </c>
      <c r="D45" s="306">
        <v>0</v>
      </c>
      <c r="E45" s="306">
        <v>0</v>
      </c>
      <c r="F45" s="306">
        <v>0</v>
      </c>
      <c r="G45" s="306">
        <v>350</v>
      </c>
    </row>
    <row r="46" spans="1:7" s="2661" customFormat="1" ht="15" customHeight="1">
      <c r="A46" s="2662">
        <v>442</v>
      </c>
      <c r="B46" s="2663"/>
      <c r="C46" s="2664" t="s">
        <v>242</v>
      </c>
      <c r="D46" s="306">
        <v>0</v>
      </c>
      <c r="E46" s="306">
        <v>9.1999999999999993</v>
      </c>
      <c r="F46" s="306">
        <v>9</v>
      </c>
      <c r="G46" s="306">
        <v>9</v>
      </c>
    </row>
    <row r="47" spans="1:7" s="2661" customFormat="1" ht="15" customHeight="1">
      <c r="A47" s="2662">
        <v>443</v>
      </c>
      <c r="B47" s="2663"/>
      <c r="C47" s="2664" t="s">
        <v>243</v>
      </c>
      <c r="D47" s="306">
        <v>0</v>
      </c>
      <c r="E47" s="306">
        <v>3002.5</v>
      </c>
      <c r="F47" s="306">
        <v>3944</v>
      </c>
      <c r="G47" s="306">
        <v>3004</v>
      </c>
    </row>
    <row r="48" spans="1:7" s="2661" customFormat="1" ht="15" customHeight="1">
      <c r="A48" s="2662">
        <v>444</v>
      </c>
      <c r="B48" s="2663"/>
      <c r="C48" s="2664" t="s">
        <v>238</v>
      </c>
      <c r="D48" s="306">
        <v>0</v>
      </c>
      <c r="E48" s="306">
        <v>0</v>
      </c>
      <c r="F48" s="306">
        <v>0</v>
      </c>
      <c r="G48" s="306">
        <v>0</v>
      </c>
    </row>
    <row r="49" spans="1:7" s="2661" customFormat="1" ht="15" customHeight="1">
      <c r="A49" s="2662">
        <v>445</v>
      </c>
      <c r="B49" s="2663"/>
      <c r="C49" s="2664" t="s">
        <v>244</v>
      </c>
      <c r="D49" s="306">
        <v>0</v>
      </c>
      <c r="E49" s="306">
        <v>88.3</v>
      </c>
      <c r="F49" s="306">
        <v>104</v>
      </c>
      <c r="G49" s="306">
        <v>88</v>
      </c>
    </row>
    <row r="50" spans="1:7" s="2661" customFormat="1" ht="15" customHeight="1">
      <c r="A50" s="2662">
        <v>446</v>
      </c>
      <c r="B50" s="2663"/>
      <c r="C50" s="2664" t="s">
        <v>245</v>
      </c>
      <c r="D50" s="306">
        <v>0</v>
      </c>
      <c r="E50" s="306">
        <v>31793</v>
      </c>
      <c r="F50" s="306">
        <v>35775</v>
      </c>
      <c r="G50" s="306">
        <v>32742</v>
      </c>
    </row>
    <row r="51" spans="1:7" s="2661" customFormat="1" ht="15" customHeight="1">
      <c r="A51" s="2662">
        <v>447</v>
      </c>
      <c r="B51" s="2663"/>
      <c r="C51" s="2664" t="s">
        <v>246</v>
      </c>
      <c r="D51" s="306">
        <v>0</v>
      </c>
      <c r="E51" s="306">
        <v>3021.2</v>
      </c>
      <c r="F51" s="306">
        <v>2247</v>
      </c>
      <c r="G51" s="306">
        <v>2963</v>
      </c>
    </row>
    <row r="52" spans="1:7" s="2661" customFormat="1" ht="15" customHeight="1">
      <c r="A52" s="2662">
        <v>448</v>
      </c>
      <c r="B52" s="2663"/>
      <c r="C52" s="2664" t="s">
        <v>247</v>
      </c>
      <c r="D52" s="306">
        <v>0</v>
      </c>
      <c r="E52" s="306">
        <v>0</v>
      </c>
      <c r="F52" s="306">
        <v>0</v>
      </c>
      <c r="G52" s="306">
        <v>0</v>
      </c>
    </row>
    <row r="53" spans="1:7" s="2661" customFormat="1" ht="15" customHeight="1">
      <c r="A53" s="2662">
        <v>449</v>
      </c>
      <c r="B53" s="2663"/>
      <c r="C53" s="2664" t="s">
        <v>248</v>
      </c>
      <c r="D53" s="306">
        <v>0</v>
      </c>
      <c r="E53" s="306">
        <v>0</v>
      </c>
      <c r="F53" s="306">
        <v>0</v>
      </c>
      <c r="G53" s="306">
        <v>0</v>
      </c>
    </row>
    <row r="54" spans="1:7" s="2672" customFormat="1" ht="13.5" customHeight="1">
      <c r="A54" s="2692" t="s">
        <v>249</v>
      </c>
      <c r="B54" s="2693"/>
      <c r="C54" s="2693" t="s">
        <v>250</v>
      </c>
      <c r="D54" s="318">
        <v>0</v>
      </c>
      <c r="E54" s="318">
        <v>0</v>
      </c>
      <c r="F54" s="318">
        <v>0</v>
      </c>
      <c r="G54" s="318">
        <v>0</v>
      </c>
    </row>
    <row r="55" spans="1:7" ht="15" customHeight="1">
      <c r="A55" s="2694"/>
      <c r="B55" s="2694"/>
      <c r="C55" s="2682" t="s">
        <v>251</v>
      </c>
      <c r="D55" s="305">
        <f t="shared" ref="D55" si="3">SUM(D44:D53)-SUM(D38:D43)</f>
        <v>0</v>
      </c>
      <c r="E55" s="305">
        <f t="shared" ref="E55" si="4">SUM(E44:E53)-SUM(E38:E43)</f>
        <v>36023.699999999997</v>
      </c>
      <c r="F55" s="305">
        <f t="shared" ref="F55:G55" si="5">SUM(F44:F53)-SUM(F38:F43)</f>
        <v>39736</v>
      </c>
      <c r="G55" s="305">
        <f t="shared" si="5"/>
        <v>37336</v>
      </c>
    </row>
    <row r="56" spans="1:7" ht="14.25" customHeight="1">
      <c r="A56" s="2694"/>
      <c r="B56" s="2694"/>
      <c r="C56" s="2682" t="s">
        <v>252</v>
      </c>
      <c r="D56" s="305">
        <f t="shared" ref="D56:G56" si="6">D55+D37</f>
        <v>0</v>
      </c>
      <c r="E56" s="305">
        <f t="shared" si="6"/>
        <v>-3164.2999999998865</v>
      </c>
      <c r="F56" s="305">
        <f t="shared" si="6"/>
        <v>54359</v>
      </c>
      <c r="G56" s="305">
        <f t="shared" si="6"/>
        <v>3206</v>
      </c>
    </row>
    <row r="57" spans="1:7" s="2661" customFormat="1" ht="15.75" customHeight="1">
      <c r="A57" s="2695">
        <v>380</v>
      </c>
      <c r="B57" s="2696"/>
      <c r="C57" s="2697" t="s">
        <v>253</v>
      </c>
      <c r="D57" s="502">
        <v>0</v>
      </c>
      <c r="E57" s="502">
        <v>0</v>
      </c>
      <c r="F57" s="502">
        <v>0</v>
      </c>
      <c r="G57" s="502"/>
    </row>
    <row r="58" spans="1:7" s="2661" customFormat="1" ht="15.75" customHeight="1">
      <c r="A58" s="2695">
        <v>381</v>
      </c>
      <c r="B58" s="2696"/>
      <c r="C58" s="2697" t="s">
        <v>254</v>
      </c>
      <c r="D58" s="502">
        <v>0</v>
      </c>
      <c r="E58" s="502">
        <v>0</v>
      </c>
      <c r="F58" s="502">
        <v>0</v>
      </c>
      <c r="G58" s="502">
        <v>0</v>
      </c>
    </row>
    <row r="59" spans="1:7" s="2672" customFormat="1" ht="25.5">
      <c r="A59" s="2669">
        <v>383</v>
      </c>
      <c r="B59" s="2670"/>
      <c r="C59" s="2671" t="s">
        <v>255</v>
      </c>
      <c r="D59" s="323">
        <v>0</v>
      </c>
      <c r="E59" s="323">
        <v>0</v>
      </c>
      <c r="F59" s="323">
        <v>0</v>
      </c>
      <c r="G59" s="323">
        <v>0</v>
      </c>
    </row>
    <row r="60" spans="1:7" s="2672" customFormat="1">
      <c r="A60" s="2669">
        <v>3840</v>
      </c>
      <c r="B60" s="2670"/>
      <c r="C60" s="2671" t="s">
        <v>256</v>
      </c>
      <c r="D60" s="503">
        <v>0</v>
      </c>
      <c r="E60" s="503">
        <v>0</v>
      </c>
      <c r="F60" s="503">
        <v>0</v>
      </c>
      <c r="G60" s="503">
        <v>0</v>
      </c>
    </row>
    <row r="61" spans="1:7" s="2672" customFormat="1">
      <c r="A61" s="2669">
        <v>3841</v>
      </c>
      <c r="B61" s="2670"/>
      <c r="C61" s="2671" t="s">
        <v>257</v>
      </c>
      <c r="D61" s="503">
        <v>0</v>
      </c>
      <c r="E61" s="503">
        <v>0</v>
      </c>
      <c r="F61" s="503">
        <v>0</v>
      </c>
      <c r="G61" s="503">
        <v>0</v>
      </c>
    </row>
    <row r="62" spans="1:7" s="2672" customFormat="1">
      <c r="A62" s="2698">
        <v>386</v>
      </c>
      <c r="B62" s="2699"/>
      <c r="C62" s="2700" t="s">
        <v>258</v>
      </c>
      <c r="D62" s="503">
        <v>0</v>
      </c>
      <c r="E62" s="503">
        <v>0</v>
      </c>
      <c r="F62" s="503">
        <v>0</v>
      </c>
      <c r="G62" s="503">
        <v>0</v>
      </c>
    </row>
    <row r="63" spans="1:7" s="2672" customFormat="1" ht="25.5">
      <c r="A63" s="2669">
        <v>387</v>
      </c>
      <c r="B63" s="2670"/>
      <c r="C63" s="2671" t="s">
        <v>259</v>
      </c>
      <c r="D63" s="503">
        <v>0</v>
      </c>
      <c r="E63" s="503">
        <v>0</v>
      </c>
      <c r="F63" s="503">
        <v>0</v>
      </c>
      <c r="G63" s="503">
        <v>0</v>
      </c>
    </row>
    <row r="64" spans="1:7" s="2672" customFormat="1">
      <c r="A64" s="2668">
        <v>389</v>
      </c>
      <c r="B64" s="2701"/>
      <c r="C64" s="2664" t="s">
        <v>61</v>
      </c>
      <c r="D64" s="306">
        <v>0</v>
      </c>
      <c r="E64" s="306">
        <v>0</v>
      </c>
      <c r="F64" s="306">
        <v>12000</v>
      </c>
      <c r="G64" s="306">
        <v>0</v>
      </c>
    </row>
    <row r="65" spans="1:7" s="2661" customFormat="1">
      <c r="A65" s="2662" t="s">
        <v>260</v>
      </c>
      <c r="B65" s="2663"/>
      <c r="C65" s="2664" t="s">
        <v>261</v>
      </c>
      <c r="D65" s="306">
        <v>0</v>
      </c>
      <c r="E65" s="306">
        <v>0</v>
      </c>
      <c r="F65" s="306">
        <v>0</v>
      </c>
      <c r="G65" s="306">
        <v>0</v>
      </c>
    </row>
    <row r="66" spans="1:7" s="2704" customFormat="1">
      <c r="A66" s="2702" t="s">
        <v>262</v>
      </c>
      <c r="B66" s="2703"/>
      <c r="C66" s="2671" t="s">
        <v>263</v>
      </c>
      <c r="D66" s="323">
        <v>0</v>
      </c>
      <c r="E66" s="323">
        <v>0</v>
      </c>
      <c r="F66" s="323">
        <v>0</v>
      </c>
      <c r="G66" s="323">
        <v>0</v>
      </c>
    </row>
    <row r="67" spans="1:7" s="2661" customFormat="1">
      <c r="A67" s="2702">
        <v>481</v>
      </c>
      <c r="B67" s="2663"/>
      <c r="C67" s="2664" t="s">
        <v>264</v>
      </c>
      <c r="D67" s="306">
        <v>0</v>
      </c>
      <c r="E67" s="306">
        <v>0</v>
      </c>
      <c r="F67" s="306">
        <v>0</v>
      </c>
      <c r="G67" s="306">
        <v>0</v>
      </c>
    </row>
    <row r="68" spans="1:7" s="2661" customFormat="1">
      <c r="A68" s="2702">
        <v>482</v>
      </c>
      <c r="B68" s="2663"/>
      <c r="C68" s="2664" t="s">
        <v>265</v>
      </c>
      <c r="D68" s="306">
        <v>0</v>
      </c>
      <c r="E68" s="306">
        <v>0</v>
      </c>
      <c r="F68" s="306">
        <v>0</v>
      </c>
      <c r="G68" s="306">
        <v>0</v>
      </c>
    </row>
    <row r="69" spans="1:7" s="2661" customFormat="1">
      <c r="A69" s="2702">
        <v>483</v>
      </c>
      <c r="B69" s="2663"/>
      <c r="C69" s="2664" t="s">
        <v>266</v>
      </c>
      <c r="D69" s="306">
        <v>0</v>
      </c>
      <c r="E69" s="306">
        <v>0</v>
      </c>
      <c r="F69" s="306">
        <v>0</v>
      </c>
      <c r="G69" s="306">
        <v>0</v>
      </c>
    </row>
    <row r="70" spans="1:7" s="2661" customFormat="1">
      <c r="A70" s="2702">
        <v>484</v>
      </c>
      <c r="B70" s="2663"/>
      <c r="C70" s="2664" t="s">
        <v>267</v>
      </c>
      <c r="D70" s="306">
        <v>0</v>
      </c>
      <c r="E70" s="306">
        <v>0</v>
      </c>
      <c r="F70" s="306">
        <v>0</v>
      </c>
      <c r="G70" s="306">
        <v>0</v>
      </c>
    </row>
    <row r="71" spans="1:7" s="2661" customFormat="1">
      <c r="A71" s="2702">
        <v>485</v>
      </c>
      <c r="B71" s="2663"/>
      <c r="C71" s="2664" t="s">
        <v>268</v>
      </c>
      <c r="D71" s="306">
        <v>0</v>
      </c>
      <c r="E71" s="306">
        <v>0</v>
      </c>
      <c r="F71" s="306">
        <v>0</v>
      </c>
      <c r="G71" s="306">
        <v>0</v>
      </c>
    </row>
    <row r="72" spans="1:7" s="2661" customFormat="1">
      <c r="A72" s="2702">
        <v>486</v>
      </c>
      <c r="B72" s="2663"/>
      <c r="C72" s="2664" t="s">
        <v>269</v>
      </c>
      <c r="D72" s="306">
        <v>0</v>
      </c>
      <c r="E72" s="306">
        <v>0</v>
      </c>
      <c r="F72" s="306">
        <v>0</v>
      </c>
      <c r="G72" s="306">
        <v>0</v>
      </c>
    </row>
    <row r="73" spans="1:7" s="2672" customFormat="1">
      <c r="A73" s="2702">
        <v>487</v>
      </c>
      <c r="B73" s="2666"/>
      <c r="C73" s="2664" t="s">
        <v>270</v>
      </c>
      <c r="D73" s="306">
        <v>0</v>
      </c>
      <c r="E73" s="306">
        <v>0</v>
      </c>
      <c r="F73" s="306">
        <v>0</v>
      </c>
      <c r="G73" s="306">
        <v>0</v>
      </c>
    </row>
    <row r="74" spans="1:7" s="2672" customFormat="1">
      <c r="A74" s="2702">
        <v>489</v>
      </c>
      <c r="B74" s="2705"/>
      <c r="C74" s="2680" t="s">
        <v>78</v>
      </c>
      <c r="D74" s="306">
        <v>0</v>
      </c>
      <c r="E74" s="306">
        <v>2082.4</v>
      </c>
      <c r="F74" s="306">
        <v>1400</v>
      </c>
      <c r="G74" s="306">
        <v>2082</v>
      </c>
    </row>
    <row r="75" spans="1:7" s="2672" customFormat="1">
      <c r="A75" s="2706" t="s">
        <v>271</v>
      </c>
      <c r="B75" s="2705"/>
      <c r="C75" s="2693" t="s">
        <v>272</v>
      </c>
      <c r="D75" s="306">
        <v>0</v>
      </c>
      <c r="E75" s="306">
        <v>0</v>
      </c>
      <c r="F75" s="306">
        <v>1179</v>
      </c>
      <c r="G75" s="306">
        <v>1876</v>
      </c>
    </row>
    <row r="76" spans="1:7">
      <c r="A76" s="2681"/>
      <c r="B76" s="2681"/>
      <c r="C76" s="2682" t="s">
        <v>273</v>
      </c>
      <c r="D76" s="305">
        <f t="shared" ref="D76" si="7">SUM(D65:D74)-SUM(D57:D64)</f>
        <v>0</v>
      </c>
      <c r="E76" s="305">
        <f t="shared" ref="E76" si="8">SUM(E65:E74)-SUM(E57:E64)</f>
        <v>2082.4</v>
      </c>
      <c r="F76" s="305">
        <f t="shared" ref="F76:G76" si="9">SUM(F65:F74)-SUM(F57:F64)</f>
        <v>-10600</v>
      </c>
      <c r="G76" s="305">
        <f t="shared" si="9"/>
        <v>2082</v>
      </c>
    </row>
    <row r="77" spans="1:7">
      <c r="A77" s="2707"/>
      <c r="B77" s="2707"/>
      <c r="C77" s="2682" t="s">
        <v>274</v>
      </c>
      <c r="D77" s="305">
        <f t="shared" ref="D77:G77" si="10">D56+D76</f>
        <v>0</v>
      </c>
      <c r="E77" s="305">
        <f t="shared" si="10"/>
        <v>-1081.8999999998864</v>
      </c>
      <c r="F77" s="305">
        <f t="shared" si="10"/>
        <v>43759</v>
      </c>
      <c r="G77" s="305">
        <f t="shared" si="10"/>
        <v>5288</v>
      </c>
    </row>
    <row r="78" spans="1:7">
      <c r="A78" s="2708">
        <v>3</v>
      </c>
      <c r="B78" s="2708"/>
      <c r="C78" s="2709" t="s">
        <v>275</v>
      </c>
      <c r="D78" s="338">
        <f t="shared" ref="D78:G78" si="11">D20+D21+SUM(D38:D43)+SUM(D57:D64)</f>
        <v>0</v>
      </c>
      <c r="E78" s="338">
        <f t="shared" si="11"/>
        <v>729335.09999999986</v>
      </c>
      <c r="F78" s="338">
        <f t="shared" si="11"/>
        <v>728437</v>
      </c>
      <c r="G78" s="338">
        <f t="shared" si="11"/>
        <v>749377</v>
      </c>
    </row>
    <row r="79" spans="1:7" ht="13.9" customHeight="1">
      <c r="A79" s="2708">
        <v>4</v>
      </c>
      <c r="B79" s="2708"/>
      <c r="C79" s="2709" t="s">
        <v>276</v>
      </c>
      <c r="D79" s="338">
        <f t="shared" ref="D79:G79" si="12">D35+D36+SUM(D44:D53)+SUM(D65:D74)</f>
        <v>0</v>
      </c>
      <c r="E79" s="338">
        <f t="shared" si="12"/>
        <v>728253.20000000007</v>
      </c>
      <c r="F79" s="338">
        <f t="shared" si="12"/>
        <v>772196</v>
      </c>
      <c r="G79" s="338">
        <f t="shared" si="12"/>
        <v>754665</v>
      </c>
    </row>
    <row r="80" spans="1:7">
      <c r="A80" s="2710"/>
      <c r="B80" s="2710"/>
      <c r="C80" s="2711"/>
    </row>
    <row r="81" spans="1:7">
      <c r="A81" s="2712" t="s">
        <v>277</v>
      </c>
      <c r="B81" s="2713"/>
      <c r="C81" s="2713"/>
    </row>
    <row r="82" spans="1:7" s="2661" customFormat="1">
      <c r="A82" s="2714">
        <v>50</v>
      </c>
      <c r="B82" s="2715"/>
      <c r="C82" s="2715" t="s">
        <v>278</v>
      </c>
      <c r="D82" s="522">
        <v>0</v>
      </c>
      <c r="E82" s="522">
        <v>30253.4</v>
      </c>
      <c r="F82" s="522">
        <v>13748</v>
      </c>
      <c r="G82" s="522">
        <v>22725</v>
      </c>
    </row>
    <row r="83" spans="1:7" s="2661" customFormat="1">
      <c r="A83" s="2714">
        <v>51</v>
      </c>
      <c r="B83" s="2715"/>
      <c r="C83" s="2715" t="s">
        <v>279</v>
      </c>
      <c r="D83" s="306">
        <v>0</v>
      </c>
      <c r="E83" s="306">
        <v>0</v>
      </c>
      <c r="F83" s="306">
        <v>0</v>
      </c>
      <c r="G83" s="306">
        <v>0</v>
      </c>
    </row>
    <row r="84" spans="1:7" s="2661" customFormat="1">
      <c r="A84" s="2714">
        <v>52</v>
      </c>
      <c r="B84" s="2715"/>
      <c r="C84" s="2715" t="s">
        <v>280</v>
      </c>
      <c r="D84" s="306">
        <v>0</v>
      </c>
      <c r="E84" s="306">
        <v>1091</v>
      </c>
      <c r="F84" s="306">
        <v>447</v>
      </c>
      <c r="G84" s="306">
        <v>300</v>
      </c>
    </row>
    <row r="85" spans="1:7" s="2661" customFormat="1">
      <c r="A85" s="2716">
        <v>54</v>
      </c>
      <c r="B85" s="2717"/>
      <c r="C85" s="2717" t="s">
        <v>281</v>
      </c>
      <c r="D85" s="312">
        <v>0</v>
      </c>
      <c r="E85" s="312">
        <v>2445</v>
      </c>
      <c r="F85" s="312">
        <v>2150</v>
      </c>
      <c r="G85" s="312">
        <v>1385</v>
      </c>
    </row>
    <row r="86" spans="1:7" s="2661" customFormat="1">
      <c r="A86" s="2716">
        <v>55</v>
      </c>
      <c r="B86" s="2717"/>
      <c r="C86" s="2717" t="s">
        <v>282</v>
      </c>
      <c r="D86" s="312">
        <v>0</v>
      </c>
      <c r="E86" s="312">
        <v>0</v>
      </c>
      <c r="F86" s="312">
        <v>10000</v>
      </c>
      <c r="G86" s="312">
        <v>0</v>
      </c>
    </row>
    <row r="87" spans="1:7" s="2661" customFormat="1">
      <c r="A87" s="2716">
        <v>56</v>
      </c>
      <c r="B87" s="2717"/>
      <c r="C87" s="2717" t="s">
        <v>283</v>
      </c>
      <c r="D87" s="525">
        <v>0</v>
      </c>
      <c r="E87" s="525">
        <v>6240</v>
      </c>
      <c r="F87" s="525">
        <v>1383</v>
      </c>
      <c r="G87" s="525">
        <v>10113</v>
      </c>
    </row>
    <row r="88" spans="1:7" s="2661" customFormat="1">
      <c r="A88" s="2714">
        <v>57</v>
      </c>
      <c r="B88" s="2715"/>
      <c r="C88" s="2715" t="s">
        <v>284</v>
      </c>
      <c r="D88" s="306">
        <v>0</v>
      </c>
      <c r="E88" s="306">
        <v>5920</v>
      </c>
      <c r="F88" s="306">
        <v>2350</v>
      </c>
      <c r="G88" s="306">
        <v>5250</v>
      </c>
    </row>
    <row r="89" spans="1:7" s="2661" customFormat="1">
      <c r="A89" s="2714">
        <v>580</v>
      </c>
      <c r="B89" s="2715"/>
      <c r="C89" s="2715" t="s">
        <v>285</v>
      </c>
      <c r="D89" s="306">
        <v>0</v>
      </c>
      <c r="E89" s="306">
        <v>0</v>
      </c>
      <c r="F89" s="306">
        <v>0</v>
      </c>
      <c r="G89" s="306">
        <v>0</v>
      </c>
    </row>
    <row r="90" spans="1:7" s="2661" customFormat="1">
      <c r="A90" s="2714">
        <v>582</v>
      </c>
      <c r="B90" s="2715"/>
      <c r="C90" s="2715" t="s">
        <v>286</v>
      </c>
      <c r="D90" s="306">
        <v>0</v>
      </c>
      <c r="E90" s="306">
        <v>0</v>
      </c>
      <c r="F90" s="306">
        <v>0</v>
      </c>
      <c r="G90" s="306">
        <v>0</v>
      </c>
    </row>
    <row r="91" spans="1:7" s="2661" customFormat="1">
      <c r="A91" s="2714">
        <v>584</v>
      </c>
      <c r="B91" s="2715"/>
      <c r="C91" s="2715" t="s">
        <v>287</v>
      </c>
      <c r="D91" s="306">
        <v>0</v>
      </c>
      <c r="E91" s="306">
        <v>0</v>
      </c>
      <c r="F91" s="306">
        <v>0</v>
      </c>
      <c r="G91" s="306">
        <v>0</v>
      </c>
    </row>
    <row r="92" spans="1:7" s="2661" customFormat="1">
      <c r="A92" s="2714">
        <v>585</v>
      </c>
      <c r="B92" s="2715"/>
      <c r="C92" s="2715" t="s">
        <v>288</v>
      </c>
      <c r="D92" s="306">
        <v>0</v>
      </c>
      <c r="E92" s="306">
        <v>0</v>
      </c>
      <c r="F92" s="306">
        <v>0</v>
      </c>
      <c r="G92" s="306">
        <v>0</v>
      </c>
    </row>
    <row r="93" spans="1:7" s="2661" customFormat="1">
      <c r="A93" s="2714">
        <v>586</v>
      </c>
      <c r="B93" s="2715"/>
      <c r="C93" s="2715" t="s">
        <v>289</v>
      </c>
      <c r="D93" s="306">
        <v>0</v>
      </c>
      <c r="E93" s="306">
        <v>0</v>
      </c>
      <c r="F93" s="306">
        <v>0</v>
      </c>
      <c r="G93" s="306">
        <v>0</v>
      </c>
    </row>
    <row r="94" spans="1:7" s="2661" customFormat="1">
      <c r="A94" s="2718">
        <v>589</v>
      </c>
      <c r="B94" s="2719"/>
      <c r="C94" s="2719" t="s">
        <v>290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2720">
        <v>5</v>
      </c>
      <c r="B95" s="2721"/>
      <c r="C95" s="2721" t="s">
        <v>291</v>
      </c>
      <c r="D95" s="353">
        <f t="shared" ref="D95:G95" si="13">SUM(D82:D94)</f>
        <v>0</v>
      </c>
      <c r="E95" s="353">
        <f t="shared" si="13"/>
        <v>45949.4</v>
      </c>
      <c r="F95" s="353">
        <f t="shared" si="13"/>
        <v>30078</v>
      </c>
      <c r="G95" s="353">
        <f t="shared" si="13"/>
        <v>39773</v>
      </c>
    </row>
    <row r="96" spans="1:7" s="2661" customFormat="1">
      <c r="A96" s="2714">
        <v>60</v>
      </c>
      <c r="B96" s="2715"/>
      <c r="C96" s="2715" t="s">
        <v>292</v>
      </c>
      <c r="D96" s="306">
        <v>0</v>
      </c>
      <c r="E96" s="306">
        <v>0</v>
      </c>
      <c r="F96" s="306">
        <v>0</v>
      </c>
      <c r="G96" s="306">
        <v>0</v>
      </c>
    </row>
    <row r="97" spans="1:7" s="2661" customFormat="1">
      <c r="A97" s="2714">
        <v>61</v>
      </c>
      <c r="B97" s="2715"/>
      <c r="C97" s="2715" t="s">
        <v>293</v>
      </c>
      <c r="D97" s="306">
        <v>0</v>
      </c>
      <c r="E97" s="306">
        <v>0</v>
      </c>
      <c r="F97" s="306">
        <v>0</v>
      </c>
      <c r="G97" s="306">
        <v>0</v>
      </c>
    </row>
    <row r="98" spans="1:7" s="2661" customFormat="1">
      <c r="A98" s="2714">
        <v>62</v>
      </c>
      <c r="B98" s="2715"/>
      <c r="C98" s="2715" t="s">
        <v>294</v>
      </c>
      <c r="D98" s="306">
        <v>0</v>
      </c>
      <c r="E98" s="306">
        <v>0</v>
      </c>
      <c r="F98" s="306">
        <v>0</v>
      </c>
      <c r="G98" s="306">
        <v>0</v>
      </c>
    </row>
    <row r="99" spans="1:7" s="2661" customFormat="1">
      <c r="A99" s="2714">
        <v>63</v>
      </c>
      <c r="B99" s="2715"/>
      <c r="C99" s="2715" t="s">
        <v>295</v>
      </c>
      <c r="D99" s="484">
        <v>0</v>
      </c>
      <c r="E99" s="484">
        <v>4274</v>
      </c>
      <c r="F99" s="484">
        <v>5860</v>
      </c>
      <c r="G99" s="484">
        <v>740</v>
      </c>
    </row>
    <row r="100" spans="1:7" s="2661" customFormat="1">
      <c r="A100" s="2714">
        <v>64</v>
      </c>
      <c r="B100" s="2715"/>
      <c r="C100" s="2715" t="s">
        <v>296</v>
      </c>
      <c r="D100" s="306">
        <v>0</v>
      </c>
      <c r="E100" s="306">
        <v>1890</v>
      </c>
      <c r="F100" s="306">
        <v>1260</v>
      </c>
      <c r="G100" s="306">
        <v>1340</v>
      </c>
    </row>
    <row r="101" spans="1:7" s="2661" customFormat="1">
      <c r="A101" s="2714">
        <v>65</v>
      </c>
      <c r="B101" s="2715"/>
      <c r="C101" s="2715" t="s">
        <v>297</v>
      </c>
      <c r="D101" s="306">
        <v>0</v>
      </c>
      <c r="E101" s="306">
        <v>0</v>
      </c>
      <c r="F101" s="306">
        <v>10000</v>
      </c>
      <c r="G101" s="306">
        <v>1800</v>
      </c>
    </row>
    <row r="102" spans="1:7" s="2661" customFormat="1">
      <c r="A102" s="2714">
        <v>66</v>
      </c>
      <c r="B102" s="2715"/>
      <c r="C102" s="2715" t="s">
        <v>298</v>
      </c>
      <c r="D102" s="306">
        <v>0</v>
      </c>
      <c r="E102" s="306">
        <v>0</v>
      </c>
      <c r="F102" s="306">
        <v>0</v>
      </c>
      <c r="G102" s="306">
        <v>0</v>
      </c>
    </row>
    <row r="103" spans="1:7" s="2661" customFormat="1">
      <c r="A103" s="2714">
        <v>67</v>
      </c>
      <c r="B103" s="2715"/>
      <c r="C103" s="2715" t="s">
        <v>284</v>
      </c>
      <c r="D103" s="284">
        <v>0</v>
      </c>
      <c r="E103" s="284">
        <v>5920</v>
      </c>
      <c r="F103" s="284">
        <v>2350</v>
      </c>
      <c r="G103" s="284">
        <v>5250</v>
      </c>
    </row>
    <row r="104" spans="1:7" s="2661" customFormat="1" ht="25.5">
      <c r="A104" s="2722" t="s">
        <v>299</v>
      </c>
      <c r="B104" s="2715"/>
      <c r="C104" s="2723" t="s">
        <v>300</v>
      </c>
      <c r="D104" s="532">
        <v>0</v>
      </c>
      <c r="E104" s="532">
        <v>0</v>
      </c>
      <c r="F104" s="532">
        <v>0</v>
      </c>
      <c r="G104" s="532">
        <v>0</v>
      </c>
    </row>
    <row r="105" spans="1:7" s="2661" customFormat="1" ht="38.25">
      <c r="A105" s="2724" t="s">
        <v>301</v>
      </c>
      <c r="B105" s="2719"/>
      <c r="C105" s="2725" t="s">
        <v>302</v>
      </c>
      <c r="D105" s="535">
        <v>0</v>
      </c>
      <c r="E105" s="535">
        <v>0</v>
      </c>
      <c r="F105" s="535">
        <v>0</v>
      </c>
      <c r="G105" s="535">
        <v>0</v>
      </c>
    </row>
    <row r="106" spans="1:7">
      <c r="A106" s="2720">
        <v>6</v>
      </c>
      <c r="B106" s="2721"/>
      <c r="C106" s="2721" t="s">
        <v>303</v>
      </c>
      <c r="D106" s="353">
        <f t="shared" ref="D106:G106" si="14">SUM(D96:D105)</f>
        <v>0</v>
      </c>
      <c r="E106" s="353">
        <f t="shared" si="14"/>
        <v>12084</v>
      </c>
      <c r="F106" s="353">
        <f t="shared" si="14"/>
        <v>19470</v>
      </c>
      <c r="G106" s="353">
        <f t="shared" si="14"/>
        <v>9130</v>
      </c>
    </row>
    <row r="107" spans="1:7">
      <c r="A107" s="2726" t="s">
        <v>304</v>
      </c>
      <c r="B107" s="2726"/>
      <c r="C107" s="2721" t="s">
        <v>3</v>
      </c>
      <c r="D107" s="353">
        <f t="shared" ref="D107:G107" si="15">(D95-D88)-(D106-D103)</f>
        <v>0</v>
      </c>
      <c r="E107" s="353">
        <f t="shared" si="15"/>
        <v>33865.4</v>
      </c>
      <c r="F107" s="353">
        <f t="shared" si="15"/>
        <v>10608</v>
      </c>
      <c r="G107" s="353">
        <f t="shared" si="15"/>
        <v>30643</v>
      </c>
    </row>
    <row r="108" spans="1:7">
      <c r="A108" s="2727" t="s">
        <v>305</v>
      </c>
      <c r="B108" s="2727"/>
      <c r="C108" s="2728" t="s">
        <v>306</v>
      </c>
      <c r="D108" s="539">
        <f t="shared" ref="D108:G108" si="16">D107-D85-D86+D100+D101</f>
        <v>0</v>
      </c>
      <c r="E108" s="539">
        <f t="shared" si="16"/>
        <v>33310.400000000001</v>
      </c>
      <c r="F108" s="539">
        <f t="shared" si="16"/>
        <v>9718</v>
      </c>
      <c r="G108" s="539">
        <f t="shared" si="16"/>
        <v>32398</v>
      </c>
    </row>
    <row r="109" spans="1:7">
      <c r="A109" s="2710"/>
      <c r="B109" s="2710"/>
      <c r="C109" s="2711"/>
    </row>
    <row r="110" spans="1:7" s="2731" customFormat="1">
      <c r="A110" s="2729" t="s">
        <v>307</v>
      </c>
      <c r="B110" s="2730"/>
      <c r="C110" s="2729"/>
    </row>
    <row r="111" spans="1:7" s="2734" customFormat="1">
      <c r="A111" s="2732">
        <v>10</v>
      </c>
      <c r="B111" s="2733"/>
      <c r="C111" s="2733" t="s">
        <v>308</v>
      </c>
      <c r="D111" s="366">
        <f t="shared" ref="D111:G111" si="17">D112+D117</f>
        <v>0</v>
      </c>
      <c r="E111" s="366">
        <f t="shared" si="17"/>
        <v>0</v>
      </c>
      <c r="F111" s="366">
        <f t="shared" si="17"/>
        <v>559607</v>
      </c>
      <c r="G111" s="366">
        <f t="shared" si="17"/>
        <v>487990</v>
      </c>
    </row>
    <row r="112" spans="1:7" s="2734" customFormat="1">
      <c r="A112" s="2735" t="s">
        <v>309</v>
      </c>
      <c r="B112" s="2736"/>
      <c r="C112" s="2736" t="s">
        <v>310</v>
      </c>
      <c r="D112" s="366">
        <f t="shared" ref="D112:G112" si="18">D113+D114+D115+D116</f>
        <v>0</v>
      </c>
      <c r="E112" s="366">
        <f t="shared" si="18"/>
        <v>0</v>
      </c>
      <c r="F112" s="366">
        <f t="shared" si="18"/>
        <v>318628</v>
      </c>
      <c r="G112" s="366">
        <f t="shared" si="18"/>
        <v>253755</v>
      </c>
    </row>
    <row r="113" spans="1:7" s="2734" customFormat="1">
      <c r="A113" s="2737" t="s">
        <v>311</v>
      </c>
      <c r="B113" s="2738"/>
      <c r="C113" s="2738" t="s">
        <v>312</v>
      </c>
      <c r="D113" s="525">
        <v>0</v>
      </c>
      <c r="E113" s="525">
        <v>0</v>
      </c>
      <c r="F113" s="525">
        <v>209424</v>
      </c>
      <c r="G113" s="525">
        <v>147147</v>
      </c>
    </row>
    <row r="114" spans="1:7" s="2741" customFormat="1" ht="15" customHeight="1">
      <c r="A114" s="2739">
        <v>102</v>
      </c>
      <c r="B114" s="2740"/>
      <c r="C114" s="2740" t="s">
        <v>313</v>
      </c>
      <c r="D114" s="552">
        <v>0</v>
      </c>
      <c r="E114" s="552">
        <v>0</v>
      </c>
      <c r="F114" s="552">
        <v>0</v>
      </c>
      <c r="G114" s="552">
        <v>0</v>
      </c>
    </row>
    <row r="115" spans="1:7" s="2734" customFormat="1">
      <c r="A115" s="2737">
        <v>104</v>
      </c>
      <c r="B115" s="2738"/>
      <c r="C115" s="2738" t="s">
        <v>314</v>
      </c>
      <c r="D115" s="525">
        <v>0</v>
      </c>
      <c r="E115" s="525">
        <v>0</v>
      </c>
      <c r="F115" s="525">
        <v>109167</v>
      </c>
      <c r="G115" s="525">
        <v>106552</v>
      </c>
    </row>
    <row r="116" spans="1:7" s="2734" customFormat="1">
      <c r="A116" s="2737">
        <v>106</v>
      </c>
      <c r="B116" s="2738"/>
      <c r="C116" s="2738" t="s">
        <v>315</v>
      </c>
      <c r="D116" s="525">
        <v>0</v>
      </c>
      <c r="E116" s="525">
        <v>0</v>
      </c>
      <c r="F116" s="525">
        <v>37</v>
      </c>
      <c r="G116" s="525">
        <v>56</v>
      </c>
    </row>
    <row r="117" spans="1:7" s="2734" customFormat="1">
      <c r="A117" s="2735" t="s">
        <v>316</v>
      </c>
      <c r="B117" s="2736"/>
      <c r="C117" s="2736" t="s">
        <v>317</v>
      </c>
      <c r="D117" s="366">
        <f t="shared" ref="D117:G117" si="19">D118+D119+D120</f>
        <v>0</v>
      </c>
      <c r="E117" s="366">
        <f t="shared" si="19"/>
        <v>0</v>
      </c>
      <c r="F117" s="366">
        <f t="shared" si="19"/>
        <v>240979</v>
      </c>
      <c r="G117" s="366">
        <f t="shared" si="19"/>
        <v>234235</v>
      </c>
    </row>
    <row r="118" spans="1:7" s="2734" customFormat="1">
      <c r="A118" s="2737">
        <v>107</v>
      </c>
      <c r="B118" s="2738"/>
      <c r="C118" s="2738" t="s">
        <v>318</v>
      </c>
      <c r="D118" s="525">
        <v>0</v>
      </c>
      <c r="E118" s="525">
        <v>0</v>
      </c>
      <c r="F118" s="525">
        <v>183979</v>
      </c>
      <c r="G118" s="525">
        <v>184078</v>
      </c>
    </row>
    <row r="119" spans="1:7" s="2734" customFormat="1">
      <c r="A119" s="2737">
        <v>108</v>
      </c>
      <c r="B119" s="2738"/>
      <c r="C119" s="2738" t="s">
        <v>319</v>
      </c>
      <c r="D119" s="525">
        <v>0</v>
      </c>
      <c r="E119" s="525">
        <v>0</v>
      </c>
      <c r="F119" s="525">
        <v>57000</v>
      </c>
      <c r="G119" s="525">
        <v>50157</v>
      </c>
    </row>
    <row r="120" spans="1:7" s="2743" customFormat="1" ht="25.5">
      <c r="A120" s="2739">
        <v>109</v>
      </c>
      <c r="B120" s="2742"/>
      <c r="C120" s="2742" t="s">
        <v>320</v>
      </c>
      <c r="D120" s="555">
        <v>0</v>
      </c>
      <c r="E120" s="555">
        <v>0</v>
      </c>
      <c r="F120" s="555">
        <v>0</v>
      </c>
      <c r="G120" s="555">
        <v>0</v>
      </c>
    </row>
    <row r="121" spans="1:7" s="2734" customFormat="1">
      <c r="A121" s="2735">
        <v>14</v>
      </c>
      <c r="B121" s="2736"/>
      <c r="C121" s="2736" t="s">
        <v>321</v>
      </c>
      <c r="D121" s="378">
        <f t="shared" ref="D121:G121" si="20">SUM(D122:D130)</f>
        <v>0</v>
      </c>
      <c r="E121" s="378">
        <f t="shared" si="20"/>
        <v>0</v>
      </c>
      <c r="F121" s="378">
        <f t="shared" si="20"/>
        <v>285352</v>
      </c>
      <c r="G121" s="378">
        <f t="shared" si="20"/>
        <v>313196</v>
      </c>
    </row>
    <row r="122" spans="1:7" s="2734" customFormat="1">
      <c r="A122" s="2744" t="s">
        <v>322</v>
      </c>
      <c r="B122" s="2745"/>
      <c r="C122" s="2745" t="s">
        <v>323</v>
      </c>
      <c r="D122" s="484">
        <v>0</v>
      </c>
      <c r="E122" s="484">
        <v>0</v>
      </c>
      <c r="F122" s="484">
        <v>67224</v>
      </c>
      <c r="G122" s="484">
        <v>97249</v>
      </c>
    </row>
    <row r="123" spans="1:7" s="2734" customFormat="1">
      <c r="A123" s="2744">
        <v>144</v>
      </c>
      <c r="B123" s="2745"/>
      <c r="C123" s="2745" t="s">
        <v>281</v>
      </c>
      <c r="D123" s="525">
        <v>0</v>
      </c>
      <c r="E123" s="525">
        <v>0</v>
      </c>
      <c r="F123" s="525">
        <v>7326</v>
      </c>
      <c r="G123" s="525">
        <v>6160</v>
      </c>
    </row>
    <row r="124" spans="1:7" s="2734" customFormat="1">
      <c r="A124" s="2744">
        <v>145</v>
      </c>
      <c r="B124" s="2745"/>
      <c r="C124" s="2745" t="s">
        <v>324</v>
      </c>
      <c r="D124" s="525">
        <v>0</v>
      </c>
      <c r="E124" s="525">
        <v>0</v>
      </c>
      <c r="F124" s="525">
        <v>154365</v>
      </c>
      <c r="G124" s="525">
        <v>152555</v>
      </c>
    </row>
    <row r="125" spans="1:7" s="2734" customFormat="1">
      <c r="A125" s="2744">
        <v>146</v>
      </c>
      <c r="B125" s="2745"/>
      <c r="C125" s="2745" t="s">
        <v>325</v>
      </c>
      <c r="D125" s="525">
        <v>0</v>
      </c>
      <c r="E125" s="525">
        <v>0</v>
      </c>
      <c r="F125" s="525">
        <v>56437</v>
      </c>
      <c r="G125" s="525">
        <v>57232</v>
      </c>
    </row>
    <row r="126" spans="1:7" s="2743" customFormat="1" ht="29.45" customHeight="1">
      <c r="A126" s="2746" t="s">
        <v>326</v>
      </c>
      <c r="B126" s="2747"/>
      <c r="C126" s="2747" t="s">
        <v>327</v>
      </c>
      <c r="D126" s="488">
        <v>0</v>
      </c>
      <c r="E126" s="488">
        <v>0</v>
      </c>
      <c r="F126" s="488">
        <v>0</v>
      </c>
      <c r="G126" s="488">
        <v>0</v>
      </c>
    </row>
    <row r="127" spans="1:7" s="2734" customFormat="1">
      <c r="A127" s="2744">
        <v>1484</v>
      </c>
      <c r="B127" s="2745"/>
      <c r="C127" s="2745" t="s">
        <v>328</v>
      </c>
      <c r="D127" s="484">
        <v>0</v>
      </c>
      <c r="E127" s="484">
        <v>0</v>
      </c>
      <c r="F127" s="484">
        <v>0</v>
      </c>
      <c r="G127" s="484">
        <v>0</v>
      </c>
    </row>
    <row r="128" spans="1:7" s="2734" customFormat="1">
      <c r="A128" s="2744">
        <v>1485</v>
      </c>
      <c r="B128" s="2745"/>
      <c r="C128" s="2745" t="s">
        <v>329</v>
      </c>
      <c r="D128" s="484">
        <v>0</v>
      </c>
      <c r="E128" s="484">
        <v>0</v>
      </c>
      <c r="F128" s="484">
        <v>0</v>
      </c>
      <c r="G128" s="484">
        <v>0</v>
      </c>
    </row>
    <row r="129" spans="1:7" s="2734" customFormat="1">
      <c r="A129" s="2744">
        <v>1486</v>
      </c>
      <c r="B129" s="2745"/>
      <c r="C129" s="2745" t="s">
        <v>330</v>
      </c>
      <c r="D129" s="484">
        <v>0</v>
      </c>
      <c r="E129" s="484">
        <v>0</v>
      </c>
      <c r="F129" s="484">
        <v>0</v>
      </c>
      <c r="G129" s="484">
        <v>0</v>
      </c>
    </row>
    <row r="130" spans="1:7" s="2734" customFormat="1">
      <c r="A130" s="2748">
        <v>1489</v>
      </c>
      <c r="B130" s="2749"/>
      <c r="C130" s="2749" t="s">
        <v>331</v>
      </c>
      <c r="D130" s="563">
        <v>0</v>
      </c>
      <c r="E130" s="563">
        <v>0</v>
      </c>
      <c r="F130" s="563">
        <v>0</v>
      </c>
      <c r="G130" s="563">
        <v>0</v>
      </c>
    </row>
    <row r="131" spans="1:7" s="2731" customFormat="1">
      <c r="A131" s="2750">
        <v>1</v>
      </c>
      <c r="B131" s="2751"/>
      <c r="C131" s="2750" t="s">
        <v>332</v>
      </c>
      <c r="D131" s="386">
        <f t="shared" ref="D131:G131" si="21">D111+D121</f>
        <v>0</v>
      </c>
      <c r="E131" s="386">
        <f t="shared" si="21"/>
        <v>0</v>
      </c>
      <c r="F131" s="386">
        <f t="shared" si="21"/>
        <v>844959</v>
      </c>
      <c r="G131" s="386">
        <f t="shared" si="21"/>
        <v>801186</v>
      </c>
    </row>
    <row r="132" spans="1:7" s="2731" customFormat="1">
      <c r="A132" s="2710"/>
      <c r="B132" s="2710"/>
      <c r="C132" s="2711"/>
    </row>
    <row r="133" spans="1:7" s="2734" customFormat="1">
      <c r="A133" s="2732">
        <v>20</v>
      </c>
      <c r="B133" s="2733"/>
      <c r="C133" s="2733" t="s">
        <v>333</v>
      </c>
      <c r="D133" s="387">
        <f t="shared" ref="D133:G133" si="22">D134+D140</f>
        <v>0</v>
      </c>
      <c r="E133" s="387">
        <f t="shared" si="22"/>
        <v>0</v>
      </c>
      <c r="F133" s="387">
        <f t="shared" si="22"/>
        <v>380354</v>
      </c>
      <c r="G133" s="387">
        <f t="shared" si="22"/>
        <v>386730</v>
      </c>
    </row>
    <row r="134" spans="1:7" s="2734" customFormat="1">
      <c r="A134" s="2752" t="s">
        <v>334</v>
      </c>
      <c r="B134" s="2736"/>
      <c r="C134" s="2736" t="s">
        <v>335</v>
      </c>
      <c r="D134" s="366">
        <f t="shared" ref="D134:G134" si="23">D135+D136+D138+D139</f>
        <v>0</v>
      </c>
      <c r="E134" s="366">
        <f t="shared" si="23"/>
        <v>0</v>
      </c>
      <c r="F134" s="366">
        <f t="shared" si="23"/>
        <v>222398</v>
      </c>
      <c r="G134" s="366">
        <f t="shared" si="23"/>
        <v>196538</v>
      </c>
    </row>
    <row r="135" spans="1:7" s="2754" customFormat="1">
      <c r="A135" s="2753">
        <v>200</v>
      </c>
      <c r="B135" s="2745"/>
      <c r="C135" s="2745" t="s">
        <v>336</v>
      </c>
      <c r="D135" s="525">
        <v>0</v>
      </c>
      <c r="E135" s="525">
        <v>0</v>
      </c>
      <c r="F135" s="525">
        <v>96403</v>
      </c>
      <c r="G135" s="525">
        <v>83612</v>
      </c>
    </row>
    <row r="136" spans="1:7" s="2754" customFormat="1">
      <c r="A136" s="2753">
        <v>201</v>
      </c>
      <c r="B136" s="2745"/>
      <c r="C136" s="2745" t="s">
        <v>337</v>
      </c>
      <c r="D136" s="525">
        <v>0</v>
      </c>
      <c r="E136" s="525">
        <v>0</v>
      </c>
      <c r="F136" s="525">
        <v>0</v>
      </c>
      <c r="G136" s="525">
        <v>0</v>
      </c>
    </row>
    <row r="137" spans="1:7" s="2754" customFormat="1">
      <c r="A137" s="2755" t="s">
        <v>338</v>
      </c>
      <c r="B137" s="2738"/>
      <c r="C137" s="2738" t="s">
        <v>339</v>
      </c>
      <c r="D137" s="525">
        <v>0</v>
      </c>
      <c r="E137" s="525">
        <v>0</v>
      </c>
      <c r="F137" s="525">
        <v>0</v>
      </c>
      <c r="G137" s="525">
        <v>0</v>
      </c>
    </row>
    <row r="138" spans="1:7" s="2754" customFormat="1">
      <c r="A138" s="2753">
        <v>204</v>
      </c>
      <c r="B138" s="2745"/>
      <c r="C138" s="2745" t="s">
        <v>340</v>
      </c>
      <c r="D138" s="525">
        <v>0</v>
      </c>
      <c r="E138" s="525">
        <v>0</v>
      </c>
      <c r="F138" s="525">
        <v>115941</v>
      </c>
      <c r="G138" s="525">
        <v>104963</v>
      </c>
    </row>
    <row r="139" spans="1:7" s="2754" customFormat="1">
      <c r="A139" s="2753">
        <v>205</v>
      </c>
      <c r="B139" s="2745"/>
      <c r="C139" s="2745" t="s">
        <v>341</v>
      </c>
      <c r="D139" s="525">
        <v>0</v>
      </c>
      <c r="E139" s="525">
        <v>0</v>
      </c>
      <c r="F139" s="525">
        <v>10054</v>
      </c>
      <c r="G139" s="525">
        <v>7963</v>
      </c>
    </row>
    <row r="140" spans="1:7" s="2754" customFormat="1">
      <c r="A140" s="2752" t="s">
        <v>342</v>
      </c>
      <c r="B140" s="2736"/>
      <c r="C140" s="2736" t="s">
        <v>343</v>
      </c>
      <c r="D140" s="366">
        <f t="shared" ref="D140:G140" si="24">D141+D143+D144</f>
        <v>0</v>
      </c>
      <c r="E140" s="366">
        <f t="shared" si="24"/>
        <v>0</v>
      </c>
      <c r="F140" s="366">
        <f t="shared" si="24"/>
        <v>157956</v>
      </c>
      <c r="G140" s="366">
        <f t="shared" si="24"/>
        <v>190192</v>
      </c>
    </row>
    <row r="141" spans="1:7" s="2754" customFormat="1">
      <c r="A141" s="2753">
        <v>206</v>
      </c>
      <c r="B141" s="2745"/>
      <c r="C141" s="2745" t="s">
        <v>344</v>
      </c>
      <c r="D141" s="525">
        <v>0</v>
      </c>
      <c r="E141" s="525">
        <v>0</v>
      </c>
      <c r="F141" s="525">
        <v>125400</v>
      </c>
      <c r="G141" s="525">
        <v>140500</v>
      </c>
    </row>
    <row r="142" spans="1:7" s="2754" customFormat="1">
      <c r="A142" s="2755" t="s">
        <v>345</v>
      </c>
      <c r="B142" s="2738"/>
      <c r="C142" s="2738" t="s">
        <v>346</v>
      </c>
      <c r="D142" s="525">
        <v>0</v>
      </c>
      <c r="E142" s="525">
        <v>0</v>
      </c>
      <c r="F142" s="525">
        <v>0</v>
      </c>
      <c r="G142" s="525">
        <v>0</v>
      </c>
    </row>
    <row r="143" spans="1:7" s="2754" customFormat="1">
      <c r="A143" s="2753">
        <v>208</v>
      </c>
      <c r="B143" s="2745"/>
      <c r="C143" s="2745" t="s">
        <v>347</v>
      </c>
      <c r="D143" s="525">
        <v>0</v>
      </c>
      <c r="E143" s="525">
        <v>0</v>
      </c>
      <c r="F143" s="525">
        <v>22294</v>
      </c>
      <c r="G143" s="525">
        <v>35192</v>
      </c>
    </row>
    <row r="144" spans="1:7" s="2756" customFormat="1" ht="25.5">
      <c r="A144" s="2746">
        <v>209</v>
      </c>
      <c r="B144" s="2747"/>
      <c r="C144" s="2747" t="s">
        <v>348</v>
      </c>
      <c r="D144" s="552">
        <v>0</v>
      </c>
      <c r="E144" s="552">
        <v>0</v>
      </c>
      <c r="F144" s="552">
        <v>10262</v>
      </c>
      <c r="G144" s="552">
        <v>14500</v>
      </c>
    </row>
    <row r="145" spans="1:7" s="2734" customFormat="1">
      <c r="A145" s="2752">
        <v>29</v>
      </c>
      <c r="B145" s="2736"/>
      <c r="C145" s="2736" t="s">
        <v>349</v>
      </c>
      <c r="D145" s="525">
        <v>0</v>
      </c>
      <c r="E145" s="525">
        <v>0</v>
      </c>
      <c r="F145" s="525">
        <v>464605</v>
      </c>
      <c r="G145" s="525">
        <v>414456</v>
      </c>
    </row>
    <row r="146" spans="1:7" s="2734" customFormat="1">
      <c r="A146" s="2757" t="s">
        <v>350</v>
      </c>
      <c r="B146" s="2758"/>
      <c r="C146" s="2758" t="s">
        <v>351</v>
      </c>
      <c r="D146" s="573">
        <v>0</v>
      </c>
      <c r="E146" s="573">
        <v>0</v>
      </c>
      <c r="F146" s="573">
        <v>219395</v>
      </c>
      <c r="G146" s="573">
        <v>197923</v>
      </c>
    </row>
    <row r="147" spans="1:7" s="2731" customFormat="1">
      <c r="A147" s="2750">
        <v>2</v>
      </c>
      <c r="B147" s="2751"/>
      <c r="C147" s="2759" t="s">
        <v>352</v>
      </c>
      <c r="D147" s="386">
        <f t="shared" ref="D147:G147" si="25">D133+D145</f>
        <v>0</v>
      </c>
      <c r="E147" s="386">
        <f t="shared" si="25"/>
        <v>0</v>
      </c>
      <c r="F147" s="386">
        <f t="shared" si="25"/>
        <v>844959</v>
      </c>
      <c r="G147" s="386">
        <f t="shared" si="25"/>
        <v>801186</v>
      </c>
    </row>
    <row r="148" spans="1:7" ht="7.5" customHeight="1"/>
    <row r="149" spans="1:7" ht="13.5" customHeight="1">
      <c r="A149" s="2760" t="s">
        <v>353</v>
      </c>
      <c r="B149" s="2761"/>
      <c r="C149" s="2762" t="s">
        <v>354</v>
      </c>
      <c r="D149" s="2761"/>
      <c r="E149" s="2761"/>
      <c r="F149" s="2761"/>
      <c r="G149" s="2761"/>
    </row>
    <row r="150" spans="1:7">
      <c r="A150" s="2763" t="s">
        <v>355</v>
      </c>
      <c r="B150" s="2764"/>
      <c r="C150" s="2765" t="s">
        <v>101</v>
      </c>
      <c r="D150" s="402">
        <f t="shared" ref="D150" si="26">D77+SUM(D8:D12)-D30-D31+D16-D33+D59+D63-D73+D64-D74-D54+D20-D35</f>
        <v>0</v>
      </c>
      <c r="E150" s="402">
        <f t="shared" ref="E150" si="27">E77+SUM(E8:E12)-E30-E31+E16-E33+E59+E63-E73+E64-E74-E54+E20-E35</f>
        <v>10895.800000000112</v>
      </c>
      <c r="F150" s="402">
        <f t="shared" ref="F150:G150" si="28">F77+SUM(F8:F12)-F30-F31+F16-F33+F59+F63-F73+F64-F74-F54+F20-F35</f>
        <v>71707</v>
      </c>
      <c r="G150" s="402">
        <f t="shared" si="28"/>
        <v>21133</v>
      </c>
    </row>
    <row r="151" spans="1:7">
      <c r="A151" s="2766" t="s">
        <v>356</v>
      </c>
      <c r="B151" s="2767"/>
      <c r="C151" s="2768" t="s">
        <v>357</v>
      </c>
      <c r="D151" s="405">
        <f t="shared" ref="D151:G151" si="29">IF(D177=0,0,D150/D177)</f>
        <v>0</v>
      </c>
      <c r="E151" s="405">
        <f t="shared" si="29"/>
        <v>1.7865563756113707E-2</v>
      </c>
      <c r="F151" s="405">
        <f t="shared" si="29"/>
        <v>0.10884338252816826</v>
      </c>
      <c r="G151" s="405">
        <f t="shared" si="29"/>
        <v>3.3218116000119459E-2</v>
      </c>
    </row>
    <row r="152" spans="1:7" s="2772" customFormat="1" ht="25.5">
      <c r="A152" s="2769" t="s">
        <v>358</v>
      </c>
      <c r="B152" s="2770"/>
      <c r="C152" s="2771" t="s">
        <v>359</v>
      </c>
      <c r="D152" s="587">
        <f t="shared" ref="D152:G152" si="30">IF(D107=0,0,D150/D107)</f>
        <v>0</v>
      </c>
      <c r="E152" s="587">
        <f t="shared" si="30"/>
        <v>0.32173841147602306</v>
      </c>
      <c r="F152" s="587">
        <f t="shared" si="30"/>
        <v>6.7597096530920062</v>
      </c>
      <c r="G152" s="587">
        <f t="shared" si="30"/>
        <v>0.68965179649512121</v>
      </c>
    </row>
    <row r="153" spans="1:7" s="2772" customFormat="1" ht="25.5">
      <c r="A153" s="2773" t="s">
        <v>358</v>
      </c>
      <c r="B153" s="2774"/>
      <c r="C153" s="2775" t="s">
        <v>360</v>
      </c>
      <c r="D153" s="425">
        <f t="shared" ref="D153:G153" si="31">IF(0=D108,0,D150/D108)</f>
        <v>0</v>
      </c>
      <c r="E153" s="425">
        <f t="shared" si="31"/>
        <v>0.32709904414237329</v>
      </c>
      <c r="F153" s="425">
        <f t="shared" si="31"/>
        <v>7.3787816423132329</v>
      </c>
      <c r="G153" s="425">
        <f t="shared" si="31"/>
        <v>0.65229335144144696</v>
      </c>
    </row>
    <row r="154" spans="1:7" ht="25.5">
      <c r="A154" s="2776" t="s">
        <v>361</v>
      </c>
      <c r="B154" s="2777"/>
      <c r="C154" s="2778" t="s">
        <v>362</v>
      </c>
      <c r="D154" s="418">
        <f t="shared" ref="D154:G154" si="32">D150-D107</f>
        <v>0</v>
      </c>
      <c r="E154" s="418">
        <f t="shared" si="32"/>
        <v>-22969.599999999889</v>
      </c>
      <c r="F154" s="418">
        <f t="shared" si="32"/>
        <v>61099</v>
      </c>
      <c r="G154" s="418">
        <f t="shared" si="32"/>
        <v>-9510</v>
      </c>
    </row>
    <row r="155" spans="1:7" ht="25.5">
      <c r="A155" s="2773" t="s">
        <v>363</v>
      </c>
      <c r="B155" s="2774"/>
      <c r="C155" s="2775" t="s">
        <v>364</v>
      </c>
      <c r="D155" s="415">
        <f t="shared" ref="D155:G155" si="33">D150-D108</f>
        <v>0</v>
      </c>
      <c r="E155" s="415">
        <f t="shared" si="33"/>
        <v>-22414.599999999889</v>
      </c>
      <c r="F155" s="415">
        <f t="shared" si="33"/>
        <v>61989</v>
      </c>
      <c r="G155" s="415">
        <f t="shared" si="33"/>
        <v>-11265</v>
      </c>
    </row>
    <row r="156" spans="1:7">
      <c r="A156" s="2763" t="s">
        <v>365</v>
      </c>
      <c r="B156" s="2764"/>
      <c r="C156" s="2765" t="s">
        <v>366</v>
      </c>
      <c r="D156" s="419">
        <f t="shared" ref="D156:G156" si="34">D135+D136-D137+D141-D142</f>
        <v>0</v>
      </c>
      <c r="E156" s="419">
        <f t="shared" si="34"/>
        <v>0</v>
      </c>
      <c r="F156" s="419">
        <f t="shared" si="34"/>
        <v>221803</v>
      </c>
      <c r="G156" s="419">
        <f t="shared" si="34"/>
        <v>224112</v>
      </c>
    </row>
    <row r="157" spans="1:7">
      <c r="A157" s="2779" t="s">
        <v>367</v>
      </c>
      <c r="B157" s="2780"/>
      <c r="C157" s="2781" t="s">
        <v>368</v>
      </c>
      <c r="D157" s="422">
        <f t="shared" ref="D157:G157" si="35">IF(D177=0,0,D156/D177)</f>
        <v>0</v>
      </c>
      <c r="E157" s="422">
        <f t="shared" si="35"/>
        <v>0</v>
      </c>
      <c r="F157" s="422">
        <f t="shared" si="35"/>
        <v>0.33667269269241917</v>
      </c>
      <c r="G157" s="422">
        <f t="shared" si="35"/>
        <v>0.35227267368659315</v>
      </c>
    </row>
    <row r="158" spans="1:7">
      <c r="A158" s="2763" t="s">
        <v>369</v>
      </c>
      <c r="B158" s="2764"/>
      <c r="C158" s="2765" t="s">
        <v>370</v>
      </c>
      <c r="D158" s="419">
        <f t="shared" ref="D158:G158" si="36">D133-D142-D111</f>
        <v>0</v>
      </c>
      <c r="E158" s="419">
        <f t="shared" si="36"/>
        <v>0</v>
      </c>
      <c r="F158" s="419">
        <f t="shared" si="36"/>
        <v>-179253</v>
      </c>
      <c r="G158" s="419">
        <f t="shared" si="36"/>
        <v>-101260</v>
      </c>
    </row>
    <row r="159" spans="1:7">
      <c r="A159" s="2766" t="s">
        <v>371</v>
      </c>
      <c r="B159" s="2767"/>
      <c r="C159" s="2768" t="s">
        <v>372</v>
      </c>
      <c r="D159" s="423">
        <f t="shared" ref="D159:G159" si="37">D121-D123-D124-D142-D145</f>
        <v>0</v>
      </c>
      <c r="E159" s="423">
        <f t="shared" si="37"/>
        <v>0</v>
      </c>
      <c r="F159" s="423">
        <f t="shared" si="37"/>
        <v>-340944</v>
      </c>
      <c r="G159" s="423">
        <f t="shared" si="37"/>
        <v>-259975</v>
      </c>
    </row>
    <row r="160" spans="1:7">
      <c r="A160" s="2766" t="s">
        <v>373</v>
      </c>
      <c r="B160" s="2767"/>
      <c r="C160" s="2768" t="s">
        <v>374</v>
      </c>
      <c r="D160" s="424" t="str">
        <f t="shared" ref="D160:G160" si="38">IF(D175=0,"-",1000*D158/D175)</f>
        <v>-</v>
      </c>
      <c r="E160" s="424">
        <f t="shared" si="38"/>
        <v>0</v>
      </c>
      <c r="F160" s="424">
        <f t="shared" si="38"/>
        <v>-2184.7066996550843</v>
      </c>
      <c r="G160" s="424">
        <f t="shared" si="38"/>
        <v>-1233.9450659257634</v>
      </c>
    </row>
    <row r="161" spans="1:7">
      <c r="A161" s="2766" t="s">
        <v>373</v>
      </c>
      <c r="B161" s="2767"/>
      <c r="C161" s="2768" t="s">
        <v>375</v>
      </c>
      <c r="D161" s="423">
        <f t="shared" ref="D161:G161" si="39">IF(D175=0,0,1000*(D159/D175))</f>
        <v>0</v>
      </c>
      <c r="E161" s="423">
        <f t="shared" si="39"/>
        <v>0</v>
      </c>
      <c r="F161" s="423">
        <f t="shared" si="39"/>
        <v>-4155.3705712440124</v>
      </c>
      <c r="G161" s="423">
        <f t="shared" si="39"/>
        <v>-3168.0314883868296</v>
      </c>
    </row>
    <row r="162" spans="1:7">
      <c r="A162" s="2779" t="s">
        <v>376</v>
      </c>
      <c r="B162" s="2780"/>
      <c r="C162" s="2781" t="s">
        <v>377</v>
      </c>
      <c r="D162" s="422">
        <f t="shared" ref="D162:G162" si="40">IF((D22+D23+D65+D66)=0,0,D158/(D22+D23+D65+D66))</f>
        <v>0</v>
      </c>
      <c r="E162" s="422">
        <f t="shared" si="40"/>
        <v>0</v>
      </c>
      <c r="F162" s="422">
        <f t="shared" si="40"/>
        <v>-0.51891962308393769</v>
      </c>
      <c r="G162" s="422">
        <f t="shared" si="40"/>
        <v>-0.30140941495140716</v>
      </c>
    </row>
    <row r="163" spans="1:7">
      <c r="A163" s="2766" t="s">
        <v>378</v>
      </c>
      <c r="B163" s="2767"/>
      <c r="C163" s="2768" t="s">
        <v>419</v>
      </c>
      <c r="D163" s="402">
        <f t="shared" ref="D163:G163" si="41">D145</f>
        <v>0</v>
      </c>
      <c r="E163" s="402">
        <f t="shared" si="41"/>
        <v>0</v>
      </c>
      <c r="F163" s="402">
        <f t="shared" si="41"/>
        <v>464605</v>
      </c>
      <c r="G163" s="402">
        <f t="shared" si="41"/>
        <v>414456</v>
      </c>
    </row>
    <row r="164" spans="1:7" ht="25.5">
      <c r="A164" s="2773" t="s">
        <v>379</v>
      </c>
      <c r="B164" s="2782"/>
      <c r="C164" s="2783" t="s">
        <v>380</v>
      </c>
      <c r="D164" s="425">
        <f t="shared" ref="D164:G164" si="42">IF(D178=0,0,D146/D178)</f>
        <v>0</v>
      </c>
      <c r="E164" s="425">
        <f t="shared" si="42"/>
        <v>0</v>
      </c>
      <c r="F164" s="425">
        <f t="shared" si="42"/>
        <v>0.36367569467121741</v>
      </c>
      <c r="G164" s="425">
        <f t="shared" si="42"/>
        <v>0.31361243022181656</v>
      </c>
    </row>
    <row r="165" spans="1:7">
      <c r="A165" s="2784" t="s">
        <v>381</v>
      </c>
      <c r="B165" s="2785"/>
      <c r="C165" s="2786" t="s">
        <v>382</v>
      </c>
      <c r="D165" s="428">
        <f t="shared" ref="D165:G165" si="43">IF(D177=0,0,D180/D177)</f>
        <v>0</v>
      </c>
      <c r="E165" s="428">
        <f t="shared" si="43"/>
        <v>2.5991625855172153E-2</v>
      </c>
      <c r="F165" s="428">
        <f t="shared" si="43"/>
        <v>2.0775368885367382E-2</v>
      </c>
      <c r="G165" s="428">
        <f t="shared" si="43"/>
        <v>2.5549011378694066E-2</v>
      </c>
    </row>
    <row r="166" spans="1:7">
      <c r="A166" s="2766" t="s">
        <v>383</v>
      </c>
      <c r="B166" s="2767"/>
      <c r="C166" s="2768" t="s">
        <v>251</v>
      </c>
      <c r="D166" s="402">
        <f t="shared" ref="D166:G166" si="44">D55</f>
        <v>0</v>
      </c>
      <c r="E166" s="402">
        <f t="shared" si="44"/>
        <v>36023.699999999997</v>
      </c>
      <c r="F166" s="402">
        <f t="shared" si="44"/>
        <v>39736</v>
      </c>
      <c r="G166" s="402">
        <f t="shared" si="44"/>
        <v>37336</v>
      </c>
    </row>
    <row r="167" spans="1:7">
      <c r="A167" s="2779" t="s">
        <v>384</v>
      </c>
      <c r="B167" s="2780"/>
      <c r="C167" s="2781" t="s">
        <v>385</v>
      </c>
      <c r="D167" s="422">
        <f t="shared" ref="D167:G167" si="45">IF(0=D111,0,(D44+D45+D46+D47+D48)/D111)</f>
        <v>0</v>
      </c>
      <c r="E167" s="422">
        <f t="shared" si="45"/>
        <v>0</v>
      </c>
      <c r="F167" s="422">
        <f t="shared" si="45"/>
        <v>8.604252627290223E-3</v>
      </c>
      <c r="G167" s="422">
        <f t="shared" si="45"/>
        <v>9.0760056558536039E-3</v>
      </c>
    </row>
    <row r="168" spans="1:7">
      <c r="A168" s="2766" t="s">
        <v>386</v>
      </c>
      <c r="B168" s="2764"/>
      <c r="C168" s="2765" t="s">
        <v>387</v>
      </c>
      <c r="D168" s="402">
        <f t="shared" ref="D168:G168" si="46">D38-D44</f>
        <v>0</v>
      </c>
      <c r="E168" s="402">
        <f t="shared" si="46"/>
        <v>506.5</v>
      </c>
      <c r="F168" s="402">
        <f t="shared" si="46"/>
        <v>432</v>
      </c>
      <c r="G168" s="402">
        <f t="shared" si="46"/>
        <v>457</v>
      </c>
    </row>
    <row r="169" spans="1:7">
      <c r="A169" s="2779" t="s">
        <v>388</v>
      </c>
      <c r="B169" s="2780"/>
      <c r="C169" s="2781" t="s">
        <v>389</v>
      </c>
      <c r="D169" s="405">
        <f t="shared" ref="D169:G169" si="47">IF(D177=0,0,D168/D177)</f>
        <v>0</v>
      </c>
      <c r="E169" s="405">
        <f t="shared" si="47"/>
        <v>8.3049505703771179E-4</v>
      </c>
      <c r="F169" s="405">
        <f t="shared" si="47"/>
        <v>6.5572874687504267E-4</v>
      </c>
      <c r="G169" s="405">
        <f t="shared" si="47"/>
        <v>7.183399901601568E-4</v>
      </c>
    </row>
    <row r="170" spans="1:7">
      <c r="A170" s="2766" t="s">
        <v>390</v>
      </c>
      <c r="B170" s="2767"/>
      <c r="C170" s="2768" t="s">
        <v>391</v>
      </c>
      <c r="D170" s="402">
        <f t="shared" ref="D170" si="48">SUM(D82:D87)+SUM(D89:D94)</f>
        <v>0</v>
      </c>
      <c r="E170" s="402">
        <f t="shared" ref="E170" si="49">SUM(E82:E87)+SUM(E89:E94)</f>
        <v>40029.4</v>
      </c>
      <c r="F170" s="402">
        <f t="shared" ref="F170:G170" si="50">SUM(F82:F87)+SUM(F89:F94)</f>
        <v>27728</v>
      </c>
      <c r="G170" s="402">
        <f t="shared" si="50"/>
        <v>34523</v>
      </c>
    </row>
    <row r="171" spans="1:7">
      <c r="A171" s="2766" t="s">
        <v>392</v>
      </c>
      <c r="B171" s="2767"/>
      <c r="C171" s="2768" t="s">
        <v>393</v>
      </c>
      <c r="D171" s="423">
        <f t="shared" ref="D171" si="51">SUM(D96:D102)+SUM(D104:D105)</f>
        <v>0</v>
      </c>
      <c r="E171" s="423">
        <f t="shared" ref="E171" si="52">SUM(E96:E102)+SUM(E104:E105)</f>
        <v>6164</v>
      </c>
      <c r="F171" s="423">
        <f t="shared" ref="F171:G171" si="53">SUM(F96:F102)+SUM(F104:F105)</f>
        <v>17120</v>
      </c>
      <c r="G171" s="423">
        <f t="shared" si="53"/>
        <v>3880</v>
      </c>
    </row>
    <row r="172" spans="1:7">
      <c r="A172" s="2784" t="s">
        <v>394</v>
      </c>
      <c r="B172" s="2785"/>
      <c r="C172" s="2786" t="s">
        <v>395</v>
      </c>
      <c r="D172" s="428">
        <f t="shared" ref="D172:G172" si="54">IF(D184=0,0,D170/D184)</f>
        <v>0</v>
      </c>
      <c r="E172" s="428">
        <f t="shared" si="54"/>
        <v>6.3391551076571906E-2</v>
      </c>
      <c r="F172" s="428">
        <f t="shared" si="54"/>
        <v>4.5345421957074916E-2</v>
      </c>
      <c r="G172" s="428">
        <f t="shared" si="54"/>
        <v>5.3549186672188644E-2</v>
      </c>
    </row>
    <row r="173" spans="1:7">
      <c r="C173" s="2787"/>
    </row>
    <row r="174" spans="1:7">
      <c r="A174" s="2788" t="s">
        <v>396</v>
      </c>
      <c r="B174" s="2789"/>
      <c r="C174" s="2790"/>
      <c r="D174" s="341"/>
      <c r="E174" s="341"/>
      <c r="F174" s="341"/>
      <c r="G174" s="341"/>
    </row>
    <row r="175" spans="1:7" s="2661" customFormat="1">
      <c r="A175" s="2791" t="s">
        <v>397</v>
      </c>
      <c r="B175" s="2789"/>
      <c r="C175" s="2792" t="s">
        <v>420</v>
      </c>
      <c r="D175" s="609"/>
      <c r="E175" s="609">
        <v>81478</v>
      </c>
      <c r="F175" s="609">
        <v>82049</v>
      </c>
      <c r="G175" s="609">
        <v>82062</v>
      </c>
    </row>
    <row r="176" spans="1:7">
      <c r="A176" s="2788" t="s">
        <v>399</v>
      </c>
      <c r="B176" s="2789"/>
      <c r="C176" s="2792"/>
      <c r="D176" s="2789"/>
      <c r="E176" s="2789"/>
      <c r="F176" s="2789"/>
      <c r="G176" s="2789"/>
    </row>
    <row r="177" spans="1:7">
      <c r="A177" s="2791" t="s">
        <v>400</v>
      </c>
      <c r="B177" s="2789"/>
      <c r="C177" s="2792" t="s">
        <v>401</v>
      </c>
      <c r="D177" s="2793">
        <f t="shared" ref="D177" si="55">SUM(D22:D32)+SUM(D44:D53)+SUM(D65:D72)+D75</f>
        <v>0</v>
      </c>
      <c r="E177" s="2793">
        <f t="shared" ref="E177" si="56">SUM(E22:E32)+SUM(E44:E53)+SUM(E65:E72)+E75</f>
        <v>609877.20000000007</v>
      </c>
      <c r="F177" s="2793">
        <f t="shared" ref="F177:G177" si="57">SUM(F22:F32)+SUM(F44:F53)+SUM(F65:F72)+F75</f>
        <v>658809</v>
      </c>
      <c r="G177" s="2793">
        <f t="shared" si="57"/>
        <v>636189</v>
      </c>
    </row>
    <row r="178" spans="1:7">
      <c r="A178" s="2791" t="s">
        <v>402</v>
      </c>
      <c r="B178" s="2789"/>
      <c r="C178" s="2792" t="s">
        <v>403</v>
      </c>
      <c r="D178" s="2793">
        <f t="shared" ref="D178:G178" si="58">D78-D17-D20-D59-D63-D64</f>
        <v>0</v>
      </c>
      <c r="E178" s="2793">
        <f t="shared" si="58"/>
        <v>613041.49999999988</v>
      </c>
      <c r="F178" s="2793">
        <f t="shared" si="58"/>
        <v>603271</v>
      </c>
      <c r="G178" s="2793">
        <f t="shared" si="58"/>
        <v>631107</v>
      </c>
    </row>
    <row r="179" spans="1:7">
      <c r="A179" s="2791"/>
      <c r="B179" s="2789"/>
      <c r="C179" s="2792" t="s">
        <v>404</v>
      </c>
      <c r="D179" s="2793">
        <f t="shared" ref="D179:G179" si="59">D178+D170</f>
        <v>0</v>
      </c>
      <c r="E179" s="2793">
        <f t="shared" si="59"/>
        <v>653070.89999999991</v>
      </c>
      <c r="F179" s="2793">
        <f t="shared" si="59"/>
        <v>630999</v>
      </c>
      <c r="G179" s="2793">
        <f t="shared" si="59"/>
        <v>665630</v>
      </c>
    </row>
    <row r="180" spans="1:7">
      <c r="A180" s="2791" t="s">
        <v>405</v>
      </c>
      <c r="B180" s="2789"/>
      <c r="C180" s="2792" t="s">
        <v>406</v>
      </c>
      <c r="D180" s="2793">
        <f t="shared" ref="D180:G180" si="60">D38-D44+D8+D9+D10+D16-D33</f>
        <v>0</v>
      </c>
      <c r="E180" s="2793">
        <f t="shared" si="60"/>
        <v>15851.7</v>
      </c>
      <c r="F180" s="2793">
        <f t="shared" si="60"/>
        <v>13687</v>
      </c>
      <c r="G180" s="2793">
        <f t="shared" si="60"/>
        <v>16254</v>
      </c>
    </row>
    <row r="181" spans="1:7" ht="27.6" customHeight="1">
      <c r="A181" s="2794" t="s">
        <v>407</v>
      </c>
      <c r="B181" s="2795"/>
      <c r="C181" s="2796" t="s">
        <v>408</v>
      </c>
      <c r="D181" s="435">
        <f t="shared" ref="D181:G181" si="61">D22+D23+D24+D25+D26+D29+SUM(D44:D47)+SUM(D49:D53)-D54+D32-D33+SUM(D65:D70)+D72</f>
        <v>0</v>
      </c>
      <c r="E181" s="435">
        <f t="shared" si="61"/>
        <v>605439.10000000009</v>
      </c>
      <c r="F181" s="435">
        <f t="shared" si="61"/>
        <v>655335</v>
      </c>
      <c r="G181" s="435">
        <f t="shared" si="61"/>
        <v>630997</v>
      </c>
    </row>
    <row r="182" spans="1:7">
      <c r="A182" s="2797" t="s">
        <v>409</v>
      </c>
      <c r="B182" s="2795"/>
      <c r="C182" s="2796" t="s">
        <v>410</v>
      </c>
      <c r="D182" s="435">
        <f t="shared" ref="D182:G182" si="62">D181+D171</f>
        <v>0</v>
      </c>
      <c r="E182" s="435">
        <f t="shared" si="62"/>
        <v>611603.10000000009</v>
      </c>
      <c r="F182" s="435">
        <f t="shared" si="62"/>
        <v>672455</v>
      </c>
      <c r="G182" s="435">
        <f t="shared" si="62"/>
        <v>634877</v>
      </c>
    </row>
    <row r="183" spans="1:7">
      <c r="A183" s="2797" t="s">
        <v>411</v>
      </c>
      <c r="B183" s="2795"/>
      <c r="C183" s="2796" t="s">
        <v>412</v>
      </c>
      <c r="D183" s="435">
        <f t="shared" ref="D183:G183" si="63">D4+D5-D7+D38+D39+D40+D41+D43+D13-D16+D57+D58+D60+D62</f>
        <v>0</v>
      </c>
      <c r="E183" s="435">
        <f t="shared" si="63"/>
        <v>591433.29999999993</v>
      </c>
      <c r="F183" s="435">
        <f t="shared" si="63"/>
        <v>583756</v>
      </c>
      <c r="G183" s="435">
        <f t="shared" si="63"/>
        <v>610174</v>
      </c>
    </row>
    <row r="184" spans="1:7">
      <c r="A184" s="2797" t="s">
        <v>413</v>
      </c>
      <c r="B184" s="2795"/>
      <c r="C184" s="2796" t="s">
        <v>414</v>
      </c>
      <c r="D184" s="435">
        <f t="shared" ref="D184:G184" si="64">D183+D170</f>
        <v>0</v>
      </c>
      <c r="E184" s="435">
        <f t="shared" si="64"/>
        <v>631462.69999999995</v>
      </c>
      <c r="F184" s="435">
        <f t="shared" si="64"/>
        <v>611484</v>
      </c>
      <c r="G184" s="435">
        <f t="shared" si="64"/>
        <v>644697</v>
      </c>
    </row>
    <row r="185" spans="1:7">
      <c r="A185" s="2797"/>
      <c r="B185" s="2795"/>
      <c r="C185" s="2796" t="s">
        <v>415</v>
      </c>
      <c r="D185" s="435">
        <f t="shared" ref="D185:G186" si="65">D181-D183</f>
        <v>0</v>
      </c>
      <c r="E185" s="435">
        <f t="shared" si="65"/>
        <v>14005.800000000163</v>
      </c>
      <c r="F185" s="435">
        <f t="shared" si="65"/>
        <v>71579</v>
      </c>
      <c r="G185" s="435">
        <f t="shared" si="65"/>
        <v>20823</v>
      </c>
    </row>
    <row r="186" spans="1:7">
      <c r="A186" s="2797"/>
      <c r="B186" s="2795"/>
      <c r="C186" s="2796" t="s">
        <v>416</v>
      </c>
      <c r="D186" s="435">
        <f t="shared" si="65"/>
        <v>0</v>
      </c>
      <c r="E186" s="435">
        <f t="shared" si="65"/>
        <v>-19859.59999999986</v>
      </c>
      <c r="F186" s="435">
        <f t="shared" si="65"/>
        <v>60971</v>
      </c>
      <c r="G186" s="435">
        <f t="shared" si="65"/>
        <v>-9820</v>
      </c>
    </row>
  </sheetData>
  <sheetProtection selectLockedCells="1" sort="0" autoFilter="0" pivotTables="0"/>
  <autoFilter ref="A1:AL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fitToHeight="4" orientation="landscape" r:id="rId1"/>
  <headerFooter alignWithMargins="0">
    <oddHeader>&amp;LFachgruppe für kantonale Finanzfragen (FkF)
Groupe d'études pour les finances cantonales
&amp;CTotal der Kantone&amp;RZürich, 05.08.2019</oddHeader>
    <oddFooter>&amp;LFKF, August 2019</oddFooter>
  </headerFooter>
  <rowBreaks count="3" manualBreakCount="3">
    <brk id="37" max="6" man="1"/>
    <brk id="79" max="6" man="1"/>
    <brk id="147" max="6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view="pageLayout" zoomScaleNormal="100" workbookViewId="0">
      <selection activeCell="H24" sqref="H24"/>
    </sheetView>
  </sheetViews>
  <sheetFormatPr baseColWidth="10" defaultRowHeight="12.75"/>
  <cols>
    <col min="2" max="2" width="52.42578125" bestFit="1" customWidth="1"/>
    <col min="8" max="8" width="11.42578125" style="65"/>
  </cols>
  <sheetData>
    <row r="1" spans="1:9">
      <c r="A1" s="5" t="s">
        <v>26</v>
      </c>
      <c r="B1" s="6" t="s">
        <v>161</v>
      </c>
      <c r="C1" s="54" t="s">
        <v>23</v>
      </c>
      <c r="D1" s="7" t="s">
        <v>28</v>
      </c>
      <c r="E1" s="54" t="s">
        <v>22</v>
      </c>
      <c r="F1" s="7" t="s">
        <v>28</v>
      </c>
      <c r="G1" s="54" t="s">
        <v>23</v>
      </c>
      <c r="H1" s="7" t="s">
        <v>28</v>
      </c>
      <c r="I1" s="55" t="s">
        <v>22</v>
      </c>
    </row>
    <row r="2" spans="1:9">
      <c r="A2" s="105">
        <v>0</v>
      </c>
      <c r="B2" s="108">
        <v>0</v>
      </c>
      <c r="C2" s="62">
        <v>2017</v>
      </c>
      <c r="D2" s="3" t="s">
        <v>29</v>
      </c>
      <c r="E2" s="62">
        <v>2018</v>
      </c>
      <c r="F2" s="3" t="s">
        <v>29</v>
      </c>
      <c r="G2" s="63">
        <v>2018</v>
      </c>
      <c r="H2" s="3" t="s">
        <v>29</v>
      </c>
      <c r="I2" s="64">
        <v>2019</v>
      </c>
    </row>
    <row r="3" spans="1:9">
      <c r="A3" s="105">
        <v>0</v>
      </c>
      <c r="B3" s="2" t="s">
        <v>30</v>
      </c>
      <c r="C3" s="107">
        <v>0</v>
      </c>
      <c r="D3" s="106">
        <v>0</v>
      </c>
      <c r="E3" s="107" t="s">
        <v>31</v>
      </c>
      <c r="F3" s="108">
        <v>0</v>
      </c>
      <c r="G3" s="109" t="s">
        <v>31</v>
      </c>
      <c r="H3" s="106">
        <v>0</v>
      </c>
      <c r="I3" s="98" t="s">
        <v>31</v>
      </c>
    </row>
    <row r="4" spans="1:9">
      <c r="A4" s="5" t="s">
        <v>32</v>
      </c>
      <c r="B4" s="9" t="s">
        <v>33</v>
      </c>
      <c r="C4" s="10">
        <v>173082.7</v>
      </c>
      <c r="D4" s="11">
        <v>3.6365275096817778E-2</v>
      </c>
      <c r="E4" s="10">
        <v>179376.9</v>
      </c>
      <c r="F4" s="11">
        <v>1.7399676323986007E-2</v>
      </c>
      <c r="G4" s="10">
        <v>182498</v>
      </c>
      <c r="H4" s="235">
        <v>-4.8164911396289273E-3</v>
      </c>
      <c r="I4" s="12">
        <v>181619</v>
      </c>
    </row>
    <row r="5" spans="1:9">
      <c r="A5" s="13" t="s">
        <v>34</v>
      </c>
      <c r="B5" s="14" t="s">
        <v>35</v>
      </c>
      <c r="C5" s="15">
        <v>58273.9</v>
      </c>
      <c r="D5" s="16">
        <v>0.14698861754576231</v>
      </c>
      <c r="E5" s="15">
        <v>66839.5</v>
      </c>
      <c r="F5" s="16">
        <v>2.0773644327082039E-2</v>
      </c>
      <c r="G5" s="15">
        <v>68228</v>
      </c>
      <c r="H5" s="41">
        <v>1.4993844169549159E-2</v>
      </c>
      <c r="I5" s="17">
        <v>69251</v>
      </c>
    </row>
    <row r="6" spans="1:9">
      <c r="A6" s="13" t="s">
        <v>36</v>
      </c>
      <c r="B6" s="14" t="s">
        <v>37</v>
      </c>
      <c r="C6" s="15">
        <v>6657.3</v>
      </c>
      <c r="D6" s="16">
        <v>0.53454103014735699</v>
      </c>
      <c r="E6" s="15">
        <v>10215.9</v>
      </c>
      <c r="F6" s="16">
        <v>-0.15788134182989258</v>
      </c>
      <c r="G6" s="15">
        <v>8603</v>
      </c>
      <c r="H6" s="41">
        <v>0.23701034522840869</v>
      </c>
      <c r="I6" s="17">
        <v>10642</v>
      </c>
    </row>
    <row r="7" spans="1:9">
      <c r="A7" s="13" t="s">
        <v>38</v>
      </c>
      <c r="B7" s="14" t="s">
        <v>39</v>
      </c>
      <c r="C7" s="15">
        <v>1937.2</v>
      </c>
      <c r="D7" s="16">
        <v>-0.13627916580631838</v>
      </c>
      <c r="E7" s="15">
        <v>1673.2</v>
      </c>
      <c r="F7" s="16">
        <v>-0.12443222567535264</v>
      </c>
      <c r="G7" s="15">
        <v>1465</v>
      </c>
      <c r="H7" s="41">
        <v>0.14197952218430035</v>
      </c>
      <c r="I7" s="17">
        <v>1673</v>
      </c>
    </row>
    <row r="8" spans="1:9">
      <c r="A8" s="13" t="s">
        <v>40</v>
      </c>
      <c r="B8" s="14" t="s">
        <v>41</v>
      </c>
      <c r="C8" s="15">
        <v>5180.5</v>
      </c>
      <c r="D8" s="16">
        <v>-1</v>
      </c>
      <c r="E8" s="15">
        <v>0</v>
      </c>
      <c r="F8" s="16" t="s">
        <v>52</v>
      </c>
      <c r="G8" s="15">
        <v>42</v>
      </c>
      <c r="H8" s="41">
        <v>-1</v>
      </c>
      <c r="I8" s="17">
        <v>0</v>
      </c>
    </row>
    <row r="9" spans="1:9">
      <c r="A9" s="13" t="s">
        <v>42</v>
      </c>
      <c r="B9" s="14" t="s">
        <v>43</v>
      </c>
      <c r="C9" s="15">
        <v>16598.72</v>
      </c>
      <c r="D9" s="16">
        <v>-7.5519076169728777E-2</v>
      </c>
      <c r="E9" s="15">
        <v>15345.2</v>
      </c>
      <c r="F9" s="16">
        <v>-0.1362119750801554</v>
      </c>
      <c r="G9" s="15">
        <v>13255</v>
      </c>
      <c r="H9" s="41">
        <v>0.19177668804224821</v>
      </c>
      <c r="I9" s="17">
        <v>15797</v>
      </c>
    </row>
    <row r="10" spans="1:9">
      <c r="A10" s="13" t="s">
        <v>44</v>
      </c>
      <c r="B10" s="14" t="s">
        <v>45</v>
      </c>
      <c r="C10" s="15">
        <v>394798.5</v>
      </c>
      <c r="D10" s="16">
        <v>0.10415490433727573</v>
      </c>
      <c r="E10" s="15">
        <v>435918.69999999995</v>
      </c>
      <c r="F10" s="16">
        <v>-4.1653868026308473E-2</v>
      </c>
      <c r="G10" s="15">
        <v>417761</v>
      </c>
      <c r="H10" s="41">
        <v>7.2857447200672151E-2</v>
      </c>
      <c r="I10" s="17">
        <v>448198</v>
      </c>
    </row>
    <row r="11" spans="1:9">
      <c r="A11" s="13" t="s">
        <v>46</v>
      </c>
      <c r="B11" s="14" t="s">
        <v>47</v>
      </c>
      <c r="C11" s="15">
        <v>63629.8</v>
      </c>
      <c r="D11" s="41">
        <v>1.0365284819377083</v>
      </c>
      <c r="E11" s="15">
        <v>129583.9</v>
      </c>
      <c r="F11" s="16">
        <v>-0.19018489179597153</v>
      </c>
      <c r="G11" s="15">
        <v>104939</v>
      </c>
      <c r="H11" s="41">
        <v>0.24918285861309905</v>
      </c>
      <c r="I11" s="17">
        <v>131088</v>
      </c>
    </row>
    <row r="12" spans="1:9">
      <c r="A12" s="13" t="s">
        <v>48</v>
      </c>
      <c r="B12" s="14" t="s">
        <v>49</v>
      </c>
      <c r="C12" s="15">
        <v>2204.3000000000002</v>
      </c>
      <c r="D12" s="41">
        <v>2.1243478655355439</v>
      </c>
      <c r="E12" s="15">
        <v>6887</v>
      </c>
      <c r="F12" s="16">
        <v>-0.61768549440975751</v>
      </c>
      <c r="G12" s="15">
        <v>2633</v>
      </c>
      <c r="H12" s="41">
        <v>0.1226737561716673</v>
      </c>
      <c r="I12" s="17">
        <v>2956</v>
      </c>
    </row>
    <row r="13" spans="1:9">
      <c r="A13" s="13" t="s">
        <v>50</v>
      </c>
      <c r="B13" s="14" t="s">
        <v>51</v>
      </c>
      <c r="C13" s="15">
        <v>136576.70000000001</v>
      </c>
      <c r="D13" s="41">
        <v>-1</v>
      </c>
      <c r="E13" s="15">
        <v>0</v>
      </c>
      <c r="F13" s="41" t="s">
        <v>52</v>
      </c>
      <c r="G13" s="15">
        <v>0</v>
      </c>
      <c r="H13" s="41" t="s">
        <v>52</v>
      </c>
      <c r="I13" s="17">
        <v>0</v>
      </c>
    </row>
    <row r="14" spans="1:9">
      <c r="A14" s="13" t="s">
        <v>53</v>
      </c>
      <c r="B14" s="14" t="s">
        <v>54</v>
      </c>
      <c r="C14" s="15">
        <v>0</v>
      </c>
      <c r="D14" s="41" t="s">
        <v>52</v>
      </c>
      <c r="E14" s="15">
        <v>0</v>
      </c>
      <c r="F14" s="16" t="s">
        <v>52</v>
      </c>
      <c r="G14" s="15">
        <v>0</v>
      </c>
      <c r="H14" s="41" t="s">
        <v>52</v>
      </c>
      <c r="I14" s="17">
        <v>0</v>
      </c>
    </row>
    <row r="15" spans="1:9">
      <c r="A15" s="13" t="s">
        <v>55</v>
      </c>
      <c r="B15" s="14" t="s">
        <v>56</v>
      </c>
      <c r="C15" s="15">
        <v>0</v>
      </c>
      <c r="D15" s="41" t="s">
        <v>52</v>
      </c>
      <c r="E15" s="15">
        <v>4285</v>
      </c>
      <c r="F15" s="16">
        <v>-0.92532088681446911</v>
      </c>
      <c r="G15" s="15">
        <v>320</v>
      </c>
      <c r="H15" s="41">
        <v>3.015625</v>
      </c>
      <c r="I15" s="17">
        <v>1285</v>
      </c>
    </row>
    <row r="16" spans="1:9">
      <c r="A16" s="13" t="s">
        <v>57</v>
      </c>
      <c r="B16" s="14" t="s">
        <v>58</v>
      </c>
      <c r="C16" s="15">
        <v>748.3</v>
      </c>
      <c r="D16" s="41">
        <v>-1</v>
      </c>
      <c r="E16" s="15">
        <v>0</v>
      </c>
      <c r="F16" s="41" t="s">
        <v>52</v>
      </c>
      <c r="G16" s="15">
        <v>0</v>
      </c>
      <c r="H16" s="41" t="s">
        <v>52</v>
      </c>
      <c r="I16" s="17">
        <v>0</v>
      </c>
    </row>
    <row r="17" spans="1:9">
      <c r="A17" s="13" t="s">
        <v>59</v>
      </c>
      <c r="B17" s="14" t="s">
        <v>60</v>
      </c>
      <c r="C17" s="15">
        <v>22902.7</v>
      </c>
      <c r="D17" s="16">
        <v>-0.87324638579730773</v>
      </c>
      <c r="E17" s="15">
        <v>2903</v>
      </c>
      <c r="F17" s="16">
        <v>1.0771615570099897</v>
      </c>
      <c r="G17" s="15">
        <v>6030</v>
      </c>
      <c r="H17" s="41">
        <v>-0.14825870646766171</v>
      </c>
      <c r="I17" s="17">
        <v>5136</v>
      </c>
    </row>
    <row r="18" spans="1:9">
      <c r="A18" s="13">
        <v>389</v>
      </c>
      <c r="B18" s="14" t="s">
        <v>61</v>
      </c>
      <c r="C18" s="15">
        <v>50000</v>
      </c>
      <c r="D18" s="41">
        <v>-1</v>
      </c>
      <c r="E18" s="15">
        <v>0</v>
      </c>
      <c r="F18" s="41" t="s">
        <v>52</v>
      </c>
      <c r="G18" s="15">
        <v>12000</v>
      </c>
      <c r="H18" s="41">
        <v>-1</v>
      </c>
      <c r="I18" s="17">
        <v>0</v>
      </c>
    </row>
    <row r="19" spans="1:9">
      <c r="A19" s="18" t="s">
        <v>62</v>
      </c>
      <c r="B19" s="19" t="s">
        <v>63</v>
      </c>
      <c r="C19" s="20">
        <v>24410.1</v>
      </c>
      <c r="D19" s="41">
        <v>0.11751283280281523</v>
      </c>
      <c r="E19" s="20">
        <v>27278.6</v>
      </c>
      <c r="F19" s="41">
        <v>-4.4210480009970656E-3</v>
      </c>
      <c r="G19" s="20">
        <v>27158</v>
      </c>
      <c r="H19" s="41">
        <v>2.0067751675381103E-2</v>
      </c>
      <c r="I19" s="21">
        <v>27703</v>
      </c>
    </row>
    <row r="20" spans="1:9">
      <c r="A20" s="22" t="s">
        <v>64</v>
      </c>
      <c r="B20" s="23" t="s">
        <v>65</v>
      </c>
      <c r="C20" s="24">
        <v>747184.32000000007</v>
      </c>
      <c r="D20" s="25">
        <v>-2.3888643701730904E-2</v>
      </c>
      <c r="E20" s="24">
        <v>729335.1</v>
      </c>
      <c r="F20" s="25">
        <v>-1.231395554663387E-3</v>
      </c>
      <c r="G20" s="24">
        <v>728437</v>
      </c>
      <c r="H20" s="236">
        <v>2.8746480478064679E-2</v>
      </c>
      <c r="I20" s="26">
        <v>749377</v>
      </c>
    </row>
    <row r="21" spans="1:9">
      <c r="A21" s="27" t="s">
        <v>66</v>
      </c>
      <c r="B21" s="28" t="s">
        <v>67</v>
      </c>
      <c r="C21" s="10">
        <v>337657.59999999998</v>
      </c>
      <c r="D21" s="16">
        <v>-0.10974904755586719</v>
      </c>
      <c r="E21" s="10">
        <v>300600</v>
      </c>
      <c r="F21" s="16">
        <v>3.1969394544244842E-2</v>
      </c>
      <c r="G21" s="10">
        <v>310210</v>
      </c>
      <c r="H21" s="41">
        <v>-1.2314238741497695E-2</v>
      </c>
      <c r="I21" s="12">
        <v>306390</v>
      </c>
    </row>
    <row r="22" spans="1:9">
      <c r="A22" s="8" t="s">
        <v>68</v>
      </c>
      <c r="B22" s="29" t="s">
        <v>69</v>
      </c>
      <c r="C22" s="15">
        <v>24230.7</v>
      </c>
      <c r="D22" s="16">
        <v>0.15531123739718619</v>
      </c>
      <c r="E22" s="15">
        <v>27994</v>
      </c>
      <c r="F22" s="16">
        <v>0.2583053511466743</v>
      </c>
      <c r="G22" s="15">
        <v>35225</v>
      </c>
      <c r="H22" s="41">
        <v>-0.16068133427963094</v>
      </c>
      <c r="I22" s="17">
        <v>29565</v>
      </c>
    </row>
    <row r="23" spans="1:9">
      <c r="A23" s="8" t="s">
        <v>70</v>
      </c>
      <c r="B23" s="29" t="s">
        <v>71</v>
      </c>
      <c r="C23" s="15">
        <v>51772.4</v>
      </c>
      <c r="D23" s="16">
        <v>-0.24803756441656186</v>
      </c>
      <c r="E23" s="15">
        <v>38930.899999999994</v>
      </c>
      <c r="F23" s="16">
        <v>0.10300558168447188</v>
      </c>
      <c r="G23" s="15">
        <v>42941</v>
      </c>
      <c r="H23" s="41">
        <v>-6.3319438299061503E-2</v>
      </c>
      <c r="I23" s="17">
        <v>40222</v>
      </c>
    </row>
    <row r="24" spans="1:9">
      <c r="A24" s="8" t="s">
        <v>72</v>
      </c>
      <c r="B24" s="29" t="s">
        <v>73</v>
      </c>
      <c r="C24" s="15">
        <v>73660.700000000012</v>
      </c>
      <c r="D24" s="16">
        <v>-2.1953361833379339E-2</v>
      </c>
      <c r="E24" s="15">
        <v>72043.600000000006</v>
      </c>
      <c r="F24" s="16">
        <v>0.11539401140420515</v>
      </c>
      <c r="G24" s="15">
        <v>80357</v>
      </c>
      <c r="H24" s="41">
        <v>-8.0341476162624284E-2</v>
      </c>
      <c r="I24" s="17">
        <v>73901</v>
      </c>
    </row>
    <row r="25" spans="1:9">
      <c r="A25" s="8" t="s">
        <v>74</v>
      </c>
      <c r="B25" s="29" t="s">
        <v>75</v>
      </c>
      <c r="C25" s="15">
        <v>266280</v>
      </c>
      <c r="D25" s="16">
        <v>-4.1852185669220346E-2</v>
      </c>
      <c r="E25" s="15">
        <v>255135.6</v>
      </c>
      <c r="F25" s="16">
        <v>6.989381332906891E-2</v>
      </c>
      <c r="G25" s="15">
        <v>272968</v>
      </c>
      <c r="H25" s="41">
        <v>-4.293543565546145E-3</v>
      </c>
      <c r="I25" s="17">
        <v>271796</v>
      </c>
    </row>
    <row r="26" spans="1:9">
      <c r="A26" s="56" t="s">
        <v>76</v>
      </c>
      <c r="B26" s="29" t="s">
        <v>77</v>
      </c>
      <c r="C26" s="15">
        <v>5229.8999999999996</v>
      </c>
      <c r="D26" s="16">
        <v>-0.19920074953631989</v>
      </c>
      <c r="E26" s="15">
        <v>4188.1000000000004</v>
      </c>
      <c r="F26" s="16">
        <v>-0.53749910460590722</v>
      </c>
      <c r="G26" s="15">
        <v>1937</v>
      </c>
      <c r="H26" s="41">
        <v>0.55188435725348473</v>
      </c>
      <c r="I26" s="17">
        <v>3006</v>
      </c>
    </row>
    <row r="27" spans="1:9">
      <c r="A27" s="144">
        <v>489</v>
      </c>
      <c r="B27" s="29" t="s">
        <v>78</v>
      </c>
      <c r="C27" s="15">
        <v>0</v>
      </c>
      <c r="D27" s="16" t="s">
        <v>52</v>
      </c>
      <c r="E27" s="15">
        <v>2082.4</v>
      </c>
      <c r="F27" s="16">
        <v>-0.32769880906646182</v>
      </c>
      <c r="G27" s="15">
        <v>1400</v>
      </c>
      <c r="H27" s="41">
        <v>0.48714285714285716</v>
      </c>
      <c r="I27" s="17">
        <v>2082</v>
      </c>
    </row>
    <row r="28" spans="1:9">
      <c r="A28" s="30" t="s">
        <v>79</v>
      </c>
      <c r="B28" s="31" t="s">
        <v>80</v>
      </c>
      <c r="C28" s="20">
        <v>24410.1</v>
      </c>
      <c r="D28" s="16">
        <v>0.11751283280281523</v>
      </c>
      <c r="E28" s="20">
        <v>27278.6</v>
      </c>
      <c r="F28" s="16">
        <v>-4.4210480009970656E-3</v>
      </c>
      <c r="G28" s="20">
        <v>27158</v>
      </c>
      <c r="H28" s="41">
        <v>2.0067751675381103E-2</v>
      </c>
      <c r="I28" s="21">
        <v>27703</v>
      </c>
    </row>
    <row r="29" spans="1:9">
      <c r="A29" s="48" t="s">
        <v>81</v>
      </c>
      <c r="B29" s="49" t="s">
        <v>82</v>
      </c>
      <c r="C29" s="24">
        <v>783241.4</v>
      </c>
      <c r="D29" s="50">
        <v>-7.0205941616467246E-2</v>
      </c>
      <c r="E29" s="24">
        <v>728253.2</v>
      </c>
      <c r="F29" s="50">
        <v>6.0340002625460555E-2</v>
      </c>
      <c r="G29" s="24">
        <v>772196</v>
      </c>
      <c r="H29" s="237">
        <v>-2.2702785303213173E-2</v>
      </c>
      <c r="I29" s="26">
        <v>754665</v>
      </c>
    </row>
    <row r="30" spans="1:9">
      <c r="A30" s="47" t="s">
        <v>83</v>
      </c>
      <c r="B30" s="32" t="s">
        <v>84</v>
      </c>
      <c r="C30" s="33">
        <v>36057.079999999958</v>
      </c>
      <c r="D30" s="110">
        <v>0</v>
      </c>
      <c r="E30" s="33">
        <v>-1081.9000000000233</v>
      </c>
      <c r="F30" s="110">
        <v>0</v>
      </c>
      <c r="G30" s="34">
        <v>43759</v>
      </c>
      <c r="H30" s="238">
        <v>0</v>
      </c>
      <c r="I30" s="35">
        <v>5288</v>
      </c>
    </row>
    <row r="31" spans="1:9">
      <c r="A31" s="114">
        <v>0</v>
      </c>
      <c r="B31" s="28" t="s">
        <v>85</v>
      </c>
      <c r="C31" s="112">
        <v>0</v>
      </c>
      <c r="D31" s="117">
        <v>0</v>
      </c>
      <c r="E31" s="112">
        <v>0</v>
      </c>
      <c r="F31" s="117">
        <v>0</v>
      </c>
      <c r="G31" s="112">
        <v>0</v>
      </c>
      <c r="H31" s="239">
        <v>0</v>
      </c>
      <c r="I31" s="113">
        <v>0</v>
      </c>
    </row>
    <row r="32" spans="1:9">
      <c r="A32" s="56" t="s">
        <v>86</v>
      </c>
      <c r="B32" s="29" t="s">
        <v>87</v>
      </c>
      <c r="C32" s="15">
        <v>15324.2</v>
      </c>
      <c r="D32" s="16">
        <v>1.0454183578914398</v>
      </c>
      <c r="E32" s="15">
        <v>31344.400000000001</v>
      </c>
      <c r="F32" s="16">
        <v>-0.54712803562996903</v>
      </c>
      <c r="G32" s="15">
        <v>14195</v>
      </c>
      <c r="H32" s="41">
        <v>0.6220500176118352</v>
      </c>
      <c r="I32" s="17">
        <v>23025</v>
      </c>
    </row>
    <row r="33" spans="1:9">
      <c r="A33" s="56" t="s">
        <v>88</v>
      </c>
      <c r="B33" s="29" t="s">
        <v>89</v>
      </c>
      <c r="C33" s="15">
        <v>834.2</v>
      </c>
      <c r="D33" s="16">
        <v>1.9309518101174776</v>
      </c>
      <c r="E33" s="15">
        <v>2445</v>
      </c>
      <c r="F33" s="16">
        <v>3.9693251533742333</v>
      </c>
      <c r="G33" s="15">
        <v>12150</v>
      </c>
      <c r="H33" s="41">
        <v>-0.88600823045267485</v>
      </c>
      <c r="I33" s="17">
        <v>1385</v>
      </c>
    </row>
    <row r="34" spans="1:9">
      <c r="A34" s="8" t="s">
        <v>90</v>
      </c>
      <c r="B34" s="29" t="s">
        <v>91</v>
      </c>
      <c r="C34" s="15">
        <v>3934.6</v>
      </c>
      <c r="D34" s="16">
        <v>2.0905301682509023</v>
      </c>
      <c r="E34" s="15">
        <v>12160</v>
      </c>
      <c r="F34" s="16">
        <v>-0.69300986842105261</v>
      </c>
      <c r="G34" s="15">
        <v>3733</v>
      </c>
      <c r="H34" s="41">
        <v>3.1154567372086794</v>
      </c>
      <c r="I34" s="17">
        <v>15363</v>
      </c>
    </row>
    <row r="35" spans="1:9">
      <c r="A35" s="48" t="s">
        <v>92</v>
      </c>
      <c r="B35" s="49" t="s">
        <v>93</v>
      </c>
      <c r="C35" s="24">
        <v>20093</v>
      </c>
      <c r="D35" s="51">
        <v>1.2868362116159857</v>
      </c>
      <c r="E35" s="24">
        <v>45949.4</v>
      </c>
      <c r="F35" s="51">
        <v>-0.34541038620743691</v>
      </c>
      <c r="G35" s="24">
        <v>30078</v>
      </c>
      <c r="H35" s="237">
        <v>0.32232861227475229</v>
      </c>
      <c r="I35" s="26">
        <v>39773</v>
      </c>
    </row>
    <row r="36" spans="1:9">
      <c r="A36" s="8" t="s">
        <v>94</v>
      </c>
      <c r="B36" s="29" t="s">
        <v>95</v>
      </c>
      <c r="C36" s="15">
        <v>0</v>
      </c>
      <c r="D36" s="16" t="s">
        <v>52</v>
      </c>
      <c r="E36" s="15">
        <v>0</v>
      </c>
      <c r="F36" s="16" t="s">
        <v>52</v>
      </c>
      <c r="G36" s="15">
        <v>0</v>
      </c>
      <c r="H36" s="41" t="s">
        <v>52</v>
      </c>
      <c r="I36" s="17">
        <v>0</v>
      </c>
    </row>
    <row r="37" spans="1:9">
      <c r="A37" s="8" t="s">
        <v>96</v>
      </c>
      <c r="B37" s="29" t="s">
        <v>97</v>
      </c>
      <c r="C37" s="15">
        <v>12796.800000000001</v>
      </c>
      <c r="D37" s="16">
        <v>-5.5701425356339165E-2</v>
      </c>
      <c r="E37" s="15">
        <v>12084</v>
      </c>
      <c r="F37" s="16">
        <v>0.61122144985104265</v>
      </c>
      <c r="G37" s="15">
        <v>19470</v>
      </c>
      <c r="H37" s="41">
        <v>-0.53107344632768361</v>
      </c>
      <c r="I37" s="17">
        <v>9130</v>
      </c>
    </row>
    <row r="38" spans="1:9">
      <c r="A38" s="48" t="s">
        <v>98</v>
      </c>
      <c r="B38" s="49" t="s">
        <v>99</v>
      </c>
      <c r="C38" s="24">
        <v>12796.800000000001</v>
      </c>
      <c r="D38" s="51">
        <v>-5.5701425356339165E-2</v>
      </c>
      <c r="E38" s="24">
        <v>12084</v>
      </c>
      <c r="F38" s="51">
        <v>0.61122144985104265</v>
      </c>
      <c r="G38" s="24">
        <v>19470</v>
      </c>
      <c r="H38" s="237">
        <v>-0.53107344632768361</v>
      </c>
      <c r="I38" s="26">
        <v>9130</v>
      </c>
    </row>
    <row r="39" spans="1:9">
      <c r="A39" s="36" t="s">
        <v>100</v>
      </c>
      <c r="B39" s="37" t="s">
        <v>3</v>
      </c>
      <c r="C39" s="38">
        <v>7296.1999999999989</v>
      </c>
      <c r="D39" s="39">
        <v>3.6415120199555946</v>
      </c>
      <c r="E39" s="38">
        <v>33865.4</v>
      </c>
      <c r="F39" s="39">
        <v>-0.68675993787169209</v>
      </c>
      <c r="G39" s="38">
        <v>10608</v>
      </c>
      <c r="H39" s="240">
        <v>1.8886689291101055</v>
      </c>
      <c r="I39" s="40">
        <v>30643</v>
      </c>
    </row>
    <row r="40" spans="1:9">
      <c r="A40" s="105" t="s">
        <v>0</v>
      </c>
      <c r="B40" s="29" t="s">
        <v>101</v>
      </c>
      <c r="C40" s="15">
        <v>102655.79999999996</v>
      </c>
      <c r="D40" s="16">
        <v>-0.88134231090693382</v>
      </c>
      <c r="E40" s="15">
        <v>12180.899999999978</v>
      </c>
      <c r="F40" s="16">
        <v>4.5508213678792311</v>
      </c>
      <c r="G40" s="15">
        <v>67614</v>
      </c>
      <c r="H40" s="41">
        <v>-0.71894873842695295</v>
      </c>
      <c r="I40" s="17">
        <v>19003</v>
      </c>
    </row>
    <row r="41" spans="1:9">
      <c r="A41" s="105" t="s">
        <v>0</v>
      </c>
      <c r="B41" s="29" t="s">
        <v>102</v>
      </c>
      <c r="C41" s="15">
        <v>95359.599999999962</v>
      </c>
      <c r="D41" s="16">
        <v>-1.2273971367329564</v>
      </c>
      <c r="E41" s="15">
        <v>-21684.500000000022</v>
      </c>
      <c r="F41" s="16">
        <v>-3.6288823814245177</v>
      </c>
      <c r="G41" s="15">
        <v>57006</v>
      </c>
      <c r="H41" s="41">
        <v>-1.2041890327333964</v>
      </c>
      <c r="I41" s="17">
        <v>-11640</v>
      </c>
    </row>
    <row r="42" spans="1:9">
      <c r="A42" s="115" t="s">
        <v>0</v>
      </c>
      <c r="B42" s="31" t="s">
        <v>103</v>
      </c>
      <c r="C42" s="20">
        <v>648185.30000000016</v>
      </c>
      <c r="D42" s="104">
        <v>0.12584734643010245</v>
      </c>
      <c r="E42" s="20">
        <v>729757.70000000007</v>
      </c>
      <c r="F42" s="104">
        <v>-4.0736397848217386E-2</v>
      </c>
      <c r="G42" s="20">
        <v>700030</v>
      </c>
      <c r="H42" s="241">
        <v>5.7831807208262503E-2</v>
      </c>
      <c r="I42" s="21">
        <v>740514</v>
      </c>
    </row>
    <row r="43" spans="1:9">
      <c r="A43" s="115">
        <v>0</v>
      </c>
      <c r="B43" s="31" t="s">
        <v>5</v>
      </c>
      <c r="C43" s="60">
        <v>14.069762342041059</v>
      </c>
      <c r="D43" s="116">
        <v>0</v>
      </c>
      <c r="E43" s="60">
        <v>0.35968569690598595</v>
      </c>
      <c r="F43" s="159">
        <v>0</v>
      </c>
      <c r="G43" s="60">
        <v>6.373868778280543</v>
      </c>
      <c r="H43" s="159">
        <v>0</v>
      </c>
      <c r="I43" s="160">
        <v>0.62014163104134712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orientation="landscape" r:id="rId1"/>
  <headerFooter alignWithMargins="0">
    <oddHeader>&amp;LFachgruppe für kantonale Finanzfragen (FkF)
Groupe d'études pour les finances cantonales&amp;CRechnung 2017 - Budget 2019
Compte 2017 - Budget 2019&amp;RZürich, 05.08.2019</oddHeader>
    <oddFooter>&amp;LQuelle: FkF Mai August 2019&amp;RBlatt 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186"/>
  <sheetViews>
    <sheetView view="pageLayout" topLeftCell="V1" zoomScaleNormal="115" workbookViewId="0">
      <selection activeCell="AF30" sqref="AF30"/>
    </sheetView>
  </sheetViews>
  <sheetFormatPr baseColWidth="10" defaultColWidth="11.42578125" defaultRowHeight="12.75"/>
  <cols>
    <col min="1" max="1" width="15.140625" style="630" customWidth="1"/>
    <col min="2" max="2" width="3.7109375" style="630" customWidth="1"/>
    <col min="3" max="3" width="44.7109375" style="630" customWidth="1"/>
    <col min="4" max="7" width="11.42578125" style="630" customWidth="1"/>
    <col min="8" max="16384" width="11.42578125" style="630"/>
  </cols>
  <sheetData>
    <row r="1" spans="1:42" s="620" customFormat="1" ht="18" customHeight="1">
      <c r="A1" s="615" t="s">
        <v>189</v>
      </c>
      <c r="B1" s="616" t="s">
        <v>417</v>
      </c>
      <c r="C1" s="616" t="s">
        <v>421</v>
      </c>
      <c r="D1" s="617" t="s">
        <v>23</v>
      </c>
      <c r="E1" s="618" t="s">
        <v>22</v>
      </c>
      <c r="F1" s="617" t="s">
        <v>23</v>
      </c>
      <c r="G1" s="618" t="s">
        <v>22</v>
      </c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619"/>
      <c r="AG1" s="619"/>
      <c r="AH1" s="619"/>
      <c r="AI1" s="619"/>
      <c r="AJ1" s="619"/>
      <c r="AK1" s="619"/>
      <c r="AL1" s="619"/>
      <c r="AM1" s="619"/>
      <c r="AN1" s="619"/>
      <c r="AO1" s="619"/>
      <c r="AP1" s="619"/>
    </row>
    <row r="2" spans="1:42" s="626" customFormat="1" ht="15" customHeight="1">
      <c r="A2" s="621"/>
      <c r="B2" s="622"/>
      <c r="C2" s="623" t="s">
        <v>191</v>
      </c>
      <c r="D2" s="624">
        <v>2017</v>
      </c>
      <c r="E2" s="625">
        <v>2018</v>
      </c>
      <c r="F2" s="624">
        <v>2018</v>
      </c>
      <c r="G2" s="625">
        <v>2019</v>
      </c>
    </row>
    <row r="3" spans="1:42" ht="15" customHeight="1">
      <c r="A3" s="627" t="s">
        <v>192</v>
      </c>
      <c r="B3" s="628"/>
      <c r="C3" s="628"/>
      <c r="D3" s="629"/>
      <c r="E3" s="629"/>
      <c r="F3" s="629"/>
      <c r="G3" s="629"/>
    </row>
    <row r="4" spans="1:42" s="634" customFormat="1" ht="12.75" customHeight="1">
      <c r="A4" s="631">
        <v>30</v>
      </c>
      <c r="B4" s="632"/>
      <c r="C4" s="633" t="s">
        <v>33</v>
      </c>
      <c r="D4" s="279">
        <v>92908.800000000003</v>
      </c>
      <c r="E4" s="279">
        <v>93432.2</v>
      </c>
      <c r="F4" s="279">
        <v>93490</v>
      </c>
      <c r="G4" s="279">
        <v>95571.7</v>
      </c>
    </row>
    <row r="5" spans="1:42" s="634" customFormat="1" ht="12.75" customHeight="1">
      <c r="A5" s="635">
        <v>31</v>
      </c>
      <c r="B5" s="636"/>
      <c r="C5" s="637" t="s">
        <v>193</v>
      </c>
      <c r="D5" s="284">
        <v>48914.400000000001</v>
      </c>
      <c r="E5" s="284">
        <v>47504.9</v>
      </c>
      <c r="F5" s="284">
        <v>46294.3</v>
      </c>
      <c r="G5" s="284">
        <v>46052.4</v>
      </c>
    </row>
    <row r="6" spans="1:42" s="634" customFormat="1" ht="12.75" customHeight="1">
      <c r="A6" s="638" t="s">
        <v>36</v>
      </c>
      <c r="B6" s="639"/>
      <c r="C6" s="640" t="s">
        <v>194</v>
      </c>
      <c r="D6" s="284">
        <v>14680.1</v>
      </c>
      <c r="E6" s="284">
        <v>11132.7</v>
      </c>
      <c r="F6" s="284">
        <v>11317.5</v>
      </c>
      <c r="G6" s="284">
        <v>10354.200000000001</v>
      </c>
    </row>
    <row r="7" spans="1:42" s="634" customFormat="1" ht="12.75" customHeight="1">
      <c r="A7" s="638" t="s">
        <v>195</v>
      </c>
      <c r="B7" s="639"/>
      <c r="C7" s="640" t="s">
        <v>196</v>
      </c>
      <c r="D7" s="284">
        <v>0</v>
      </c>
      <c r="E7" s="284">
        <v>0</v>
      </c>
      <c r="F7" s="284">
        <v>-156</v>
      </c>
      <c r="G7" s="284">
        <v>-292.60000000000002</v>
      </c>
    </row>
    <row r="8" spans="1:42" s="634" customFormat="1" ht="12.75" customHeight="1">
      <c r="A8" s="641">
        <v>330</v>
      </c>
      <c r="B8" s="636"/>
      <c r="C8" s="637" t="s">
        <v>197</v>
      </c>
      <c r="D8" s="284">
        <v>14308.3</v>
      </c>
      <c r="E8" s="284">
        <v>14245.4</v>
      </c>
      <c r="F8" s="284">
        <v>14042.8</v>
      </c>
      <c r="G8" s="284">
        <v>14342</v>
      </c>
    </row>
    <row r="9" spans="1:42" s="634" customFormat="1" ht="12.75" customHeight="1">
      <c r="A9" s="641">
        <v>332</v>
      </c>
      <c r="B9" s="636"/>
      <c r="C9" s="637" t="s">
        <v>198</v>
      </c>
      <c r="D9" s="284">
        <v>2642.6</v>
      </c>
      <c r="E9" s="284">
        <v>3426.8</v>
      </c>
      <c r="F9" s="284">
        <v>2690.2</v>
      </c>
      <c r="G9" s="284">
        <v>3090.8</v>
      </c>
    </row>
    <row r="10" spans="1:42" s="634" customFormat="1" ht="12.75" customHeight="1">
      <c r="A10" s="641">
        <v>339</v>
      </c>
      <c r="B10" s="636"/>
      <c r="C10" s="637" t="s">
        <v>199</v>
      </c>
      <c r="D10" s="284">
        <v>0</v>
      </c>
      <c r="E10" s="284">
        <v>0</v>
      </c>
      <c r="F10" s="284">
        <v>0</v>
      </c>
      <c r="G10" s="284">
        <v>0</v>
      </c>
    </row>
    <row r="11" spans="1:42" s="634" customFormat="1" ht="12.75" customHeight="1">
      <c r="A11" s="635">
        <v>350</v>
      </c>
      <c r="B11" s="636"/>
      <c r="C11" s="637" t="s">
        <v>200</v>
      </c>
      <c r="D11" s="284">
        <v>969.4</v>
      </c>
      <c r="E11" s="284">
        <v>112.1</v>
      </c>
      <c r="F11" s="284">
        <v>31.5</v>
      </c>
      <c r="G11" s="284">
        <v>32.4</v>
      </c>
    </row>
    <row r="12" spans="1:42" s="645" customFormat="1">
      <c r="A12" s="642">
        <v>351</v>
      </c>
      <c r="B12" s="643"/>
      <c r="C12" s="644" t="s">
        <v>201</v>
      </c>
      <c r="D12" s="284">
        <v>0</v>
      </c>
      <c r="E12" s="284">
        <v>0</v>
      </c>
      <c r="F12" s="284">
        <v>0</v>
      </c>
      <c r="G12" s="284">
        <v>0</v>
      </c>
    </row>
    <row r="13" spans="1:42" s="634" customFormat="1" ht="12.75" customHeight="1">
      <c r="A13" s="635">
        <v>36</v>
      </c>
      <c r="B13" s="636"/>
      <c r="C13" s="637" t="s">
        <v>202</v>
      </c>
      <c r="D13" s="284">
        <v>251041.9</v>
      </c>
      <c r="E13" s="284">
        <v>251523.1</v>
      </c>
      <c r="F13" s="284">
        <v>249155.1</v>
      </c>
      <c r="G13" s="284">
        <v>257105.7</v>
      </c>
    </row>
    <row r="14" spans="1:42" s="634" customFormat="1" ht="12.75" customHeight="1">
      <c r="A14" s="646" t="s">
        <v>203</v>
      </c>
      <c r="B14" s="636"/>
      <c r="C14" s="647" t="s">
        <v>204</v>
      </c>
      <c r="D14" s="284">
        <v>11924.9</v>
      </c>
      <c r="E14" s="284">
        <v>13500.3</v>
      </c>
      <c r="F14" s="284">
        <v>12137.1</v>
      </c>
      <c r="G14" s="284">
        <v>13145.3</v>
      </c>
    </row>
    <row r="15" spans="1:42" s="634" customFormat="1" ht="12.75" customHeight="1">
      <c r="A15" s="646" t="s">
        <v>205</v>
      </c>
      <c r="B15" s="636"/>
      <c r="C15" s="647" t="s">
        <v>206</v>
      </c>
      <c r="D15" s="284">
        <v>64121.5</v>
      </c>
      <c r="E15" s="284">
        <v>68090.7</v>
      </c>
      <c r="F15" s="284">
        <v>64292.7</v>
      </c>
      <c r="G15" s="284">
        <v>64102.2</v>
      </c>
    </row>
    <row r="16" spans="1:42" s="649" customFormat="1" ht="26.25" customHeight="1">
      <c r="A16" s="646" t="s">
        <v>207</v>
      </c>
      <c r="B16" s="648"/>
      <c r="C16" s="647" t="s">
        <v>208</v>
      </c>
      <c r="D16" s="284">
        <v>9827.2000000000007</v>
      </c>
      <c r="E16" s="284">
        <v>2496.9</v>
      </c>
      <c r="F16" s="284">
        <v>3590</v>
      </c>
      <c r="G16" s="284">
        <v>3278.2</v>
      </c>
    </row>
    <row r="17" spans="1:7" s="650" customFormat="1">
      <c r="A17" s="635">
        <v>37</v>
      </c>
      <c r="B17" s="636"/>
      <c r="C17" s="637" t="s">
        <v>209</v>
      </c>
      <c r="D17" s="284">
        <v>39436</v>
      </c>
      <c r="E17" s="284">
        <v>37108.6</v>
      </c>
      <c r="F17" s="284">
        <v>39352.699999999997</v>
      </c>
      <c r="G17" s="284">
        <v>37418.6</v>
      </c>
    </row>
    <row r="18" spans="1:7" s="650" customFormat="1">
      <c r="A18" s="651" t="s">
        <v>210</v>
      </c>
      <c r="B18" s="639"/>
      <c r="C18" s="640" t="s">
        <v>211</v>
      </c>
      <c r="D18" s="284">
        <v>0</v>
      </c>
      <c r="E18" s="284">
        <v>0</v>
      </c>
      <c r="F18" s="284">
        <v>0</v>
      </c>
      <c r="G18" s="284">
        <v>0</v>
      </c>
    </row>
    <row r="19" spans="1:7" s="650" customFormat="1">
      <c r="A19" s="651" t="s">
        <v>212</v>
      </c>
      <c r="B19" s="639"/>
      <c r="C19" s="640" t="s">
        <v>213</v>
      </c>
      <c r="D19" s="284">
        <v>232</v>
      </c>
      <c r="E19" s="284">
        <v>192</v>
      </c>
      <c r="F19" s="284">
        <v>216.8</v>
      </c>
      <c r="G19" s="284">
        <v>237</v>
      </c>
    </row>
    <row r="20" spans="1:7" s="634" customFormat="1" ht="12.75" customHeight="1">
      <c r="A20" s="652">
        <v>39</v>
      </c>
      <c r="B20" s="653"/>
      <c r="C20" s="654" t="s">
        <v>214</v>
      </c>
      <c r="D20" s="302">
        <v>35838.6</v>
      </c>
      <c r="E20" s="302">
        <v>37105.1</v>
      </c>
      <c r="F20" s="302">
        <v>35961.1</v>
      </c>
      <c r="G20" s="302">
        <v>37355.199999999997</v>
      </c>
    </row>
    <row r="21" spans="1:7" ht="12.75" customHeight="1">
      <c r="A21" s="655"/>
      <c r="B21" s="655"/>
      <c r="C21" s="656" t="s">
        <v>215</v>
      </c>
      <c r="D21" s="305">
        <f t="shared" ref="D21:G21" si="0">D4+D5+SUM(D8:D13)+D17</f>
        <v>450221.4</v>
      </c>
      <c r="E21" s="305">
        <f t="shared" si="0"/>
        <v>447353.1</v>
      </c>
      <c r="F21" s="305">
        <f t="shared" si="0"/>
        <v>445056.6</v>
      </c>
      <c r="G21" s="305">
        <f t="shared" si="0"/>
        <v>453613.6</v>
      </c>
    </row>
    <row r="22" spans="1:7" s="634" customFormat="1" ht="12.75" customHeight="1">
      <c r="A22" s="641" t="s">
        <v>216</v>
      </c>
      <c r="B22" s="636"/>
      <c r="C22" s="637" t="s">
        <v>217</v>
      </c>
      <c r="D22" s="484">
        <v>155659.40000000002</v>
      </c>
      <c r="E22" s="484">
        <v>162300</v>
      </c>
      <c r="F22" s="484">
        <v>163190.79999999999</v>
      </c>
      <c r="G22" s="484">
        <v>170641</v>
      </c>
    </row>
    <row r="23" spans="1:7" s="634" customFormat="1" ht="12.75" customHeight="1">
      <c r="A23" s="641" t="s">
        <v>218</v>
      </c>
      <c r="B23" s="636"/>
      <c r="C23" s="637" t="s">
        <v>219</v>
      </c>
      <c r="D23" s="484">
        <v>28712.1</v>
      </c>
      <c r="E23" s="484">
        <v>29903</v>
      </c>
      <c r="F23" s="484">
        <v>30482.1</v>
      </c>
      <c r="G23" s="484">
        <v>30413</v>
      </c>
    </row>
    <row r="24" spans="1:7" s="657" customFormat="1" ht="12.75" customHeight="1">
      <c r="A24" s="635">
        <v>41</v>
      </c>
      <c r="B24" s="636"/>
      <c r="C24" s="637" t="s">
        <v>220</v>
      </c>
      <c r="D24" s="484">
        <v>3459.4</v>
      </c>
      <c r="E24" s="484">
        <v>3256.3</v>
      </c>
      <c r="F24" s="484">
        <v>3239.2</v>
      </c>
      <c r="G24" s="484">
        <v>3274.5</v>
      </c>
    </row>
    <row r="25" spans="1:7" s="634" customFormat="1" ht="12.75" customHeight="1">
      <c r="A25" s="658">
        <v>42</v>
      </c>
      <c r="B25" s="659"/>
      <c r="C25" s="637" t="s">
        <v>221</v>
      </c>
      <c r="D25" s="484">
        <v>25326.799999999999</v>
      </c>
      <c r="E25" s="484">
        <v>25699.1</v>
      </c>
      <c r="F25" s="484">
        <v>26484.3</v>
      </c>
      <c r="G25" s="484">
        <v>25639</v>
      </c>
    </row>
    <row r="26" spans="1:7" s="660" customFormat="1" ht="12.75" customHeight="1">
      <c r="A26" s="642">
        <v>430</v>
      </c>
      <c r="B26" s="636"/>
      <c r="C26" s="637" t="s">
        <v>222</v>
      </c>
      <c r="D26" s="485">
        <v>2418</v>
      </c>
      <c r="E26" s="485">
        <v>2733.4</v>
      </c>
      <c r="F26" s="485">
        <v>2803.6</v>
      </c>
      <c r="G26" s="485">
        <v>2592.5</v>
      </c>
    </row>
    <row r="27" spans="1:7" s="660" customFormat="1" ht="12.75" customHeight="1">
      <c r="A27" s="642">
        <v>431</v>
      </c>
      <c r="B27" s="636"/>
      <c r="C27" s="637" t="s">
        <v>223</v>
      </c>
      <c r="D27" s="485">
        <v>1739.1</v>
      </c>
      <c r="E27" s="485">
        <v>1074</v>
      </c>
      <c r="F27" s="485">
        <v>1370.6</v>
      </c>
      <c r="G27" s="485">
        <v>838</v>
      </c>
    </row>
    <row r="28" spans="1:7" s="660" customFormat="1" ht="12.75" customHeight="1">
      <c r="A28" s="642">
        <v>432</v>
      </c>
      <c r="B28" s="636"/>
      <c r="C28" s="637" t="s">
        <v>224</v>
      </c>
      <c r="D28" s="485">
        <v>0</v>
      </c>
      <c r="E28" s="485">
        <v>0</v>
      </c>
      <c r="F28" s="485">
        <v>0</v>
      </c>
      <c r="G28" s="485">
        <v>0</v>
      </c>
    </row>
    <row r="29" spans="1:7" s="660" customFormat="1" ht="12.75" customHeight="1">
      <c r="A29" s="642">
        <v>439</v>
      </c>
      <c r="B29" s="636"/>
      <c r="C29" s="637" t="s">
        <v>225</v>
      </c>
      <c r="D29" s="485">
        <v>1183.5</v>
      </c>
      <c r="E29" s="485">
        <v>812.8</v>
      </c>
      <c r="F29" s="485">
        <v>228.8</v>
      </c>
      <c r="G29" s="485">
        <v>234.9</v>
      </c>
    </row>
    <row r="30" spans="1:7" s="634" customFormat="1" ht="25.5">
      <c r="A30" s="642">
        <v>450</v>
      </c>
      <c r="B30" s="643"/>
      <c r="C30" s="644" t="s">
        <v>226</v>
      </c>
      <c r="D30" s="487">
        <v>0</v>
      </c>
      <c r="E30" s="487">
        <v>308.8</v>
      </c>
      <c r="F30" s="487">
        <v>628.1</v>
      </c>
      <c r="G30" s="487">
        <v>1145.2</v>
      </c>
    </row>
    <row r="31" spans="1:7" s="645" customFormat="1" ht="25.5">
      <c r="A31" s="642">
        <v>451</v>
      </c>
      <c r="B31" s="643"/>
      <c r="C31" s="644" t="s">
        <v>227</v>
      </c>
      <c r="D31" s="488">
        <v>0</v>
      </c>
      <c r="E31" s="488">
        <v>0</v>
      </c>
      <c r="F31" s="488">
        <v>0</v>
      </c>
      <c r="G31" s="488">
        <v>0</v>
      </c>
    </row>
    <row r="32" spans="1:7" s="634" customFormat="1" ht="12.75" customHeight="1">
      <c r="A32" s="635">
        <v>46</v>
      </c>
      <c r="B32" s="636"/>
      <c r="C32" s="637" t="s">
        <v>228</v>
      </c>
      <c r="D32" s="484">
        <v>166597</v>
      </c>
      <c r="E32" s="484">
        <v>162814.70000000001</v>
      </c>
      <c r="F32" s="484">
        <v>167420.9</v>
      </c>
      <c r="G32" s="484">
        <v>166175</v>
      </c>
    </row>
    <row r="33" spans="1:7" s="645" customFormat="1" ht="12.75" customHeight="1">
      <c r="A33" s="651" t="s">
        <v>229</v>
      </c>
      <c r="B33" s="639"/>
      <c r="C33" s="640" t="s">
        <v>230</v>
      </c>
      <c r="D33" s="525">
        <v>0</v>
      </c>
      <c r="E33" s="525">
        <v>0</v>
      </c>
      <c r="F33" s="525">
        <v>0</v>
      </c>
      <c r="G33" s="525">
        <v>0</v>
      </c>
    </row>
    <row r="34" spans="1:7" s="634" customFormat="1" ht="15" customHeight="1">
      <c r="A34" s="635">
        <v>47</v>
      </c>
      <c r="B34" s="636"/>
      <c r="C34" s="637" t="s">
        <v>209</v>
      </c>
      <c r="D34" s="484">
        <v>39436</v>
      </c>
      <c r="E34" s="484">
        <v>37108.6</v>
      </c>
      <c r="F34" s="484">
        <v>39352.699999999997</v>
      </c>
      <c r="G34" s="484">
        <v>37418.6</v>
      </c>
    </row>
    <row r="35" spans="1:7" s="634" customFormat="1" ht="15" customHeight="1">
      <c r="A35" s="652">
        <v>49</v>
      </c>
      <c r="B35" s="653"/>
      <c r="C35" s="654" t="s">
        <v>231</v>
      </c>
      <c r="D35" s="563">
        <v>35838.6</v>
      </c>
      <c r="E35" s="563">
        <v>37105.1</v>
      </c>
      <c r="F35" s="563">
        <v>35961.1</v>
      </c>
      <c r="G35" s="563">
        <v>37355.199999999997</v>
      </c>
    </row>
    <row r="36" spans="1:7" s="630" customFormat="1" ht="13.5" customHeight="1">
      <c r="A36" s="655"/>
      <c r="B36" s="661"/>
      <c r="C36" s="656" t="s">
        <v>232</v>
      </c>
      <c r="D36" s="305">
        <f t="shared" ref="D36:G36" si="1">D22+D23+D24+D25+D26+D27+D28+D29+D30+D31+D32+D34</f>
        <v>424531.30000000005</v>
      </c>
      <c r="E36" s="305">
        <f t="shared" si="1"/>
        <v>426010.69999999995</v>
      </c>
      <c r="F36" s="305">
        <f t="shared" si="1"/>
        <v>435201.10000000003</v>
      </c>
      <c r="G36" s="305">
        <f t="shared" si="1"/>
        <v>438371.69999999995</v>
      </c>
    </row>
    <row r="37" spans="1:7" s="662" customFormat="1" ht="15" customHeight="1">
      <c r="A37" s="655"/>
      <c r="B37" s="661"/>
      <c r="C37" s="656" t="s">
        <v>233</v>
      </c>
      <c r="D37" s="305">
        <f t="shared" ref="D37:G37" si="2">D36-D21</f>
        <v>-25690.099999999977</v>
      </c>
      <c r="E37" s="305">
        <f t="shared" si="2"/>
        <v>-21342.400000000023</v>
      </c>
      <c r="F37" s="305">
        <f t="shared" si="2"/>
        <v>-9855.4999999999418</v>
      </c>
      <c r="G37" s="305">
        <f t="shared" si="2"/>
        <v>-15241.900000000023</v>
      </c>
    </row>
    <row r="38" spans="1:7" s="645" customFormat="1" ht="15" customHeight="1">
      <c r="A38" s="641">
        <v>340</v>
      </c>
      <c r="B38" s="636"/>
      <c r="C38" s="637" t="s">
        <v>234</v>
      </c>
      <c r="D38" s="484">
        <v>1040.5</v>
      </c>
      <c r="E38" s="484">
        <v>1340</v>
      </c>
      <c r="F38" s="484">
        <v>1011.7</v>
      </c>
      <c r="G38" s="484">
        <v>1162.7</v>
      </c>
    </row>
    <row r="39" spans="1:7" s="645" customFormat="1" ht="15" customHeight="1">
      <c r="A39" s="641">
        <v>341</v>
      </c>
      <c r="B39" s="636"/>
      <c r="C39" s="637" t="s">
        <v>235</v>
      </c>
      <c r="D39" s="484">
        <v>1.7</v>
      </c>
      <c r="E39" s="484">
        <v>0</v>
      </c>
      <c r="F39" s="484">
        <v>0.7</v>
      </c>
      <c r="G39" s="484">
        <v>0</v>
      </c>
    </row>
    <row r="40" spans="1:7" s="645" customFormat="1" ht="15" customHeight="1">
      <c r="A40" s="641">
        <v>342</v>
      </c>
      <c r="B40" s="636"/>
      <c r="C40" s="637" t="s">
        <v>236</v>
      </c>
      <c r="D40" s="484">
        <v>9.1</v>
      </c>
      <c r="E40" s="484">
        <v>15</v>
      </c>
      <c r="F40" s="484">
        <v>5.0999999999999996</v>
      </c>
      <c r="G40" s="484">
        <v>15</v>
      </c>
    </row>
    <row r="41" spans="1:7" s="645" customFormat="1" ht="15" customHeight="1">
      <c r="A41" s="641">
        <v>343</v>
      </c>
      <c r="B41" s="636"/>
      <c r="C41" s="637" t="s">
        <v>237</v>
      </c>
      <c r="D41" s="484">
        <v>667.9</v>
      </c>
      <c r="E41" s="484">
        <v>843.4</v>
      </c>
      <c r="F41" s="484">
        <v>780</v>
      </c>
      <c r="G41" s="484">
        <v>821.3</v>
      </c>
    </row>
    <row r="42" spans="1:7" s="645" customFormat="1" ht="15" customHeight="1">
      <c r="A42" s="641">
        <v>344</v>
      </c>
      <c r="B42" s="636"/>
      <c r="C42" s="637" t="s">
        <v>238</v>
      </c>
      <c r="D42" s="484">
        <v>0</v>
      </c>
      <c r="E42" s="484">
        <v>0</v>
      </c>
      <c r="F42" s="484">
        <v>0</v>
      </c>
      <c r="G42" s="484">
        <v>0</v>
      </c>
    </row>
    <row r="43" spans="1:7" s="645" customFormat="1" ht="15" customHeight="1">
      <c r="A43" s="641">
        <v>349</v>
      </c>
      <c r="B43" s="636"/>
      <c r="C43" s="637" t="s">
        <v>239</v>
      </c>
      <c r="D43" s="484">
        <v>41.2</v>
      </c>
      <c r="E43" s="484">
        <v>112.5</v>
      </c>
      <c r="F43" s="484">
        <v>131.69999999999999</v>
      </c>
      <c r="G43" s="484">
        <v>75</v>
      </c>
    </row>
    <row r="44" spans="1:7" s="634" customFormat="1" ht="15" customHeight="1">
      <c r="A44" s="635">
        <v>440</v>
      </c>
      <c r="B44" s="636"/>
      <c r="C44" s="637" t="s">
        <v>240</v>
      </c>
      <c r="D44" s="484">
        <v>848.5</v>
      </c>
      <c r="E44" s="484">
        <v>1040.5</v>
      </c>
      <c r="F44" s="484">
        <v>148.4</v>
      </c>
      <c r="G44" s="484">
        <v>63.9</v>
      </c>
    </row>
    <row r="45" spans="1:7" s="634" customFormat="1" ht="15" customHeight="1">
      <c r="A45" s="635">
        <v>441</v>
      </c>
      <c r="B45" s="636"/>
      <c r="C45" s="637" t="s">
        <v>241</v>
      </c>
      <c r="D45" s="484">
        <v>658.5</v>
      </c>
      <c r="E45" s="484">
        <v>2200</v>
      </c>
      <c r="F45" s="484">
        <v>1.3</v>
      </c>
      <c r="G45" s="484">
        <v>1600</v>
      </c>
    </row>
    <row r="46" spans="1:7" s="634" customFormat="1" ht="15" customHeight="1">
      <c r="A46" s="635">
        <v>442</v>
      </c>
      <c r="B46" s="636"/>
      <c r="C46" s="637" t="s">
        <v>242</v>
      </c>
      <c r="D46" s="484">
        <v>257.8</v>
      </c>
      <c r="E46" s="484">
        <v>295</v>
      </c>
      <c r="F46" s="484">
        <v>0</v>
      </c>
      <c r="G46" s="484">
        <v>190</v>
      </c>
    </row>
    <row r="47" spans="1:7" s="634" customFormat="1" ht="15" customHeight="1">
      <c r="A47" s="635">
        <v>443</v>
      </c>
      <c r="B47" s="636"/>
      <c r="C47" s="637" t="s">
        <v>243</v>
      </c>
      <c r="D47" s="484">
        <v>1471.4</v>
      </c>
      <c r="E47" s="484">
        <v>1469</v>
      </c>
      <c r="F47" s="484">
        <v>1596.8</v>
      </c>
      <c r="G47" s="484">
        <v>1390.1</v>
      </c>
    </row>
    <row r="48" spans="1:7" s="634" customFormat="1" ht="15" customHeight="1">
      <c r="A48" s="635">
        <v>444</v>
      </c>
      <c r="B48" s="636"/>
      <c r="C48" s="637" t="s">
        <v>238</v>
      </c>
      <c r="D48" s="484">
        <v>582.70000000000005</v>
      </c>
      <c r="E48" s="484">
        <v>0</v>
      </c>
      <c r="F48" s="484">
        <v>1222.0999999999999</v>
      </c>
      <c r="G48" s="484">
        <v>0</v>
      </c>
    </row>
    <row r="49" spans="1:7" s="634" customFormat="1" ht="15" customHeight="1">
      <c r="A49" s="635">
        <v>445</v>
      </c>
      <c r="B49" s="636"/>
      <c r="C49" s="637" t="s">
        <v>244</v>
      </c>
      <c r="D49" s="484">
        <v>27.7</v>
      </c>
      <c r="E49" s="484">
        <v>26.9</v>
      </c>
      <c r="F49" s="484">
        <v>25.8</v>
      </c>
      <c r="G49" s="484">
        <v>25.1</v>
      </c>
    </row>
    <row r="50" spans="1:7" s="634" customFormat="1" ht="15" customHeight="1">
      <c r="A50" s="635">
        <v>446</v>
      </c>
      <c r="B50" s="636"/>
      <c r="C50" s="637" t="s">
        <v>245</v>
      </c>
      <c r="D50" s="484">
        <v>9109.2999999999993</v>
      </c>
      <c r="E50" s="484">
        <v>8168</v>
      </c>
      <c r="F50" s="484">
        <v>10032.299999999999</v>
      </c>
      <c r="G50" s="484">
        <v>10200</v>
      </c>
    </row>
    <row r="51" spans="1:7" s="634" customFormat="1" ht="15" customHeight="1">
      <c r="A51" s="635">
        <v>447</v>
      </c>
      <c r="B51" s="636"/>
      <c r="C51" s="637" t="s">
        <v>246</v>
      </c>
      <c r="D51" s="484">
        <v>6463.9</v>
      </c>
      <c r="E51" s="484">
        <v>4706.1000000000004</v>
      </c>
      <c r="F51" s="484">
        <v>4774</v>
      </c>
      <c r="G51" s="484">
        <v>4787</v>
      </c>
    </row>
    <row r="52" spans="1:7" s="634" customFormat="1" ht="15" customHeight="1">
      <c r="A52" s="635">
        <v>448</v>
      </c>
      <c r="B52" s="636"/>
      <c r="C52" s="637" t="s">
        <v>247</v>
      </c>
      <c r="D52" s="484">
        <v>153.80000000000001</v>
      </c>
      <c r="E52" s="484">
        <v>172</v>
      </c>
      <c r="F52" s="484">
        <v>171.4</v>
      </c>
      <c r="G52" s="484">
        <v>171.4</v>
      </c>
    </row>
    <row r="53" spans="1:7" s="634" customFormat="1" ht="15" customHeight="1">
      <c r="A53" s="635">
        <v>449</v>
      </c>
      <c r="B53" s="636"/>
      <c r="C53" s="637" t="s">
        <v>248</v>
      </c>
      <c r="D53" s="484">
        <v>97.2</v>
      </c>
      <c r="E53" s="484">
        <v>0</v>
      </c>
      <c r="F53" s="484">
        <v>42.5</v>
      </c>
      <c r="G53" s="484">
        <v>0</v>
      </c>
    </row>
    <row r="54" spans="1:7" s="645" customFormat="1" ht="13.5" customHeight="1">
      <c r="A54" s="663" t="s">
        <v>249</v>
      </c>
      <c r="B54" s="664"/>
      <c r="C54" s="664" t="s">
        <v>250</v>
      </c>
      <c r="D54" s="573">
        <v>0</v>
      </c>
      <c r="E54" s="573">
        <v>0</v>
      </c>
      <c r="F54" s="573">
        <v>0</v>
      </c>
      <c r="G54" s="573">
        <v>0</v>
      </c>
    </row>
    <row r="55" spans="1:7" ht="15" customHeight="1">
      <c r="A55" s="661"/>
      <c r="B55" s="661"/>
      <c r="C55" s="656" t="s">
        <v>251</v>
      </c>
      <c r="D55" s="305">
        <f t="shared" ref="D55" si="3">SUM(D44:D53)-SUM(D38:D43)</f>
        <v>17910.399999999994</v>
      </c>
      <c r="E55" s="305">
        <f t="shared" ref="E55" si="4">SUM(E44:E53)-SUM(E38:E43)</f>
        <v>15766.6</v>
      </c>
      <c r="F55" s="305">
        <f t="shared" ref="F55:G55" si="5">SUM(F44:F53)-SUM(F38:F43)</f>
        <v>16085.399999999998</v>
      </c>
      <c r="G55" s="305">
        <f t="shared" si="5"/>
        <v>16353.5</v>
      </c>
    </row>
    <row r="56" spans="1:7" ht="14.25" customHeight="1">
      <c r="A56" s="661"/>
      <c r="B56" s="661"/>
      <c r="C56" s="656" t="s">
        <v>252</v>
      </c>
      <c r="D56" s="305">
        <f t="shared" ref="D56:G56" si="6">D55+D37</f>
        <v>-7779.6999999999825</v>
      </c>
      <c r="E56" s="305">
        <f t="shared" si="6"/>
        <v>-5575.8000000000229</v>
      </c>
      <c r="F56" s="305">
        <f t="shared" si="6"/>
        <v>6229.900000000056</v>
      </c>
      <c r="G56" s="305">
        <f t="shared" si="6"/>
        <v>1111.5999999999767</v>
      </c>
    </row>
    <row r="57" spans="1:7" s="634" customFormat="1" ht="15.75" customHeight="1">
      <c r="A57" s="665">
        <v>380</v>
      </c>
      <c r="B57" s="666"/>
      <c r="C57" s="667" t="s">
        <v>253</v>
      </c>
      <c r="D57" s="322">
        <v>0</v>
      </c>
      <c r="E57" s="322">
        <v>2260</v>
      </c>
      <c r="F57" s="322">
        <v>1726.8</v>
      </c>
      <c r="G57" s="322">
        <v>0</v>
      </c>
    </row>
    <row r="58" spans="1:7" s="634" customFormat="1" ht="15.75" customHeight="1">
      <c r="A58" s="665">
        <v>381</v>
      </c>
      <c r="B58" s="666"/>
      <c r="C58" s="667" t="s">
        <v>254</v>
      </c>
      <c r="D58" s="322">
        <v>0</v>
      </c>
      <c r="E58" s="322">
        <v>0</v>
      </c>
      <c r="F58" s="322">
        <v>0</v>
      </c>
      <c r="G58" s="322">
        <v>0</v>
      </c>
    </row>
    <row r="59" spans="1:7" s="645" customFormat="1" ht="25.5">
      <c r="A59" s="642">
        <v>383</v>
      </c>
      <c r="B59" s="643"/>
      <c r="C59" s="644" t="s">
        <v>255</v>
      </c>
      <c r="D59" s="480">
        <v>0</v>
      </c>
      <c r="E59" s="480">
        <v>0</v>
      </c>
      <c r="F59" s="480">
        <v>0</v>
      </c>
      <c r="G59" s="480">
        <v>0</v>
      </c>
    </row>
    <row r="60" spans="1:7" s="645" customFormat="1">
      <c r="A60" s="642">
        <v>3840</v>
      </c>
      <c r="B60" s="643"/>
      <c r="C60" s="644" t="s">
        <v>256</v>
      </c>
      <c r="D60" s="668">
        <v>0</v>
      </c>
      <c r="E60" s="668">
        <v>0</v>
      </c>
      <c r="F60" s="668">
        <v>0</v>
      </c>
      <c r="G60" s="668">
        <v>0</v>
      </c>
    </row>
    <row r="61" spans="1:7" s="645" customFormat="1">
      <c r="A61" s="642">
        <v>3841</v>
      </c>
      <c r="B61" s="643"/>
      <c r="C61" s="644" t="s">
        <v>257</v>
      </c>
      <c r="D61" s="668">
        <v>0</v>
      </c>
      <c r="E61" s="668">
        <v>0</v>
      </c>
      <c r="F61" s="668">
        <v>0</v>
      </c>
      <c r="G61" s="668">
        <v>0</v>
      </c>
    </row>
    <row r="62" spans="1:7" s="645" customFormat="1">
      <c r="A62" s="669">
        <v>386</v>
      </c>
      <c r="B62" s="670"/>
      <c r="C62" s="671" t="s">
        <v>258</v>
      </c>
      <c r="D62" s="668">
        <v>0</v>
      </c>
      <c r="E62" s="668">
        <v>0</v>
      </c>
      <c r="F62" s="668">
        <v>595.6</v>
      </c>
      <c r="G62" s="668">
        <v>0</v>
      </c>
    </row>
    <row r="63" spans="1:7" s="645" customFormat="1" ht="25.5">
      <c r="A63" s="642">
        <v>387</v>
      </c>
      <c r="B63" s="643"/>
      <c r="C63" s="644" t="s">
        <v>259</v>
      </c>
      <c r="D63" s="668">
        <v>0</v>
      </c>
      <c r="E63" s="668">
        <v>0</v>
      </c>
      <c r="F63" s="668">
        <v>0</v>
      </c>
      <c r="G63" s="668">
        <v>0</v>
      </c>
    </row>
    <row r="64" spans="1:7" s="645" customFormat="1">
      <c r="A64" s="641">
        <v>389</v>
      </c>
      <c r="B64" s="672"/>
      <c r="C64" s="637" t="s">
        <v>61</v>
      </c>
      <c r="D64" s="484">
        <v>302.89999999999998</v>
      </c>
      <c r="E64" s="484">
        <v>0</v>
      </c>
      <c r="F64" s="484">
        <v>8512</v>
      </c>
      <c r="G64" s="484">
        <v>193</v>
      </c>
    </row>
    <row r="65" spans="1:7" s="634" customFormat="1">
      <c r="A65" s="641" t="s">
        <v>260</v>
      </c>
      <c r="B65" s="636"/>
      <c r="C65" s="637" t="s">
        <v>261</v>
      </c>
      <c r="D65" s="484">
        <v>0</v>
      </c>
      <c r="E65" s="484">
        <v>0</v>
      </c>
      <c r="F65" s="484">
        <v>0</v>
      </c>
      <c r="G65" s="484">
        <v>0</v>
      </c>
    </row>
    <row r="66" spans="1:7" s="675" customFormat="1">
      <c r="A66" s="673" t="s">
        <v>262</v>
      </c>
      <c r="B66" s="674"/>
      <c r="C66" s="644" t="s">
        <v>263</v>
      </c>
      <c r="D66" s="480">
        <v>0</v>
      </c>
      <c r="E66" s="480">
        <v>0</v>
      </c>
      <c r="F66" s="480">
        <v>0</v>
      </c>
      <c r="G66" s="480">
        <v>0</v>
      </c>
    </row>
    <row r="67" spans="1:7" s="634" customFormat="1">
      <c r="A67" s="676">
        <v>481</v>
      </c>
      <c r="B67" s="636"/>
      <c r="C67" s="637" t="s">
        <v>264</v>
      </c>
      <c r="D67" s="484">
        <v>0</v>
      </c>
      <c r="E67" s="484">
        <v>0</v>
      </c>
      <c r="F67" s="484">
        <v>0</v>
      </c>
      <c r="G67" s="484">
        <v>0</v>
      </c>
    </row>
    <row r="68" spans="1:7" s="634" customFormat="1">
      <c r="A68" s="676">
        <v>482</v>
      </c>
      <c r="B68" s="636"/>
      <c r="C68" s="637" t="s">
        <v>265</v>
      </c>
      <c r="D68" s="484">
        <v>0</v>
      </c>
      <c r="E68" s="484">
        <v>0</v>
      </c>
      <c r="F68" s="484">
        <v>0</v>
      </c>
      <c r="G68" s="484">
        <v>0</v>
      </c>
    </row>
    <row r="69" spans="1:7" s="634" customFormat="1">
      <c r="A69" s="676">
        <v>483</v>
      </c>
      <c r="B69" s="636"/>
      <c r="C69" s="637" t="s">
        <v>266</v>
      </c>
      <c r="D69" s="484">
        <v>0</v>
      </c>
      <c r="E69" s="484">
        <v>0</v>
      </c>
      <c r="F69" s="484">
        <v>0</v>
      </c>
      <c r="G69" s="484">
        <v>0</v>
      </c>
    </row>
    <row r="70" spans="1:7" s="634" customFormat="1">
      <c r="A70" s="676">
        <v>484</v>
      </c>
      <c r="B70" s="636"/>
      <c r="C70" s="637" t="s">
        <v>267</v>
      </c>
      <c r="D70" s="484">
        <v>0</v>
      </c>
      <c r="E70" s="484">
        <v>5013.1000000000004</v>
      </c>
      <c r="F70" s="484">
        <v>5011.8999999999996</v>
      </c>
      <c r="G70" s="484">
        <v>0</v>
      </c>
    </row>
    <row r="71" spans="1:7" s="634" customFormat="1">
      <c r="A71" s="676">
        <v>485</v>
      </c>
      <c r="B71" s="636"/>
      <c r="C71" s="637" t="s">
        <v>268</v>
      </c>
      <c r="D71" s="484">
        <v>0</v>
      </c>
      <c r="E71" s="484">
        <v>0</v>
      </c>
      <c r="F71" s="484">
        <v>0</v>
      </c>
      <c r="G71" s="484">
        <v>0</v>
      </c>
    </row>
    <row r="72" spans="1:7" s="634" customFormat="1">
      <c r="A72" s="676">
        <v>486</v>
      </c>
      <c r="B72" s="636"/>
      <c r="C72" s="637" t="s">
        <v>269</v>
      </c>
      <c r="D72" s="484">
        <v>156.5</v>
      </c>
      <c r="E72" s="484">
        <v>135</v>
      </c>
      <c r="F72" s="484">
        <v>1405</v>
      </c>
      <c r="G72" s="484">
        <v>445</v>
      </c>
    </row>
    <row r="73" spans="1:7" s="645" customFormat="1">
      <c r="A73" s="676">
        <v>487</v>
      </c>
      <c r="B73" s="639"/>
      <c r="C73" s="637" t="s">
        <v>270</v>
      </c>
      <c r="D73" s="484">
        <v>0</v>
      </c>
      <c r="E73" s="484">
        <v>0</v>
      </c>
      <c r="F73" s="484">
        <v>0</v>
      </c>
      <c r="G73" s="484">
        <v>0</v>
      </c>
    </row>
    <row r="74" spans="1:7" s="645" customFormat="1">
      <c r="A74" s="676">
        <v>489</v>
      </c>
      <c r="B74" s="677"/>
      <c r="C74" s="654" t="s">
        <v>78</v>
      </c>
      <c r="D74" s="484">
        <v>12287.8</v>
      </c>
      <c r="E74" s="484">
        <v>8259.1</v>
      </c>
      <c r="F74" s="484">
        <v>12878</v>
      </c>
      <c r="G74" s="484">
        <v>14533</v>
      </c>
    </row>
    <row r="75" spans="1:7" s="645" customFormat="1">
      <c r="A75" s="678" t="s">
        <v>271</v>
      </c>
      <c r="B75" s="677"/>
      <c r="C75" s="664" t="s">
        <v>272</v>
      </c>
      <c r="D75" s="484">
        <v>10752.9</v>
      </c>
      <c r="E75" s="484">
        <v>10753</v>
      </c>
      <c r="F75" s="484">
        <v>10752.9</v>
      </c>
      <c r="G75" s="484">
        <v>10752.9</v>
      </c>
    </row>
    <row r="76" spans="1:7">
      <c r="A76" s="655"/>
      <c r="B76" s="655"/>
      <c r="C76" s="656" t="s">
        <v>273</v>
      </c>
      <c r="D76" s="305">
        <f t="shared" ref="D76" si="7">SUM(D65:D74)-SUM(D57:D64)</f>
        <v>12141.4</v>
      </c>
      <c r="E76" s="305">
        <f t="shared" ref="E76" si="8">SUM(E65:E74)-SUM(E57:E64)</f>
        <v>11147.2</v>
      </c>
      <c r="F76" s="305">
        <f t="shared" ref="F76:G76" si="9">SUM(F65:F74)-SUM(F57:F64)</f>
        <v>8460.5000000000018</v>
      </c>
      <c r="G76" s="305">
        <f t="shared" si="9"/>
        <v>14785</v>
      </c>
    </row>
    <row r="77" spans="1:7">
      <c r="A77" s="679"/>
      <c r="B77" s="679"/>
      <c r="C77" s="656" t="s">
        <v>274</v>
      </c>
      <c r="D77" s="305">
        <f t="shared" ref="D77:G77" si="10">D56+D76</f>
        <v>4361.7000000000171</v>
      </c>
      <c r="E77" s="305">
        <f t="shared" si="10"/>
        <v>5571.3999999999778</v>
      </c>
      <c r="F77" s="305">
        <f t="shared" si="10"/>
        <v>14690.400000000058</v>
      </c>
      <c r="G77" s="305">
        <f t="shared" si="10"/>
        <v>15896.599999999977</v>
      </c>
    </row>
    <row r="78" spans="1:7">
      <c r="A78" s="680">
        <v>3</v>
      </c>
      <c r="B78" s="680"/>
      <c r="C78" s="681" t="s">
        <v>275</v>
      </c>
      <c r="D78" s="338">
        <f t="shared" ref="D78:G78" si="11">D20+D21+SUM(D38:D43)+SUM(D57:D64)</f>
        <v>488123.30000000005</v>
      </c>
      <c r="E78" s="338">
        <f t="shared" si="11"/>
        <v>489029.1</v>
      </c>
      <c r="F78" s="338">
        <f t="shared" si="11"/>
        <v>493781.3</v>
      </c>
      <c r="G78" s="338">
        <f t="shared" si="11"/>
        <v>493235.8</v>
      </c>
    </row>
    <row r="79" spans="1:7">
      <c r="A79" s="680">
        <v>4</v>
      </c>
      <c r="B79" s="680"/>
      <c r="C79" s="681" t="s">
        <v>276</v>
      </c>
      <c r="D79" s="338">
        <f t="shared" ref="D79:G79" si="12">D35+D36+SUM(D44:D53)+SUM(D65:D74)</f>
        <v>492485</v>
      </c>
      <c r="E79" s="338">
        <f t="shared" si="12"/>
        <v>494600.49999999994</v>
      </c>
      <c r="F79" s="338">
        <f t="shared" si="12"/>
        <v>508471.7</v>
      </c>
      <c r="G79" s="338">
        <f t="shared" si="12"/>
        <v>509132.39999999997</v>
      </c>
    </row>
    <row r="80" spans="1:7">
      <c r="A80" s="682"/>
      <c r="B80" s="682"/>
      <c r="C80" s="683"/>
      <c r="D80" s="341"/>
      <c r="E80" s="341"/>
      <c r="F80" s="341"/>
      <c r="G80" s="341"/>
    </row>
    <row r="81" spans="1:7">
      <c r="A81" s="684" t="s">
        <v>277</v>
      </c>
      <c r="B81" s="685"/>
      <c r="C81" s="685"/>
      <c r="D81" s="344"/>
      <c r="E81" s="344"/>
      <c r="F81" s="344"/>
      <c r="G81" s="344"/>
    </row>
    <row r="82" spans="1:7" s="634" customFormat="1">
      <c r="A82" s="686">
        <v>50</v>
      </c>
      <c r="B82" s="687"/>
      <c r="C82" s="687" t="s">
        <v>278</v>
      </c>
      <c r="D82" s="484">
        <v>16328.3</v>
      </c>
      <c r="E82" s="484">
        <v>17995</v>
      </c>
      <c r="F82" s="484">
        <v>11397.4</v>
      </c>
      <c r="G82" s="484">
        <v>18450</v>
      </c>
    </row>
    <row r="83" spans="1:7" s="634" customFormat="1">
      <c r="A83" s="686">
        <v>51</v>
      </c>
      <c r="B83" s="687"/>
      <c r="C83" s="687" t="s">
        <v>279</v>
      </c>
      <c r="D83" s="484">
        <v>0</v>
      </c>
      <c r="E83" s="484">
        <v>0</v>
      </c>
      <c r="F83" s="484">
        <v>0</v>
      </c>
      <c r="G83" s="484">
        <v>0</v>
      </c>
    </row>
    <row r="84" spans="1:7" s="634" customFormat="1">
      <c r="A84" s="686">
        <v>52</v>
      </c>
      <c r="B84" s="687"/>
      <c r="C84" s="687" t="s">
        <v>280</v>
      </c>
      <c r="D84" s="484">
        <v>2467.3000000000002</v>
      </c>
      <c r="E84" s="484">
        <v>2431</v>
      </c>
      <c r="F84" s="484">
        <v>1530.1</v>
      </c>
      <c r="G84" s="484">
        <v>2238</v>
      </c>
    </row>
    <row r="85" spans="1:7" s="634" customFormat="1">
      <c r="A85" s="688">
        <v>54</v>
      </c>
      <c r="B85" s="689"/>
      <c r="C85" s="689" t="s">
        <v>281</v>
      </c>
      <c r="D85" s="525">
        <v>9413.2999999999993</v>
      </c>
      <c r="E85" s="525">
        <v>915</v>
      </c>
      <c r="F85" s="525">
        <v>529</v>
      </c>
      <c r="G85" s="525">
        <v>935</v>
      </c>
    </row>
    <row r="86" spans="1:7" s="634" customFormat="1">
      <c r="A86" s="688">
        <v>55</v>
      </c>
      <c r="B86" s="689"/>
      <c r="C86" s="689" t="s">
        <v>282</v>
      </c>
      <c r="D86" s="525">
        <v>10.1</v>
      </c>
      <c r="E86" s="525">
        <v>0</v>
      </c>
      <c r="F86" s="525">
        <v>8869.1</v>
      </c>
      <c r="G86" s="525">
        <v>120.6</v>
      </c>
    </row>
    <row r="87" spans="1:7" s="634" customFormat="1">
      <c r="A87" s="688">
        <v>56</v>
      </c>
      <c r="B87" s="689"/>
      <c r="C87" s="689" t="s">
        <v>283</v>
      </c>
      <c r="D87" s="525">
        <v>9397.2000000000007</v>
      </c>
      <c r="E87" s="525">
        <v>7107</v>
      </c>
      <c r="F87" s="525">
        <v>7477.2</v>
      </c>
      <c r="G87" s="525">
        <v>5718</v>
      </c>
    </row>
    <row r="88" spans="1:7" s="634" customFormat="1">
      <c r="A88" s="686">
        <v>57</v>
      </c>
      <c r="B88" s="687"/>
      <c r="C88" s="687" t="s">
        <v>284</v>
      </c>
      <c r="D88" s="484">
        <v>4085.7</v>
      </c>
      <c r="E88" s="484">
        <v>3988</v>
      </c>
      <c r="F88" s="484">
        <v>4117.2</v>
      </c>
      <c r="G88" s="484">
        <v>3776</v>
      </c>
    </row>
    <row r="89" spans="1:7" s="634" customFormat="1">
      <c r="A89" s="686">
        <v>580</v>
      </c>
      <c r="B89" s="687"/>
      <c r="C89" s="687" t="s">
        <v>285</v>
      </c>
      <c r="D89" s="484">
        <v>0</v>
      </c>
      <c r="E89" s="484">
        <v>0</v>
      </c>
      <c r="F89" s="484">
        <v>0</v>
      </c>
      <c r="G89" s="484">
        <v>0</v>
      </c>
    </row>
    <row r="90" spans="1:7" s="634" customFormat="1">
      <c r="A90" s="686">
        <v>582</v>
      </c>
      <c r="B90" s="687"/>
      <c r="C90" s="687" t="s">
        <v>286</v>
      </c>
      <c r="D90" s="484">
        <v>0</v>
      </c>
      <c r="E90" s="484">
        <v>0</v>
      </c>
      <c r="F90" s="484">
        <v>0</v>
      </c>
      <c r="G90" s="484">
        <v>0</v>
      </c>
    </row>
    <row r="91" spans="1:7" s="634" customFormat="1">
      <c r="A91" s="686">
        <v>584</v>
      </c>
      <c r="B91" s="687"/>
      <c r="C91" s="687" t="s">
        <v>287</v>
      </c>
      <c r="D91" s="484">
        <v>0</v>
      </c>
      <c r="E91" s="484">
        <v>0</v>
      </c>
      <c r="F91" s="484">
        <v>0</v>
      </c>
      <c r="G91" s="484">
        <v>0</v>
      </c>
    </row>
    <row r="92" spans="1:7" s="634" customFormat="1">
      <c r="A92" s="686">
        <v>585</v>
      </c>
      <c r="B92" s="687"/>
      <c r="C92" s="687" t="s">
        <v>288</v>
      </c>
      <c r="D92" s="484">
        <v>0</v>
      </c>
      <c r="E92" s="484">
        <v>0</v>
      </c>
      <c r="F92" s="484">
        <v>0</v>
      </c>
      <c r="G92" s="484">
        <v>0</v>
      </c>
    </row>
    <row r="93" spans="1:7" s="634" customFormat="1">
      <c r="A93" s="686">
        <v>586</v>
      </c>
      <c r="B93" s="687"/>
      <c r="C93" s="687" t="s">
        <v>289</v>
      </c>
      <c r="D93" s="484">
        <v>0</v>
      </c>
      <c r="E93" s="484">
        <v>0</v>
      </c>
      <c r="F93" s="484">
        <v>0</v>
      </c>
      <c r="G93" s="484">
        <v>0</v>
      </c>
    </row>
    <row r="94" spans="1:7" s="634" customFormat="1">
      <c r="A94" s="690">
        <v>589</v>
      </c>
      <c r="B94" s="691"/>
      <c r="C94" s="691" t="s">
        <v>290</v>
      </c>
      <c r="D94" s="563">
        <v>0</v>
      </c>
      <c r="E94" s="563">
        <v>0</v>
      </c>
      <c r="F94" s="563">
        <v>0</v>
      </c>
      <c r="G94" s="563">
        <v>0</v>
      </c>
    </row>
    <row r="95" spans="1:7">
      <c r="A95" s="692">
        <v>5</v>
      </c>
      <c r="B95" s="693"/>
      <c r="C95" s="693" t="s">
        <v>291</v>
      </c>
      <c r="D95" s="353">
        <f t="shared" ref="D95:G95" si="13">SUM(D82:D94)</f>
        <v>41701.899999999994</v>
      </c>
      <c r="E95" s="353">
        <f t="shared" si="13"/>
        <v>32436</v>
      </c>
      <c r="F95" s="353">
        <f t="shared" si="13"/>
        <v>33920</v>
      </c>
      <c r="G95" s="353">
        <f t="shared" si="13"/>
        <v>31237.599999999999</v>
      </c>
    </row>
    <row r="96" spans="1:7" s="634" customFormat="1">
      <c r="A96" s="686">
        <v>60</v>
      </c>
      <c r="B96" s="687"/>
      <c r="C96" s="687" t="s">
        <v>292</v>
      </c>
      <c r="D96" s="484">
        <v>0</v>
      </c>
      <c r="E96" s="484">
        <v>0</v>
      </c>
      <c r="F96" s="484">
        <v>10279.1</v>
      </c>
      <c r="G96" s="484">
        <v>0</v>
      </c>
    </row>
    <row r="97" spans="1:7" s="634" customFormat="1">
      <c r="A97" s="686">
        <v>61</v>
      </c>
      <c r="B97" s="687"/>
      <c r="C97" s="687" t="s">
        <v>293</v>
      </c>
      <c r="D97" s="484">
        <v>0</v>
      </c>
      <c r="E97" s="484">
        <v>0</v>
      </c>
      <c r="F97" s="484">
        <v>0</v>
      </c>
      <c r="G97" s="484">
        <v>208</v>
      </c>
    </row>
    <row r="98" spans="1:7" s="634" customFormat="1">
      <c r="A98" s="686">
        <v>62</v>
      </c>
      <c r="B98" s="687"/>
      <c r="C98" s="687" t="s">
        <v>294</v>
      </c>
      <c r="D98" s="484">
        <v>0</v>
      </c>
      <c r="E98" s="484">
        <v>0</v>
      </c>
      <c r="F98" s="484">
        <v>0</v>
      </c>
      <c r="G98" s="484">
        <v>0</v>
      </c>
    </row>
    <row r="99" spans="1:7" s="634" customFormat="1">
      <c r="A99" s="686">
        <v>63</v>
      </c>
      <c r="B99" s="687"/>
      <c r="C99" s="687" t="s">
        <v>295</v>
      </c>
      <c r="D99" s="484">
        <v>4660.7</v>
      </c>
      <c r="E99" s="484">
        <v>5060</v>
      </c>
      <c r="F99" s="484">
        <v>3400.1</v>
      </c>
      <c r="G99" s="484">
        <v>3905</v>
      </c>
    </row>
    <row r="100" spans="1:7" s="634" customFormat="1">
      <c r="A100" s="688">
        <v>64</v>
      </c>
      <c r="B100" s="689"/>
      <c r="C100" s="689" t="s">
        <v>296</v>
      </c>
      <c r="D100" s="525">
        <v>3218.5</v>
      </c>
      <c r="E100" s="525">
        <v>855</v>
      </c>
      <c r="F100" s="525">
        <v>39732.6</v>
      </c>
      <c r="G100" s="525">
        <v>855</v>
      </c>
    </row>
    <row r="101" spans="1:7" s="634" customFormat="1">
      <c r="A101" s="688">
        <v>65</v>
      </c>
      <c r="B101" s="689"/>
      <c r="C101" s="689" t="s">
        <v>297</v>
      </c>
      <c r="D101" s="525">
        <v>50</v>
      </c>
      <c r="E101" s="525">
        <v>0</v>
      </c>
      <c r="F101" s="525">
        <v>0</v>
      </c>
      <c r="G101" s="525">
        <v>0</v>
      </c>
    </row>
    <row r="102" spans="1:7" s="634" customFormat="1">
      <c r="A102" s="688">
        <v>66</v>
      </c>
      <c r="B102" s="689"/>
      <c r="C102" s="689" t="s">
        <v>298</v>
      </c>
      <c r="D102" s="525">
        <v>0</v>
      </c>
      <c r="E102" s="525">
        <v>0</v>
      </c>
      <c r="F102" s="525">
        <v>0</v>
      </c>
      <c r="G102" s="525">
        <v>0</v>
      </c>
    </row>
    <row r="103" spans="1:7" s="634" customFormat="1">
      <c r="A103" s="686">
        <v>67</v>
      </c>
      <c r="B103" s="687"/>
      <c r="C103" s="687" t="s">
        <v>284</v>
      </c>
      <c r="D103" s="484">
        <v>4085.7</v>
      </c>
      <c r="E103" s="484">
        <v>3988</v>
      </c>
      <c r="F103" s="484">
        <v>4117.2</v>
      </c>
      <c r="G103" s="484">
        <v>3776</v>
      </c>
    </row>
    <row r="104" spans="1:7" s="634" customFormat="1" ht="25.5">
      <c r="A104" s="694" t="s">
        <v>299</v>
      </c>
      <c r="B104" s="687"/>
      <c r="C104" s="695" t="s">
        <v>300</v>
      </c>
      <c r="D104" s="487">
        <v>0</v>
      </c>
      <c r="E104" s="487">
        <v>0</v>
      </c>
      <c r="F104" s="487">
        <v>0</v>
      </c>
      <c r="G104" s="487">
        <v>0</v>
      </c>
    </row>
    <row r="105" spans="1:7" s="634" customFormat="1" ht="38.25">
      <c r="A105" s="696" t="s">
        <v>301</v>
      </c>
      <c r="B105" s="691"/>
      <c r="C105" s="697" t="s">
        <v>302</v>
      </c>
      <c r="D105" s="490">
        <v>0</v>
      </c>
      <c r="E105" s="490">
        <v>0</v>
      </c>
      <c r="F105" s="490">
        <v>0</v>
      </c>
      <c r="G105" s="490">
        <v>0</v>
      </c>
    </row>
    <row r="106" spans="1:7">
      <c r="A106" s="692">
        <v>6</v>
      </c>
      <c r="B106" s="693"/>
      <c r="C106" s="693" t="s">
        <v>303</v>
      </c>
      <c r="D106" s="353">
        <f t="shared" ref="D106:G106" si="14">SUM(D96:D105)</f>
        <v>12014.9</v>
      </c>
      <c r="E106" s="353">
        <f t="shared" si="14"/>
        <v>9903</v>
      </c>
      <c r="F106" s="353">
        <f t="shared" si="14"/>
        <v>57529</v>
      </c>
      <c r="G106" s="353">
        <f t="shared" si="14"/>
        <v>8744</v>
      </c>
    </row>
    <row r="107" spans="1:7">
      <c r="A107" s="698" t="s">
        <v>304</v>
      </c>
      <c r="B107" s="698"/>
      <c r="C107" s="693" t="s">
        <v>3</v>
      </c>
      <c r="D107" s="353">
        <f t="shared" ref="D107:G107" si="15">(D95-D88)-(D106-D103)</f>
        <v>29686.999999999996</v>
      </c>
      <c r="E107" s="353">
        <f t="shared" si="15"/>
        <v>22533</v>
      </c>
      <c r="F107" s="353">
        <f t="shared" si="15"/>
        <v>-23609.000000000004</v>
      </c>
      <c r="G107" s="353">
        <f t="shared" si="15"/>
        <v>22493.599999999999</v>
      </c>
    </row>
    <row r="108" spans="1:7">
      <c r="A108" s="699" t="s">
        <v>305</v>
      </c>
      <c r="B108" s="699"/>
      <c r="C108" s="700" t="s">
        <v>306</v>
      </c>
      <c r="D108" s="353">
        <f t="shared" ref="D108:G108" si="16">D107-D85-D86+D100+D101</f>
        <v>23532.1</v>
      </c>
      <c r="E108" s="353">
        <f t="shared" si="16"/>
        <v>22473</v>
      </c>
      <c r="F108" s="353">
        <f t="shared" si="16"/>
        <v>6725.4999999999927</v>
      </c>
      <c r="G108" s="353">
        <f t="shared" si="16"/>
        <v>22293</v>
      </c>
    </row>
    <row r="109" spans="1:7">
      <c r="A109" s="682"/>
      <c r="B109" s="682"/>
      <c r="C109" s="683"/>
      <c r="D109" s="341"/>
      <c r="E109" s="341"/>
      <c r="F109" s="341"/>
      <c r="G109" s="341"/>
    </row>
    <row r="110" spans="1:7" s="703" customFormat="1">
      <c r="A110" s="701" t="s">
        <v>307</v>
      </c>
      <c r="B110" s="702"/>
      <c r="C110" s="701"/>
      <c r="D110" s="341"/>
      <c r="E110" s="341"/>
      <c r="F110" s="341"/>
      <c r="G110" s="341"/>
    </row>
    <row r="111" spans="1:7" s="706" customFormat="1">
      <c r="A111" s="704">
        <v>10</v>
      </c>
      <c r="B111" s="705"/>
      <c r="C111" s="705" t="s">
        <v>308</v>
      </c>
      <c r="D111" s="366">
        <f t="shared" ref="D111:G111" si="17">D112+D117</f>
        <v>158461.9</v>
      </c>
      <c r="E111" s="366">
        <f t="shared" si="17"/>
        <v>184253.7</v>
      </c>
      <c r="F111" s="366">
        <f t="shared" si="17"/>
        <v>155926</v>
      </c>
      <c r="G111" s="366">
        <f t="shared" si="17"/>
        <v>158462</v>
      </c>
    </row>
    <row r="112" spans="1:7" s="706" customFormat="1">
      <c r="A112" s="707" t="s">
        <v>309</v>
      </c>
      <c r="B112" s="708"/>
      <c r="C112" s="708" t="s">
        <v>310</v>
      </c>
      <c r="D112" s="366">
        <f t="shared" ref="D112:G112" si="18">D113+D114+D115+D116</f>
        <v>122469.29999999999</v>
      </c>
      <c r="E112" s="366">
        <f t="shared" si="18"/>
        <v>145838.80000000002</v>
      </c>
      <c r="F112" s="366">
        <f t="shared" si="18"/>
        <v>120406.1</v>
      </c>
      <c r="G112" s="366">
        <f t="shared" si="18"/>
        <v>122469.4</v>
      </c>
    </row>
    <row r="113" spans="1:7" s="706" customFormat="1">
      <c r="A113" s="709" t="s">
        <v>311</v>
      </c>
      <c r="B113" s="710"/>
      <c r="C113" s="710" t="s">
        <v>312</v>
      </c>
      <c r="D113" s="306">
        <v>97885.7</v>
      </c>
      <c r="E113" s="306">
        <v>122745.70000000001</v>
      </c>
      <c r="F113" s="306">
        <v>95025.1</v>
      </c>
      <c r="G113" s="306">
        <v>97885.8</v>
      </c>
    </row>
    <row r="114" spans="1:7" s="713" customFormat="1" ht="15" customHeight="1">
      <c r="A114" s="711">
        <v>102</v>
      </c>
      <c r="B114" s="712"/>
      <c r="C114" s="712" t="s">
        <v>313</v>
      </c>
      <c r="D114" s="323">
        <v>0</v>
      </c>
      <c r="E114" s="323">
        <v>833.9</v>
      </c>
      <c r="F114" s="323">
        <v>0</v>
      </c>
      <c r="G114" s="323">
        <v>0</v>
      </c>
    </row>
    <row r="115" spans="1:7" s="706" customFormat="1">
      <c r="A115" s="709">
        <v>104</v>
      </c>
      <c r="B115" s="710"/>
      <c r="C115" s="710" t="s">
        <v>314</v>
      </c>
      <c r="D115" s="306">
        <v>24583.599999999999</v>
      </c>
      <c r="E115" s="306">
        <v>22259.200000000001</v>
      </c>
      <c r="F115" s="306">
        <v>25372.2</v>
      </c>
      <c r="G115" s="306">
        <v>24583.599999999999</v>
      </c>
    </row>
    <row r="116" spans="1:7" s="706" customFormat="1">
      <c r="A116" s="709">
        <v>106</v>
      </c>
      <c r="B116" s="710"/>
      <c r="C116" s="710" t="s">
        <v>315</v>
      </c>
      <c r="D116" s="306"/>
      <c r="E116" s="306"/>
      <c r="F116" s="306">
        <v>8.8000000000000007</v>
      </c>
      <c r="G116" s="306">
        <v>0</v>
      </c>
    </row>
    <row r="117" spans="1:7" s="706" customFormat="1">
      <c r="A117" s="707" t="s">
        <v>316</v>
      </c>
      <c r="B117" s="708"/>
      <c r="C117" s="708" t="s">
        <v>317</v>
      </c>
      <c r="D117" s="366">
        <f t="shared" ref="D117:G117" si="19">D118+D119+D120</f>
        <v>35992.6</v>
      </c>
      <c r="E117" s="366">
        <f t="shared" si="19"/>
        <v>38414.9</v>
      </c>
      <c r="F117" s="366">
        <f t="shared" si="19"/>
        <v>35519.9</v>
      </c>
      <c r="G117" s="366">
        <f t="shared" si="19"/>
        <v>35992.6</v>
      </c>
    </row>
    <row r="118" spans="1:7" s="706" customFormat="1">
      <c r="A118" s="709">
        <v>107</v>
      </c>
      <c r="B118" s="710"/>
      <c r="C118" s="710" t="s">
        <v>318</v>
      </c>
      <c r="D118" s="306">
        <v>873</v>
      </c>
      <c r="E118" s="306">
        <v>23</v>
      </c>
      <c r="F118" s="306">
        <v>853</v>
      </c>
      <c r="G118" s="306">
        <v>873</v>
      </c>
    </row>
    <row r="119" spans="1:7" s="706" customFormat="1">
      <c r="A119" s="709">
        <v>108</v>
      </c>
      <c r="B119" s="710"/>
      <c r="C119" s="710" t="s">
        <v>319</v>
      </c>
      <c r="D119" s="306">
        <v>35119.599999999999</v>
      </c>
      <c r="E119" s="306">
        <v>38391.9</v>
      </c>
      <c r="F119" s="306">
        <v>34666.9</v>
      </c>
      <c r="G119" s="306">
        <v>35119.599999999999</v>
      </c>
    </row>
    <row r="120" spans="1:7" s="715" customFormat="1" ht="25.5">
      <c r="A120" s="711">
        <v>109</v>
      </c>
      <c r="B120" s="714"/>
      <c r="C120" s="714" t="s">
        <v>320</v>
      </c>
      <c r="D120" s="376"/>
      <c r="E120" s="376">
        <v>0</v>
      </c>
      <c r="F120" s="376">
        <v>0</v>
      </c>
      <c r="G120" s="376"/>
    </row>
    <row r="121" spans="1:7" s="706" customFormat="1">
      <c r="A121" s="707">
        <v>14</v>
      </c>
      <c r="B121" s="708"/>
      <c r="C121" s="708" t="s">
        <v>321</v>
      </c>
      <c r="D121" s="378">
        <f t="shared" ref="D121:G121" si="20">SUM(D122:D130)</f>
        <v>262918.00000000006</v>
      </c>
      <c r="E121" s="378">
        <f t="shared" si="20"/>
        <v>273578.59999999998</v>
      </c>
      <c r="F121" s="378">
        <f t="shared" si="20"/>
        <v>218985.90000000002</v>
      </c>
      <c r="G121" s="378">
        <f t="shared" si="20"/>
        <v>224270.1</v>
      </c>
    </row>
    <row r="122" spans="1:7" s="706" customFormat="1">
      <c r="A122" s="709" t="s">
        <v>322</v>
      </c>
      <c r="B122" s="710"/>
      <c r="C122" s="710" t="s">
        <v>323</v>
      </c>
      <c r="D122" s="306">
        <v>141465.1</v>
      </c>
      <c r="E122" s="306">
        <v>140606.6</v>
      </c>
      <c r="F122" s="306">
        <v>125347.1</v>
      </c>
      <c r="G122" s="306">
        <v>127625.5</v>
      </c>
    </row>
    <row r="123" spans="1:7" s="706" customFormat="1">
      <c r="A123" s="709">
        <v>144</v>
      </c>
      <c r="B123" s="710"/>
      <c r="C123" s="710" t="s">
        <v>281</v>
      </c>
      <c r="D123" s="306">
        <v>46528.800000000003</v>
      </c>
      <c r="E123" s="306">
        <v>49824.7</v>
      </c>
      <c r="F123" s="306">
        <v>8009.1</v>
      </c>
      <c r="G123" s="306">
        <v>8151.5</v>
      </c>
    </row>
    <row r="124" spans="1:7" s="706" customFormat="1">
      <c r="A124" s="709">
        <v>145</v>
      </c>
      <c r="B124" s="710"/>
      <c r="C124" s="710" t="s">
        <v>324</v>
      </c>
      <c r="D124" s="379">
        <v>42701.2</v>
      </c>
      <c r="E124" s="379">
        <v>50339.199999999997</v>
      </c>
      <c r="F124" s="379">
        <v>50944.1</v>
      </c>
      <c r="G124" s="379">
        <v>51690.6</v>
      </c>
    </row>
    <row r="125" spans="1:7" s="706" customFormat="1">
      <c r="A125" s="709">
        <v>146</v>
      </c>
      <c r="B125" s="710"/>
      <c r="C125" s="710" t="s">
        <v>325</v>
      </c>
      <c r="D125" s="379">
        <v>32222.9</v>
      </c>
      <c r="E125" s="379">
        <v>32808.1</v>
      </c>
      <c r="F125" s="379">
        <v>34685.599999999999</v>
      </c>
      <c r="G125" s="379">
        <v>36802.5</v>
      </c>
    </row>
    <row r="126" spans="1:7" s="715" customFormat="1" ht="29.45" customHeight="1">
      <c r="A126" s="711" t="s">
        <v>326</v>
      </c>
      <c r="B126" s="714"/>
      <c r="C126" s="714" t="s">
        <v>327</v>
      </c>
      <c r="D126" s="380"/>
      <c r="E126" s="380">
        <v>0</v>
      </c>
      <c r="F126" s="380"/>
      <c r="G126" s="380"/>
    </row>
    <row r="127" spans="1:7" s="706" customFormat="1">
      <c r="A127" s="709">
        <v>1484</v>
      </c>
      <c r="B127" s="710"/>
      <c r="C127" s="710" t="s">
        <v>328</v>
      </c>
      <c r="D127" s="379"/>
      <c r="E127" s="379">
        <v>0</v>
      </c>
      <c r="F127" s="379"/>
      <c r="G127" s="379"/>
    </row>
    <row r="128" spans="1:7" s="706" customFormat="1">
      <c r="A128" s="709">
        <v>1485</v>
      </c>
      <c r="B128" s="710"/>
      <c r="C128" s="710" t="s">
        <v>329</v>
      </c>
      <c r="D128" s="379"/>
      <c r="E128" s="379">
        <v>0</v>
      </c>
      <c r="F128" s="379"/>
      <c r="G128" s="379"/>
    </row>
    <row r="129" spans="1:7" s="706" customFormat="1">
      <c r="A129" s="709">
        <v>1486</v>
      </c>
      <c r="B129" s="710"/>
      <c r="C129" s="710" t="s">
        <v>330</v>
      </c>
      <c r="D129" s="379"/>
      <c r="E129" s="379">
        <v>0</v>
      </c>
      <c r="F129" s="379"/>
      <c r="G129" s="379"/>
    </row>
    <row r="130" spans="1:7" s="706" customFormat="1">
      <c r="A130" s="716">
        <v>1489</v>
      </c>
      <c r="B130" s="717"/>
      <c r="C130" s="717" t="s">
        <v>331</v>
      </c>
      <c r="D130" s="383"/>
      <c r="E130" s="383">
        <v>0</v>
      </c>
      <c r="F130" s="383"/>
      <c r="G130" s="383"/>
    </row>
    <row r="131" spans="1:7" s="703" customFormat="1">
      <c r="A131" s="718">
        <v>1</v>
      </c>
      <c r="B131" s="719"/>
      <c r="C131" s="718" t="s">
        <v>332</v>
      </c>
      <c r="D131" s="386">
        <f t="shared" ref="D131:G131" si="21">D111+D121</f>
        <v>421379.9</v>
      </c>
      <c r="E131" s="386">
        <f t="shared" si="21"/>
        <v>457832.3</v>
      </c>
      <c r="F131" s="386">
        <f t="shared" si="21"/>
        <v>374911.9</v>
      </c>
      <c r="G131" s="386">
        <f t="shared" si="21"/>
        <v>382732.1</v>
      </c>
    </row>
    <row r="132" spans="1:7" s="703" customFormat="1">
      <c r="A132" s="682"/>
      <c r="B132" s="682"/>
      <c r="C132" s="683"/>
      <c r="D132" s="341"/>
      <c r="E132" s="341"/>
      <c r="F132" s="341"/>
      <c r="G132" s="341"/>
    </row>
    <row r="133" spans="1:7" s="706" customFormat="1">
      <c r="A133" s="704">
        <v>20</v>
      </c>
      <c r="B133" s="705"/>
      <c r="C133" s="705" t="s">
        <v>333</v>
      </c>
      <c r="D133" s="720">
        <f t="shared" ref="D133:G133" si="22">D134+D140</f>
        <v>270142.40000000002</v>
      </c>
      <c r="E133" s="720">
        <f t="shared" si="22"/>
        <v>312724</v>
      </c>
      <c r="F133" s="720">
        <f t="shared" si="22"/>
        <v>213574.80000000002</v>
      </c>
      <c r="G133" s="720">
        <f t="shared" si="22"/>
        <v>228771.7</v>
      </c>
    </row>
    <row r="134" spans="1:7" s="706" customFormat="1">
      <c r="A134" s="721" t="s">
        <v>334</v>
      </c>
      <c r="B134" s="708"/>
      <c r="C134" s="708" t="s">
        <v>335</v>
      </c>
      <c r="D134" s="366">
        <f t="shared" ref="D134:G134" si="23">D135+D136+D138+D139</f>
        <v>140482.1</v>
      </c>
      <c r="E134" s="366">
        <f t="shared" si="23"/>
        <v>156235.59999999998</v>
      </c>
      <c r="F134" s="366">
        <f t="shared" si="23"/>
        <v>94368.900000000009</v>
      </c>
      <c r="G134" s="366">
        <f t="shared" si="23"/>
        <v>140482.1</v>
      </c>
    </row>
    <row r="135" spans="1:7" s="723" customFormat="1">
      <c r="A135" s="722">
        <v>200</v>
      </c>
      <c r="B135" s="710"/>
      <c r="C135" s="710" t="s">
        <v>336</v>
      </c>
      <c r="D135" s="306">
        <v>75576.3</v>
      </c>
      <c r="E135" s="306">
        <v>121427.9</v>
      </c>
      <c r="F135" s="306">
        <v>69161.100000000006</v>
      </c>
      <c r="G135" s="306">
        <v>75576.3</v>
      </c>
    </row>
    <row r="136" spans="1:7" s="723" customFormat="1">
      <c r="A136" s="722">
        <v>201</v>
      </c>
      <c r="B136" s="710"/>
      <c r="C136" s="710" t="s">
        <v>337</v>
      </c>
      <c r="D136" s="306">
        <v>41900</v>
      </c>
      <c r="E136" s="306">
        <v>17000</v>
      </c>
      <c r="F136" s="306">
        <v>1900</v>
      </c>
      <c r="G136" s="306">
        <v>41900</v>
      </c>
    </row>
    <row r="137" spans="1:7" s="723" customFormat="1">
      <c r="A137" s="724" t="s">
        <v>338</v>
      </c>
      <c r="B137" s="725"/>
      <c r="C137" s="725" t="s">
        <v>339</v>
      </c>
      <c r="D137" s="393">
        <v>0</v>
      </c>
      <c r="E137" s="393">
        <v>0</v>
      </c>
      <c r="F137" s="393">
        <v>0</v>
      </c>
      <c r="G137" s="393">
        <v>0</v>
      </c>
    </row>
    <row r="138" spans="1:7" s="723" customFormat="1">
      <c r="A138" s="722">
        <v>204</v>
      </c>
      <c r="B138" s="710"/>
      <c r="C138" s="710" t="s">
        <v>340</v>
      </c>
      <c r="D138" s="379">
        <v>20534.599999999999</v>
      </c>
      <c r="E138" s="379">
        <v>15303.4</v>
      </c>
      <c r="F138" s="379">
        <v>20731.099999999999</v>
      </c>
      <c r="G138" s="379">
        <v>20534.599999999999</v>
      </c>
    </row>
    <row r="139" spans="1:7" s="723" customFormat="1">
      <c r="A139" s="722">
        <v>205</v>
      </c>
      <c r="B139" s="710"/>
      <c r="C139" s="710" t="s">
        <v>341</v>
      </c>
      <c r="D139" s="379">
        <v>2471.1999999999998</v>
      </c>
      <c r="E139" s="379">
        <v>2504.3000000000002</v>
      </c>
      <c r="F139" s="379">
        <v>2576.6999999999998</v>
      </c>
      <c r="G139" s="379">
        <v>2471.1999999999998</v>
      </c>
    </row>
    <row r="140" spans="1:7" s="723" customFormat="1">
      <c r="A140" s="721" t="s">
        <v>342</v>
      </c>
      <c r="B140" s="708"/>
      <c r="C140" s="708" t="s">
        <v>343</v>
      </c>
      <c r="D140" s="366">
        <f t="shared" ref="D140:G140" si="24">D141+D143+D144</f>
        <v>129660.29999999999</v>
      </c>
      <c r="E140" s="366">
        <f t="shared" si="24"/>
        <v>156488.40000000002</v>
      </c>
      <c r="F140" s="366">
        <f t="shared" si="24"/>
        <v>119205.90000000001</v>
      </c>
      <c r="G140" s="366">
        <f t="shared" si="24"/>
        <v>88289.600000000006</v>
      </c>
    </row>
    <row r="141" spans="1:7" s="723" customFormat="1">
      <c r="A141" s="722">
        <v>206</v>
      </c>
      <c r="B141" s="710"/>
      <c r="C141" s="710" t="s">
        <v>344</v>
      </c>
      <c r="D141" s="379">
        <v>120775</v>
      </c>
      <c r="E141" s="379">
        <v>148640.70000000001</v>
      </c>
      <c r="F141" s="379">
        <v>111550</v>
      </c>
      <c r="G141" s="379">
        <v>81076.100000000006</v>
      </c>
    </row>
    <row r="142" spans="1:7" s="723" customFormat="1">
      <c r="A142" s="724" t="s">
        <v>345</v>
      </c>
      <c r="B142" s="725"/>
      <c r="C142" s="725" t="s">
        <v>346</v>
      </c>
      <c r="D142" s="312">
        <v>0</v>
      </c>
      <c r="E142" s="312">
        <v>0</v>
      </c>
      <c r="F142" s="312">
        <v>0</v>
      </c>
      <c r="G142" s="312">
        <v>0</v>
      </c>
    </row>
    <row r="143" spans="1:7" s="723" customFormat="1">
      <c r="A143" s="722">
        <v>208</v>
      </c>
      <c r="B143" s="710"/>
      <c r="C143" s="710" t="s">
        <v>347</v>
      </c>
      <c r="D143" s="306">
        <v>2133.4</v>
      </c>
      <c r="E143" s="306">
        <v>2375.6</v>
      </c>
      <c r="F143" s="306">
        <v>1515.3</v>
      </c>
      <c r="G143" s="306">
        <v>2133.4</v>
      </c>
    </row>
    <row r="144" spans="1:7" s="726" customFormat="1" ht="25.5">
      <c r="A144" s="711">
        <v>209</v>
      </c>
      <c r="B144" s="714"/>
      <c r="C144" s="714" t="s">
        <v>348</v>
      </c>
      <c r="D144" s="376">
        <v>6751.9</v>
      </c>
      <c r="E144" s="376">
        <v>5472.1</v>
      </c>
      <c r="F144" s="376">
        <v>6140.6</v>
      </c>
      <c r="G144" s="376">
        <v>5080.1000000000004</v>
      </c>
    </row>
    <row r="145" spans="1:7" s="706" customFormat="1">
      <c r="A145" s="721">
        <v>29</v>
      </c>
      <c r="B145" s="708"/>
      <c r="C145" s="708" t="s">
        <v>349</v>
      </c>
      <c r="D145" s="379">
        <v>151237.4</v>
      </c>
      <c r="E145" s="379">
        <v>145108.4</v>
      </c>
      <c r="F145" s="379">
        <v>161337.1</v>
      </c>
      <c r="G145" s="379">
        <v>153960.29999999999</v>
      </c>
    </row>
    <row r="146" spans="1:7" s="706" customFormat="1">
      <c r="A146" s="727" t="s">
        <v>350</v>
      </c>
      <c r="B146" s="728"/>
      <c r="C146" s="728" t="s">
        <v>351</v>
      </c>
      <c r="D146" s="318">
        <v>25532.3</v>
      </c>
      <c r="E146" s="318">
        <v>29266.9</v>
      </c>
      <c r="F146" s="318">
        <v>40222.400000000001</v>
      </c>
      <c r="G146" s="318">
        <v>50583</v>
      </c>
    </row>
    <row r="147" spans="1:7" s="703" customFormat="1">
      <c r="A147" s="718">
        <v>2</v>
      </c>
      <c r="B147" s="719"/>
      <c r="C147" s="718" t="s">
        <v>352</v>
      </c>
      <c r="D147" s="386">
        <f t="shared" ref="D147:G147" si="25">D133+D145</f>
        <v>421379.80000000005</v>
      </c>
      <c r="E147" s="386">
        <f t="shared" si="25"/>
        <v>457832.4</v>
      </c>
      <c r="F147" s="386">
        <f t="shared" si="25"/>
        <v>374911.9</v>
      </c>
      <c r="G147" s="386">
        <f t="shared" si="25"/>
        <v>382732</v>
      </c>
    </row>
    <row r="148" spans="1:7" ht="7.5" customHeight="1"/>
    <row r="149" spans="1:7" ht="13.5" customHeight="1">
      <c r="A149" s="729" t="s">
        <v>353</v>
      </c>
      <c r="B149" s="730"/>
      <c r="C149" s="731" t="s">
        <v>354</v>
      </c>
      <c r="D149" s="730"/>
      <c r="E149" s="730"/>
      <c r="F149" s="730"/>
      <c r="G149" s="730"/>
    </row>
    <row r="150" spans="1:7">
      <c r="A150" s="732" t="s">
        <v>355</v>
      </c>
      <c r="B150" s="733"/>
      <c r="C150" s="733" t="s">
        <v>101</v>
      </c>
      <c r="D150" s="402">
        <f t="shared" ref="D150" si="26">D77+SUM(D8:D12)-D30-D31+D16-D33+D59+D63-D73+D64-D74-D54+D20-D35</f>
        <v>20124.300000000017</v>
      </c>
      <c r="E150" s="402">
        <f t="shared" ref="E150" si="27">E77+SUM(E8:E12)-E30-E31+E16-E33+E59+E63-E73+E64-E74-E54+E20-E35</f>
        <v>17284.699999999975</v>
      </c>
      <c r="F150" s="402">
        <f t="shared" ref="F150:G150" si="28">F77+SUM(F8:F12)-F30-F31+F16-F33+F59+F63-F73+F64-F74-F54+F20-F35</f>
        <v>30050.800000000054</v>
      </c>
      <c r="G150" s="402">
        <f t="shared" si="28"/>
        <v>21154.799999999974</v>
      </c>
    </row>
    <row r="151" spans="1:7">
      <c r="A151" s="734" t="s">
        <v>356</v>
      </c>
      <c r="B151" s="735"/>
      <c r="C151" s="735" t="s">
        <v>357</v>
      </c>
      <c r="D151" s="405">
        <f t="shared" ref="D151:G151" si="29">IF(D177=0,0,D150/D177)</f>
        <v>4.8413486000498017E-2</v>
      </c>
      <c r="E151" s="405">
        <f t="shared" si="29"/>
        <v>4.0873702677847387E-2</v>
      </c>
      <c r="F151" s="405">
        <f t="shared" si="29"/>
        <v>6.9718128179572528E-2</v>
      </c>
      <c r="G151" s="405">
        <f t="shared" si="29"/>
        <v>4.9131110819513685E-2</v>
      </c>
    </row>
    <row r="152" spans="1:7" s="738" customFormat="1" ht="25.5">
      <c r="A152" s="736" t="s">
        <v>358</v>
      </c>
      <c r="B152" s="737"/>
      <c r="C152" s="737" t="s">
        <v>359</v>
      </c>
      <c r="D152" s="408">
        <f t="shared" ref="D152:G152" si="30">IF(D107=0,0,D150/D107)</f>
        <v>0.6778825748644195</v>
      </c>
      <c r="E152" s="408">
        <f t="shared" si="30"/>
        <v>0.76708383260107293</v>
      </c>
      <c r="F152" s="408">
        <f t="shared" si="30"/>
        <v>-1.2728535727900399</v>
      </c>
      <c r="G152" s="408">
        <f t="shared" si="30"/>
        <v>0.9404808478856197</v>
      </c>
    </row>
    <row r="153" spans="1:7" s="738" customFormat="1" ht="25.5">
      <c r="A153" s="739" t="s">
        <v>358</v>
      </c>
      <c r="B153" s="740"/>
      <c r="C153" s="740" t="s">
        <v>360</v>
      </c>
      <c r="D153" s="412">
        <f t="shared" ref="D153:G153" si="31">IF(0=D108,0,D150/D108)</f>
        <v>0.85518504510859716</v>
      </c>
      <c r="E153" s="412">
        <f t="shared" si="31"/>
        <v>0.76913184710541427</v>
      </c>
      <c r="F153" s="412">
        <f t="shared" si="31"/>
        <v>4.4681882387926679</v>
      </c>
      <c r="G153" s="412">
        <f t="shared" si="31"/>
        <v>0.94894361458753751</v>
      </c>
    </row>
    <row r="154" spans="1:7" ht="25.5">
      <c r="A154" s="741" t="s">
        <v>361</v>
      </c>
      <c r="B154" s="742"/>
      <c r="C154" s="742" t="s">
        <v>362</v>
      </c>
      <c r="D154" s="415">
        <f t="shared" ref="D154:G154" si="32">D150-D107</f>
        <v>-9562.6999999999789</v>
      </c>
      <c r="E154" s="415">
        <f t="shared" si="32"/>
        <v>-5248.3000000000247</v>
      </c>
      <c r="F154" s="415">
        <f t="shared" si="32"/>
        <v>53659.800000000061</v>
      </c>
      <c r="G154" s="415">
        <f t="shared" si="32"/>
        <v>-1338.8000000000247</v>
      </c>
    </row>
    <row r="155" spans="1:7" ht="25.5">
      <c r="A155" s="743" t="s">
        <v>363</v>
      </c>
      <c r="B155" s="744"/>
      <c r="C155" s="744" t="s">
        <v>364</v>
      </c>
      <c r="D155" s="418">
        <f t="shared" ref="D155:G155" si="33">D150-D108</f>
        <v>-3407.7999999999811</v>
      </c>
      <c r="E155" s="418">
        <f t="shared" si="33"/>
        <v>-5188.3000000000247</v>
      </c>
      <c r="F155" s="418">
        <f t="shared" si="33"/>
        <v>23325.300000000061</v>
      </c>
      <c r="G155" s="418">
        <f t="shared" si="33"/>
        <v>-1138.2000000000262</v>
      </c>
    </row>
    <row r="156" spans="1:7">
      <c r="A156" s="732" t="s">
        <v>365</v>
      </c>
      <c r="B156" s="733"/>
      <c r="C156" s="733" t="s">
        <v>366</v>
      </c>
      <c r="D156" s="419">
        <f t="shared" ref="D156:G156" si="34">D135+D136-D137+D141-D142</f>
        <v>238251.3</v>
      </c>
      <c r="E156" s="419">
        <f t="shared" si="34"/>
        <v>287068.59999999998</v>
      </c>
      <c r="F156" s="419">
        <f t="shared" si="34"/>
        <v>182611.1</v>
      </c>
      <c r="G156" s="419">
        <f t="shared" si="34"/>
        <v>198552.40000000002</v>
      </c>
    </row>
    <row r="157" spans="1:7">
      <c r="A157" s="745" t="s">
        <v>367</v>
      </c>
      <c r="B157" s="746"/>
      <c r="C157" s="746" t="s">
        <v>368</v>
      </c>
      <c r="D157" s="422">
        <f t="shared" ref="D157:G157" si="35">IF(D177=0,0,D156/D177)</f>
        <v>0.57316656863346516</v>
      </c>
      <c r="E157" s="422">
        <f t="shared" si="35"/>
        <v>0.67884062810149526</v>
      </c>
      <c r="F157" s="422">
        <f t="shared" si="35"/>
        <v>0.42365940596632085</v>
      </c>
      <c r="G157" s="422">
        <f t="shared" si="35"/>
        <v>0.46112938755650834</v>
      </c>
    </row>
    <row r="158" spans="1:7">
      <c r="A158" s="732" t="s">
        <v>369</v>
      </c>
      <c r="B158" s="733"/>
      <c r="C158" s="733" t="s">
        <v>370</v>
      </c>
      <c r="D158" s="419">
        <f t="shared" ref="D158:G158" si="36">D133-D142-D111</f>
        <v>111680.50000000003</v>
      </c>
      <c r="E158" s="419">
        <f t="shared" si="36"/>
        <v>128470.29999999999</v>
      </c>
      <c r="F158" s="419">
        <f t="shared" si="36"/>
        <v>57648.800000000017</v>
      </c>
      <c r="G158" s="419">
        <f t="shared" si="36"/>
        <v>70309.700000000012</v>
      </c>
    </row>
    <row r="159" spans="1:7">
      <c r="A159" s="734" t="s">
        <v>371</v>
      </c>
      <c r="B159" s="735"/>
      <c r="C159" s="735" t="s">
        <v>372</v>
      </c>
      <c r="D159" s="423">
        <f t="shared" ref="D159:G159" si="37">D121-D123-D124-D142-D145</f>
        <v>22450.600000000064</v>
      </c>
      <c r="E159" s="423">
        <f t="shared" si="37"/>
        <v>28306.299999999959</v>
      </c>
      <c r="F159" s="423">
        <f t="shared" si="37"/>
        <v>-1304.3999999999942</v>
      </c>
      <c r="G159" s="423">
        <f t="shared" si="37"/>
        <v>10467.700000000012</v>
      </c>
    </row>
    <row r="160" spans="1:7">
      <c r="A160" s="734" t="s">
        <v>373</v>
      </c>
      <c r="B160" s="735"/>
      <c r="C160" s="735" t="s">
        <v>374</v>
      </c>
      <c r="D160" s="424">
        <f t="shared" ref="D160:G160" si="38">IF(D175=0,"-",1000*D158/D175)</f>
        <v>2020.2329914437155</v>
      </c>
      <c r="E160" s="424">
        <f t="shared" si="38"/>
        <v>2325.3384737909064</v>
      </c>
      <c r="F160" s="424">
        <f t="shared" si="38"/>
        <v>1042.3041457990564</v>
      </c>
      <c r="G160" s="424">
        <f t="shared" si="38"/>
        <v>1264.4719804330625</v>
      </c>
    </row>
    <row r="161" spans="1:7">
      <c r="A161" s="734" t="s">
        <v>373</v>
      </c>
      <c r="B161" s="735"/>
      <c r="C161" s="735" t="s">
        <v>375</v>
      </c>
      <c r="D161" s="423">
        <f t="shared" ref="D161:G161" si="39">IF(D175=0,0,1000*(D159/D175))</f>
        <v>406.11783433729607</v>
      </c>
      <c r="E161" s="423">
        <f t="shared" si="39"/>
        <v>512.34976831740437</v>
      </c>
      <c r="F161" s="423">
        <f t="shared" si="39"/>
        <v>-23.583865193729668</v>
      </c>
      <c r="G161" s="423">
        <f t="shared" si="39"/>
        <v>188.25444212646593</v>
      </c>
    </row>
    <row r="162" spans="1:7">
      <c r="A162" s="745" t="s">
        <v>376</v>
      </c>
      <c r="B162" s="746"/>
      <c r="C162" s="746" t="s">
        <v>377</v>
      </c>
      <c r="D162" s="422">
        <f t="shared" ref="D162:G162" si="40">IF((D22+D23+D65+D66)=0,0,D158/(D22+D23+D65+D66))</f>
        <v>0.60573624448464114</v>
      </c>
      <c r="E162" s="422">
        <f t="shared" si="40"/>
        <v>0.66840944210027931</v>
      </c>
      <c r="F162" s="422">
        <f t="shared" si="40"/>
        <v>0.29766064328050035</v>
      </c>
      <c r="G162" s="422">
        <f t="shared" si="40"/>
        <v>0.34970555174231804</v>
      </c>
    </row>
    <row r="163" spans="1:7">
      <c r="A163" s="734" t="s">
        <v>378</v>
      </c>
      <c r="B163" s="735"/>
      <c r="C163" s="735" t="s">
        <v>349</v>
      </c>
      <c r="D163" s="402">
        <f t="shared" ref="D163:G163" si="41">D145</f>
        <v>151237.4</v>
      </c>
      <c r="E163" s="402">
        <f t="shared" si="41"/>
        <v>145108.4</v>
      </c>
      <c r="F163" s="402">
        <f t="shared" si="41"/>
        <v>161337.1</v>
      </c>
      <c r="G163" s="402">
        <f t="shared" si="41"/>
        <v>153960.29999999999</v>
      </c>
    </row>
    <row r="164" spans="1:7" ht="25.5">
      <c r="A164" s="736" t="s">
        <v>379</v>
      </c>
      <c r="B164" s="746"/>
      <c r="C164" s="746" t="s">
        <v>380</v>
      </c>
      <c r="D164" s="425">
        <f t="shared" ref="D164:G164" si="42">IF(D178=0,0,D146/D178)</f>
        <v>6.188961322597393E-2</v>
      </c>
      <c r="E164" s="425">
        <f t="shared" si="42"/>
        <v>7.0554034396987195E-2</v>
      </c>
      <c r="F164" s="425">
        <f t="shared" si="42"/>
        <v>9.8114063599585813E-2</v>
      </c>
      <c r="G164" s="425">
        <f t="shared" si="42"/>
        <v>0.120934135687799</v>
      </c>
    </row>
    <row r="165" spans="1:7">
      <c r="A165" s="747" t="s">
        <v>381</v>
      </c>
      <c r="B165" s="748"/>
      <c r="C165" s="748" t="s">
        <v>382</v>
      </c>
      <c r="D165" s="428">
        <f t="shared" ref="D165:G165" si="43">IF(D177=0,0,D180/D177)</f>
        <v>6.4882582687697476E-2</v>
      </c>
      <c r="E165" s="428">
        <f t="shared" si="43"/>
        <v>4.8402776480458917E-2</v>
      </c>
      <c r="F165" s="428">
        <f t="shared" si="43"/>
        <v>4.9152407891000401E-2</v>
      </c>
      <c r="G165" s="428">
        <f t="shared" si="43"/>
        <v>5.0652320076362382E-2</v>
      </c>
    </row>
    <row r="166" spans="1:7">
      <c r="A166" s="734" t="s">
        <v>383</v>
      </c>
      <c r="B166" s="735"/>
      <c r="C166" s="735" t="s">
        <v>251</v>
      </c>
      <c r="D166" s="402">
        <f t="shared" ref="D166:G166" si="44">D55</f>
        <v>17910.399999999994</v>
      </c>
      <c r="E166" s="402">
        <f t="shared" si="44"/>
        <v>15766.6</v>
      </c>
      <c r="F166" s="402">
        <f t="shared" si="44"/>
        <v>16085.399999999998</v>
      </c>
      <c r="G166" s="402">
        <f t="shared" si="44"/>
        <v>16353.5</v>
      </c>
    </row>
    <row r="167" spans="1:7">
      <c r="A167" s="745" t="s">
        <v>384</v>
      </c>
      <c r="B167" s="746"/>
      <c r="C167" s="746" t="s">
        <v>385</v>
      </c>
      <c r="D167" s="422">
        <f t="shared" ref="D167:G167" si="45">IF(0=D111,0,(D44+D45+D46+D47+D48)/D111)</f>
        <v>2.4099799383952861E-2</v>
      </c>
      <c r="E167" s="422">
        <f t="shared" si="45"/>
        <v>2.7160919970670872E-2</v>
      </c>
      <c r="F167" s="422">
        <f t="shared" si="45"/>
        <v>1.9038518271487757E-2</v>
      </c>
      <c r="G167" s="422">
        <f t="shared" si="45"/>
        <v>2.0471785033635826E-2</v>
      </c>
    </row>
    <row r="168" spans="1:7">
      <c r="A168" s="734" t="s">
        <v>386</v>
      </c>
      <c r="B168" s="733"/>
      <c r="C168" s="733" t="s">
        <v>387</v>
      </c>
      <c r="D168" s="402">
        <f t="shared" ref="D168:G168" si="46">D38-D44</f>
        <v>192</v>
      </c>
      <c r="E168" s="402">
        <f t="shared" si="46"/>
        <v>299.5</v>
      </c>
      <c r="F168" s="402">
        <f t="shared" si="46"/>
        <v>863.30000000000007</v>
      </c>
      <c r="G168" s="402">
        <f t="shared" si="46"/>
        <v>1098.8</v>
      </c>
    </row>
    <row r="169" spans="1:7">
      <c r="A169" s="745" t="s">
        <v>388</v>
      </c>
      <c r="B169" s="746"/>
      <c r="C169" s="746" t="s">
        <v>389</v>
      </c>
      <c r="D169" s="405">
        <f t="shared" ref="D169:G169" si="47">IF(D177=0,0,D168/D177)</f>
        <v>4.6189876478166256E-4</v>
      </c>
      <c r="E169" s="405">
        <f t="shared" si="47"/>
        <v>7.082375714947503E-4</v>
      </c>
      <c r="F169" s="405">
        <f t="shared" si="47"/>
        <v>2.00286381918035E-3</v>
      </c>
      <c r="G169" s="405">
        <f t="shared" si="47"/>
        <v>2.5519156204966108E-3</v>
      </c>
    </row>
    <row r="170" spans="1:7">
      <c r="A170" s="734" t="s">
        <v>390</v>
      </c>
      <c r="B170" s="735"/>
      <c r="C170" s="735" t="s">
        <v>391</v>
      </c>
      <c r="D170" s="402">
        <f t="shared" ref="D170" si="48">SUM(D82:D87)+SUM(D89:D94)</f>
        <v>37616.199999999997</v>
      </c>
      <c r="E170" s="402">
        <f t="shared" ref="E170" si="49">SUM(E82:E87)+SUM(E89:E94)</f>
        <v>28448</v>
      </c>
      <c r="F170" s="402">
        <f t="shared" ref="F170:G170" si="50">SUM(F82:F87)+SUM(F89:F94)</f>
        <v>29802.799999999999</v>
      </c>
      <c r="G170" s="402">
        <f t="shared" si="50"/>
        <v>27461.599999999999</v>
      </c>
    </row>
    <row r="171" spans="1:7">
      <c r="A171" s="734" t="s">
        <v>392</v>
      </c>
      <c r="B171" s="735"/>
      <c r="C171" s="735" t="s">
        <v>393</v>
      </c>
      <c r="D171" s="423">
        <f t="shared" ref="D171" si="51">SUM(D96:D102)+SUM(D104:D105)</f>
        <v>7929.2</v>
      </c>
      <c r="E171" s="423">
        <f t="shared" ref="E171" si="52">SUM(E96:E102)+SUM(E104:E105)</f>
        <v>5915</v>
      </c>
      <c r="F171" s="423">
        <f t="shared" ref="F171:G171" si="53">SUM(F96:F102)+SUM(F104:F105)</f>
        <v>53411.8</v>
      </c>
      <c r="G171" s="423">
        <f t="shared" si="53"/>
        <v>4968</v>
      </c>
    </row>
    <row r="172" spans="1:7">
      <c r="A172" s="747" t="s">
        <v>394</v>
      </c>
      <c r="B172" s="748"/>
      <c r="C172" s="748" t="s">
        <v>395</v>
      </c>
      <c r="D172" s="428">
        <f t="shared" ref="D172:G172" si="54">IF(D184=0,0,D170/D184)</f>
        <v>8.9050446895170499E-2</v>
      </c>
      <c r="E172" s="428">
        <f t="shared" si="54"/>
        <v>6.7255785231624413E-2</v>
      </c>
      <c r="F172" s="428">
        <f t="shared" si="54"/>
        <v>7.1033497489511627E-2</v>
      </c>
      <c r="G172" s="428">
        <f t="shared" si="54"/>
        <v>6.4573017575723091E-2</v>
      </c>
    </row>
    <row r="174" spans="1:7">
      <c r="A174" s="749" t="s">
        <v>396</v>
      </c>
      <c r="B174" s="750"/>
      <c r="C174" s="749"/>
      <c r="D174" s="341"/>
      <c r="E174" s="341"/>
      <c r="F174" s="341"/>
      <c r="G174" s="341"/>
    </row>
    <row r="175" spans="1:7" s="634" customFormat="1">
      <c r="A175" s="750" t="s">
        <v>397</v>
      </c>
      <c r="B175" s="750"/>
      <c r="C175" s="750" t="s">
        <v>398</v>
      </c>
      <c r="D175" s="751">
        <v>55281</v>
      </c>
      <c r="E175" s="751">
        <v>55248</v>
      </c>
      <c r="F175" s="751">
        <v>55309</v>
      </c>
      <c r="G175" s="751">
        <v>55604</v>
      </c>
    </row>
    <row r="176" spans="1:7">
      <c r="A176" s="749" t="s">
        <v>399</v>
      </c>
      <c r="B176" s="750"/>
      <c r="C176" s="750"/>
      <c r="D176" s="750"/>
      <c r="E176" s="750"/>
      <c r="F176" s="750"/>
      <c r="G176" s="750"/>
    </row>
    <row r="177" spans="1:7">
      <c r="A177" s="750" t="s">
        <v>400</v>
      </c>
      <c r="B177" s="750"/>
      <c r="C177" s="750" t="s">
        <v>401</v>
      </c>
      <c r="D177" s="752">
        <f t="shared" ref="D177" si="55">SUM(D22:D32)+SUM(D44:D53)+SUM(D65:D72)+D75</f>
        <v>415675.50000000006</v>
      </c>
      <c r="E177" s="752">
        <f t="shared" ref="E177" si="56">SUM(E22:E32)+SUM(E44:E53)+SUM(E65:E72)+E75</f>
        <v>422880.69999999995</v>
      </c>
      <c r="F177" s="752">
        <f t="shared" ref="F177:G177" si="57">SUM(F22:F32)+SUM(F44:F53)+SUM(F65:F72)+F75</f>
        <v>431032.80000000005</v>
      </c>
      <c r="G177" s="752">
        <f t="shared" si="57"/>
        <v>430578.5</v>
      </c>
    </row>
    <row r="178" spans="1:7">
      <c r="A178" s="750" t="s">
        <v>402</v>
      </c>
      <c r="B178" s="750"/>
      <c r="C178" s="750" t="s">
        <v>403</v>
      </c>
      <c r="D178" s="752">
        <f t="shared" ref="D178:G178" si="58">D78-D17-D20-D59-D63-D64</f>
        <v>412545.80000000005</v>
      </c>
      <c r="E178" s="752">
        <f t="shared" si="58"/>
        <v>414815.4</v>
      </c>
      <c r="F178" s="752">
        <f t="shared" si="58"/>
        <v>409955.5</v>
      </c>
      <c r="G178" s="752">
        <f t="shared" si="58"/>
        <v>418269</v>
      </c>
    </row>
    <row r="179" spans="1:7">
      <c r="A179" s="750"/>
      <c r="B179" s="750"/>
      <c r="C179" s="750" t="s">
        <v>404</v>
      </c>
      <c r="D179" s="752">
        <f t="shared" ref="D179:G179" si="59">D178+D170</f>
        <v>450162.00000000006</v>
      </c>
      <c r="E179" s="752">
        <f t="shared" si="59"/>
        <v>443263.4</v>
      </c>
      <c r="F179" s="752">
        <f t="shared" si="59"/>
        <v>439758.3</v>
      </c>
      <c r="G179" s="752">
        <f t="shared" si="59"/>
        <v>445730.6</v>
      </c>
    </row>
    <row r="180" spans="1:7">
      <c r="A180" s="750" t="s">
        <v>405</v>
      </c>
      <c r="B180" s="750"/>
      <c r="C180" s="750" t="s">
        <v>406</v>
      </c>
      <c r="D180" s="752">
        <f t="shared" ref="D180:G180" si="60">D38-D44+D8+D9+D10+D16-D33</f>
        <v>26970.1</v>
      </c>
      <c r="E180" s="752">
        <f t="shared" si="60"/>
        <v>20468.600000000002</v>
      </c>
      <c r="F180" s="752">
        <f t="shared" si="60"/>
        <v>21186.3</v>
      </c>
      <c r="G180" s="752">
        <f t="shared" si="60"/>
        <v>21809.8</v>
      </c>
    </row>
    <row r="181" spans="1:7" ht="27.6" customHeight="1">
      <c r="A181" s="753" t="s">
        <v>407</v>
      </c>
      <c r="B181" s="754"/>
      <c r="C181" s="754" t="s">
        <v>408</v>
      </c>
      <c r="D181" s="435">
        <f t="shared" ref="D181" si="61">D22+D23+D24+D25+D26+D29+SUM(D44:D47)+SUM(D49:D53)-D54+D32-D33+SUM(D65:D70)+D72</f>
        <v>402600.80000000005</v>
      </c>
      <c r="E181" s="435">
        <f t="shared" ref="E181" si="62">E22+E23+E24+E25+E26+E29+SUM(E44:E47)+SUM(E49:E53)-E54+E32-E33+SUM(E65:E70)+E72</f>
        <v>410744.89999999997</v>
      </c>
      <c r="F181" s="435">
        <f t="shared" ref="F181:G181" si="63">F22+F23+F24+F25+F26+F29+SUM(F44:F47)+SUM(F49:F53)-F54+F32-F33+SUM(F65:F70)+F72</f>
        <v>417059.1</v>
      </c>
      <c r="G181" s="435">
        <f t="shared" si="63"/>
        <v>417842.4</v>
      </c>
    </row>
    <row r="182" spans="1:7">
      <c r="A182" s="754" t="s">
        <v>409</v>
      </c>
      <c r="B182" s="754"/>
      <c r="C182" s="754" t="s">
        <v>410</v>
      </c>
      <c r="D182" s="435">
        <f t="shared" ref="D182:G182" si="64">D181+D171</f>
        <v>410530.00000000006</v>
      </c>
      <c r="E182" s="435">
        <f t="shared" si="64"/>
        <v>416659.89999999997</v>
      </c>
      <c r="F182" s="435">
        <f t="shared" si="64"/>
        <v>470470.89999999997</v>
      </c>
      <c r="G182" s="435">
        <f t="shared" si="64"/>
        <v>422810.4</v>
      </c>
    </row>
    <row r="183" spans="1:7">
      <c r="A183" s="754" t="s">
        <v>411</v>
      </c>
      <c r="B183" s="754"/>
      <c r="C183" s="754" t="s">
        <v>412</v>
      </c>
      <c r="D183" s="435">
        <f t="shared" ref="D183:G183" si="65">D4+D5-D7+D38+D39+D40+D41+D43+D13-D16+D57+D58+D60+D62</f>
        <v>384798.3</v>
      </c>
      <c r="E183" s="435">
        <f t="shared" si="65"/>
        <v>394534.19999999995</v>
      </c>
      <c r="F183" s="435">
        <f t="shared" si="65"/>
        <v>389757</v>
      </c>
      <c r="G183" s="435">
        <f t="shared" si="65"/>
        <v>397818.2</v>
      </c>
    </row>
    <row r="184" spans="1:7">
      <c r="A184" s="754" t="s">
        <v>413</v>
      </c>
      <c r="B184" s="754"/>
      <c r="C184" s="754" t="s">
        <v>414</v>
      </c>
      <c r="D184" s="435">
        <f t="shared" ref="D184:G184" si="66">D183+D170</f>
        <v>422414.5</v>
      </c>
      <c r="E184" s="435">
        <f t="shared" si="66"/>
        <v>422982.19999999995</v>
      </c>
      <c r="F184" s="435">
        <f t="shared" si="66"/>
        <v>419559.8</v>
      </c>
      <c r="G184" s="435">
        <f t="shared" si="66"/>
        <v>425279.8</v>
      </c>
    </row>
    <row r="185" spans="1:7">
      <c r="A185" s="754"/>
      <c r="B185" s="754"/>
      <c r="C185" s="754" t="s">
        <v>415</v>
      </c>
      <c r="D185" s="435">
        <f t="shared" ref="D185:G186" si="67">D181-D183</f>
        <v>17802.500000000058</v>
      </c>
      <c r="E185" s="435">
        <f t="shared" si="67"/>
        <v>16210.700000000012</v>
      </c>
      <c r="F185" s="435">
        <f t="shared" si="67"/>
        <v>27302.099999999977</v>
      </c>
      <c r="G185" s="435">
        <f t="shared" si="67"/>
        <v>20024.200000000012</v>
      </c>
    </row>
    <row r="186" spans="1:7">
      <c r="A186" s="754"/>
      <c r="B186" s="754"/>
      <c r="C186" s="754" t="s">
        <v>416</v>
      </c>
      <c r="D186" s="435">
        <f t="shared" si="67"/>
        <v>-11884.499999999942</v>
      </c>
      <c r="E186" s="435">
        <f t="shared" si="67"/>
        <v>-6322.2999999999884</v>
      </c>
      <c r="F186" s="435">
        <f t="shared" si="67"/>
        <v>50911.099999999977</v>
      </c>
      <c r="G186" s="435">
        <f t="shared" si="67"/>
        <v>-2469.3999999999651</v>
      </c>
    </row>
  </sheetData>
  <sheetProtection selectLockedCells="1" sort="0" autoFilter="0" pivotTables="0"/>
  <autoFilter ref="A1:AP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orientation="landscape" r:id="rId1"/>
  <headerFooter alignWithMargins="0">
    <oddHeader>&amp;LFachgruppe für kantonale Finanzfragen (FkF)
Groupe d'études pour les finances cantonales
&amp;CTotal der Kantone&amp;RZürich, 05.08.2019</oddHeader>
    <oddFooter>&amp;LQuelle: FkF August 2019</oddFooter>
  </headerFooter>
  <rowBreaks count="3" manualBreakCount="3">
    <brk id="56" max="6" man="1"/>
    <brk id="79" max="6" man="1"/>
    <brk id="148" max="6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L186"/>
  <sheetViews>
    <sheetView zoomScale="115" zoomScaleNormal="115" workbookViewId="0">
      <selection activeCell="AF30" sqref="AF30"/>
    </sheetView>
  </sheetViews>
  <sheetFormatPr baseColWidth="10" defaultColWidth="11.42578125" defaultRowHeight="12.75"/>
  <cols>
    <col min="1" max="1" width="17.140625" style="452" customWidth="1"/>
    <col min="2" max="2" width="1.7109375" style="452" customWidth="1"/>
    <col min="3" max="3" width="44.7109375" style="452" customWidth="1"/>
    <col min="4" max="16384" width="11.42578125" style="452"/>
  </cols>
  <sheetData>
    <row r="1" spans="1:38" s="442" customFormat="1" ht="18" customHeight="1">
      <c r="A1" s="436" t="s">
        <v>189</v>
      </c>
      <c r="B1" s="437" t="s">
        <v>417</v>
      </c>
      <c r="C1" s="438" t="s">
        <v>418</v>
      </c>
      <c r="D1" s="439" t="s">
        <v>23</v>
      </c>
      <c r="E1" s="440" t="s">
        <v>22</v>
      </c>
      <c r="F1" s="439" t="s">
        <v>23</v>
      </c>
      <c r="G1" s="440" t="s">
        <v>22</v>
      </c>
      <c r="H1" s="441"/>
      <c r="I1" s="441"/>
      <c r="J1" s="441"/>
      <c r="K1" s="441"/>
      <c r="L1" s="441"/>
      <c r="M1" s="441"/>
      <c r="N1" s="441"/>
      <c r="O1" s="441"/>
      <c r="P1" s="441"/>
      <c r="Q1" s="441"/>
      <c r="R1" s="441"/>
      <c r="S1" s="441"/>
      <c r="T1" s="441"/>
      <c r="U1" s="441"/>
      <c r="V1" s="441"/>
      <c r="W1" s="441"/>
      <c r="X1" s="441"/>
      <c r="Y1" s="441"/>
      <c r="Z1" s="441"/>
      <c r="AA1" s="441"/>
      <c r="AB1" s="441"/>
      <c r="AC1" s="441"/>
      <c r="AD1" s="441"/>
      <c r="AE1" s="441"/>
      <c r="AF1" s="441"/>
      <c r="AG1" s="441"/>
      <c r="AH1" s="441"/>
      <c r="AI1" s="441"/>
      <c r="AJ1" s="441"/>
      <c r="AK1" s="441"/>
      <c r="AL1" s="441"/>
    </row>
    <row r="2" spans="1:38" s="448" customFormat="1" ht="15" customHeight="1">
      <c r="A2" s="443"/>
      <c r="B2" s="444"/>
      <c r="C2" s="445" t="s">
        <v>191</v>
      </c>
      <c r="D2" s="446">
        <v>2017</v>
      </c>
      <c r="E2" s="447">
        <v>2018</v>
      </c>
      <c r="F2" s="446">
        <v>2018</v>
      </c>
      <c r="G2" s="447">
        <v>2019</v>
      </c>
    </row>
    <row r="3" spans="1:38" ht="15" customHeight="1">
      <c r="A3" s="449" t="s">
        <v>192</v>
      </c>
      <c r="B3" s="450"/>
      <c r="C3" s="450"/>
      <c r="D3" s="451"/>
      <c r="E3" s="451"/>
      <c r="F3" s="451"/>
      <c r="G3" s="451"/>
    </row>
    <row r="4" spans="1:38" s="456" customFormat="1" ht="12.75" customHeight="1">
      <c r="A4" s="453">
        <v>30</v>
      </c>
      <c r="B4" s="454"/>
      <c r="C4" s="455" t="s">
        <v>33</v>
      </c>
      <c r="D4" s="279">
        <v>24453.3</v>
      </c>
      <c r="E4" s="279">
        <v>25241.3</v>
      </c>
      <c r="F4" s="279">
        <v>25382.661010000003</v>
      </c>
      <c r="G4" s="279">
        <v>26372</v>
      </c>
    </row>
    <row r="5" spans="1:38" s="456" customFormat="1" ht="12.75" customHeight="1">
      <c r="A5" s="457">
        <v>31</v>
      </c>
      <c r="B5" s="458"/>
      <c r="C5" s="459" t="s">
        <v>193</v>
      </c>
      <c r="D5" s="284">
        <v>16996.7</v>
      </c>
      <c r="E5" s="284">
        <v>17644.3</v>
      </c>
      <c r="F5" s="284">
        <v>15847.628549999999</v>
      </c>
      <c r="G5" s="284">
        <v>17296.8</v>
      </c>
    </row>
    <row r="6" spans="1:38" s="456" customFormat="1" ht="12.75" customHeight="1">
      <c r="A6" s="460" t="s">
        <v>36</v>
      </c>
      <c r="B6" s="461"/>
      <c r="C6" s="462" t="s">
        <v>194</v>
      </c>
      <c r="D6" s="284">
        <v>3600.3</v>
      </c>
      <c r="E6" s="284">
        <v>3967.8</v>
      </c>
      <c r="F6" s="284">
        <v>3131.0346600000003</v>
      </c>
      <c r="G6" s="284">
        <v>4657</v>
      </c>
    </row>
    <row r="7" spans="1:38" s="456" customFormat="1" ht="12.75" customHeight="1">
      <c r="A7" s="460" t="s">
        <v>195</v>
      </c>
      <c r="B7" s="461"/>
      <c r="C7" s="462" t="s">
        <v>196</v>
      </c>
      <c r="D7" s="284">
        <v>1831</v>
      </c>
      <c r="E7" s="284">
        <v>0</v>
      </c>
      <c r="F7" s="284">
        <v>249</v>
      </c>
      <c r="G7" s="284">
        <v>0</v>
      </c>
    </row>
    <row r="8" spans="1:38" s="456" customFormat="1" ht="12.75" customHeight="1">
      <c r="A8" s="463">
        <v>330</v>
      </c>
      <c r="B8" s="458"/>
      <c r="C8" s="459" t="s">
        <v>197</v>
      </c>
      <c r="D8" s="284">
        <v>3210.6</v>
      </c>
      <c r="E8" s="284">
        <v>3967.8</v>
      </c>
      <c r="F8" s="284">
        <v>3554.86436</v>
      </c>
      <c r="G8" s="284">
        <v>4507</v>
      </c>
    </row>
    <row r="9" spans="1:38" s="456" customFormat="1" ht="12.75" customHeight="1">
      <c r="A9" s="463">
        <v>332</v>
      </c>
      <c r="B9" s="458"/>
      <c r="C9" s="459" t="s">
        <v>198</v>
      </c>
      <c r="D9" s="284">
        <v>0</v>
      </c>
      <c r="E9" s="284">
        <v>0</v>
      </c>
      <c r="F9" s="284">
        <v>0</v>
      </c>
      <c r="G9" s="284">
        <v>0</v>
      </c>
    </row>
    <row r="10" spans="1:38" s="456" customFormat="1" ht="12.75" customHeight="1">
      <c r="A10" s="463">
        <v>339</v>
      </c>
      <c r="B10" s="458"/>
      <c r="C10" s="459" t="s">
        <v>199</v>
      </c>
      <c r="D10" s="284">
        <v>0</v>
      </c>
      <c r="E10" s="284">
        <v>0</v>
      </c>
      <c r="F10" s="284">
        <v>0</v>
      </c>
      <c r="G10" s="284">
        <v>0</v>
      </c>
    </row>
    <row r="11" spans="1:38" s="456" customFormat="1" ht="12.75" customHeight="1">
      <c r="A11" s="457">
        <v>350</v>
      </c>
      <c r="B11" s="458"/>
      <c r="C11" s="459" t="s">
        <v>200</v>
      </c>
      <c r="D11" s="284">
        <v>108.7</v>
      </c>
      <c r="E11" s="284">
        <v>115</v>
      </c>
      <c r="F11" s="284">
        <v>171.40950000000001</v>
      </c>
      <c r="G11" s="284">
        <v>15</v>
      </c>
    </row>
    <row r="12" spans="1:38" s="467" customFormat="1">
      <c r="A12" s="464">
        <v>351</v>
      </c>
      <c r="B12" s="465"/>
      <c r="C12" s="466" t="s">
        <v>201</v>
      </c>
      <c r="D12" s="284">
        <v>1342.2</v>
      </c>
      <c r="E12" s="284">
        <v>670</v>
      </c>
      <c r="F12" s="284">
        <v>2399.0672599999998</v>
      </c>
      <c r="G12" s="284">
        <v>604</v>
      </c>
    </row>
    <row r="13" spans="1:38" s="456" customFormat="1" ht="12.75" customHeight="1">
      <c r="A13" s="457">
        <v>36</v>
      </c>
      <c r="B13" s="458"/>
      <c r="C13" s="459" t="s">
        <v>202</v>
      </c>
      <c r="D13" s="284">
        <v>78431.5</v>
      </c>
      <c r="E13" s="284">
        <v>78284.899999999994</v>
      </c>
      <c r="F13" s="284">
        <v>80298.954190000019</v>
      </c>
      <c r="G13" s="284">
        <v>81579.899999999994</v>
      </c>
    </row>
    <row r="14" spans="1:38" s="456" customFormat="1">
      <c r="A14" s="468" t="s">
        <v>203</v>
      </c>
      <c r="B14" s="458"/>
      <c r="C14" s="469" t="s">
        <v>204</v>
      </c>
      <c r="D14" s="470">
        <v>28561.7</v>
      </c>
      <c r="E14" s="470">
        <v>27442.5</v>
      </c>
      <c r="F14" s="470">
        <v>30352.85816</v>
      </c>
      <c r="G14" s="470">
        <v>29285</v>
      </c>
    </row>
    <row r="15" spans="1:38" s="456" customFormat="1">
      <c r="A15" s="468" t="s">
        <v>205</v>
      </c>
      <c r="B15" s="458"/>
      <c r="C15" s="469" t="s">
        <v>206</v>
      </c>
      <c r="D15" s="470">
        <v>9243.9</v>
      </c>
      <c r="E15" s="470">
        <v>10003</v>
      </c>
      <c r="F15" s="470">
        <v>9778.9550199999994</v>
      </c>
      <c r="G15" s="470">
        <v>10449</v>
      </c>
    </row>
    <row r="16" spans="1:38" s="473" customFormat="1" ht="26.25" customHeight="1">
      <c r="A16" s="468" t="s">
        <v>207</v>
      </c>
      <c r="B16" s="471"/>
      <c r="C16" s="469" t="s">
        <v>208</v>
      </c>
      <c r="D16" s="472">
        <v>89.5</v>
      </c>
      <c r="E16" s="472">
        <v>81</v>
      </c>
      <c r="F16" s="472">
        <v>823.20404000000008</v>
      </c>
      <c r="G16" s="472">
        <v>756</v>
      </c>
    </row>
    <row r="17" spans="1:7" s="474" customFormat="1">
      <c r="A17" s="457">
        <v>37</v>
      </c>
      <c r="B17" s="458"/>
      <c r="C17" s="459" t="s">
        <v>209</v>
      </c>
      <c r="D17" s="284">
        <v>23316.3</v>
      </c>
      <c r="E17" s="284">
        <v>22854</v>
      </c>
      <c r="F17" s="284">
        <v>23121.88798</v>
      </c>
      <c r="G17" s="284">
        <v>23854</v>
      </c>
    </row>
    <row r="18" spans="1:7" s="474" customFormat="1">
      <c r="A18" s="463" t="s">
        <v>210</v>
      </c>
      <c r="B18" s="458"/>
      <c r="C18" s="459" t="s">
        <v>211</v>
      </c>
      <c r="D18" s="470">
        <v>0</v>
      </c>
      <c r="E18" s="470">
        <v>0</v>
      </c>
      <c r="F18" s="470">
        <v>0</v>
      </c>
      <c r="G18" s="470">
        <v>0</v>
      </c>
    </row>
    <row r="19" spans="1:7" s="474" customFormat="1">
      <c r="A19" s="463" t="s">
        <v>212</v>
      </c>
      <c r="B19" s="458"/>
      <c r="C19" s="459" t="s">
        <v>213</v>
      </c>
      <c r="D19" s="470">
        <v>0</v>
      </c>
      <c r="E19" s="470">
        <v>0</v>
      </c>
      <c r="F19" s="470">
        <v>0</v>
      </c>
      <c r="G19" s="470">
        <v>0</v>
      </c>
    </row>
    <row r="20" spans="1:7" s="456" customFormat="1" ht="12.75" customHeight="1">
      <c r="A20" s="475">
        <v>39</v>
      </c>
      <c r="B20" s="476"/>
      <c r="C20" s="477" t="s">
        <v>214</v>
      </c>
      <c r="D20" s="302">
        <v>8389.7000000000007</v>
      </c>
      <c r="E20" s="302">
        <v>8946.5</v>
      </c>
      <c r="F20" s="302">
        <v>8844.2226099999989</v>
      </c>
      <c r="G20" s="302">
        <v>8623</v>
      </c>
    </row>
    <row r="21" spans="1:7" ht="12.75" customHeight="1">
      <c r="A21" s="478"/>
      <c r="B21" s="478"/>
      <c r="C21" s="479" t="s">
        <v>215</v>
      </c>
      <c r="D21" s="305">
        <f t="shared" ref="D21:G21" si="0">D4+D5+SUM(D8:D13)+D17</f>
        <v>147859.29999999999</v>
      </c>
      <c r="E21" s="305">
        <f t="shared" si="0"/>
        <v>148777.29999999999</v>
      </c>
      <c r="F21" s="305">
        <f t="shared" si="0"/>
        <v>150776.47285000002</v>
      </c>
      <c r="G21" s="305">
        <f t="shared" si="0"/>
        <v>154228.70000000001</v>
      </c>
    </row>
    <row r="22" spans="1:7" s="456" customFormat="1" ht="12.75" customHeight="1">
      <c r="A22" s="463" t="s">
        <v>216</v>
      </c>
      <c r="B22" s="458"/>
      <c r="C22" s="459" t="s">
        <v>217</v>
      </c>
      <c r="D22" s="480">
        <v>43166.8</v>
      </c>
      <c r="E22" s="480">
        <v>40088</v>
      </c>
      <c r="F22" s="480">
        <v>44679.750399999997</v>
      </c>
      <c r="G22" s="480">
        <v>43235</v>
      </c>
    </row>
    <row r="23" spans="1:7" s="456" customFormat="1" ht="12.75" customHeight="1">
      <c r="A23" s="463" t="s">
        <v>218</v>
      </c>
      <c r="B23" s="458"/>
      <c r="C23" s="459" t="s">
        <v>219</v>
      </c>
      <c r="D23" s="480">
        <v>11762.4</v>
      </c>
      <c r="E23" s="480">
        <v>10404</v>
      </c>
      <c r="F23" s="480">
        <v>12964.80385</v>
      </c>
      <c r="G23" s="480">
        <v>10404</v>
      </c>
    </row>
    <row r="24" spans="1:7" s="481" customFormat="1" ht="12.75" customHeight="1">
      <c r="A24" s="457">
        <v>41</v>
      </c>
      <c r="B24" s="458"/>
      <c r="C24" s="459" t="s">
        <v>220</v>
      </c>
      <c r="D24" s="480">
        <v>3311.2</v>
      </c>
      <c r="E24" s="480">
        <v>2373</v>
      </c>
      <c r="F24" s="480">
        <v>3554.8658999999998</v>
      </c>
      <c r="G24" s="480">
        <v>3547</v>
      </c>
    </row>
    <row r="25" spans="1:7" s="456" customFormat="1" ht="12.75" customHeight="1">
      <c r="A25" s="482">
        <v>42</v>
      </c>
      <c r="B25" s="483"/>
      <c r="C25" s="459" t="s">
        <v>221</v>
      </c>
      <c r="D25" s="484">
        <v>13439.9</v>
      </c>
      <c r="E25" s="484">
        <v>12385</v>
      </c>
      <c r="F25" s="484">
        <v>13852.914110000002</v>
      </c>
      <c r="G25" s="484">
        <v>13793.5</v>
      </c>
    </row>
    <row r="26" spans="1:7" s="486" customFormat="1" ht="12.75" customHeight="1">
      <c r="A26" s="464">
        <v>430</v>
      </c>
      <c r="B26" s="458"/>
      <c r="C26" s="459" t="s">
        <v>222</v>
      </c>
      <c r="D26" s="485">
        <v>191.2</v>
      </c>
      <c r="E26" s="485">
        <v>133</v>
      </c>
      <c r="F26" s="485">
        <v>199.03440000000001</v>
      </c>
      <c r="G26" s="485">
        <v>143</v>
      </c>
    </row>
    <row r="27" spans="1:7" s="486" customFormat="1" ht="12.75" customHeight="1">
      <c r="A27" s="464">
        <v>431</v>
      </c>
      <c r="B27" s="458"/>
      <c r="C27" s="459" t="s">
        <v>223</v>
      </c>
      <c r="D27" s="485">
        <v>0</v>
      </c>
      <c r="E27" s="485">
        <v>0</v>
      </c>
      <c r="F27" s="485">
        <v>0</v>
      </c>
      <c r="G27" s="485">
        <v>0</v>
      </c>
    </row>
    <row r="28" spans="1:7" s="486" customFormat="1" ht="12.75" customHeight="1">
      <c r="A28" s="464">
        <v>432</v>
      </c>
      <c r="B28" s="458"/>
      <c r="C28" s="459" t="s">
        <v>224</v>
      </c>
      <c r="D28" s="485">
        <v>0</v>
      </c>
      <c r="E28" s="485">
        <v>0</v>
      </c>
      <c r="F28" s="485">
        <v>0</v>
      </c>
      <c r="G28" s="485">
        <v>0</v>
      </c>
    </row>
    <row r="29" spans="1:7" s="486" customFormat="1" ht="12.75" customHeight="1">
      <c r="A29" s="464">
        <v>439</v>
      </c>
      <c r="B29" s="458"/>
      <c r="C29" s="459" t="s">
        <v>225</v>
      </c>
      <c r="D29" s="485">
        <v>10.4</v>
      </c>
      <c r="E29" s="485">
        <v>10</v>
      </c>
      <c r="F29" s="485">
        <v>10.418229999999999</v>
      </c>
      <c r="G29" s="485">
        <v>10</v>
      </c>
    </row>
    <row r="30" spans="1:7" s="456" customFormat="1" ht="25.5">
      <c r="A30" s="464">
        <v>450</v>
      </c>
      <c r="B30" s="465"/>
      <c r="C30" s="466" t="s">
        <v>226</v>
      </c>
      <c r="D30" s="487">
        <v>0</v>
      </c>
      <c r="E30" s="487">
        <v>0</v>
      </c>
      <c r="F30" s="487">
        <v>0</v>
      </c>
      <c r="G30" s="487">
        <v>50</v>
      </c>
    </row>
    <row r="31" spans="1:7" s="467" customFormat="1" ht="25.5">
      <c r="A31" s="464">
        <v>451</v>
      </c>
      <c r="B31" s="465"/>
      <c r="C31" s="466" t="s">
        <v>227</v>
      </c>
      <c r="D31" s="488">
        <v>602.1</v>
      </c>
      <c r="E31" s="488">
        <v>423</v>
      </c>
      <c r="F31" s="488">
        <v>475.50779</v>
      </c>
      <c r="G31" s="488">
        <v>548.5</v>
      </c>
    </row>
    <row r="32" spans="1:7" s="456" customFormat="1" ht="12.75" customHeight="1">
      <c r="A32" s="457">
        <v>46</v>
      </c>
      <c r="B32" s="458"/>
      <c r="C32" s="459" t="s">
        <v>228</v>
      </c>
      <c r="D32" s="484">
        <v>46967.7</v>
      </c>
      <c r="E32" s="484">
        <v>45315.5</v>
      </c>
      <c r="F32" s="484">
        <v>47456.289349999999</v>
      </c>
      <c r="G32" s="484">
        <v>43446.6</v>
      </c>
    </row>
    <row r="33" spans="1:7" s="467" customFormat="1" ht="12.75" customHeight="1">
      <c r="A33" s="489" t="s">
        <v>229</v>
      </c>
      <c r="B33" s="461"/>
      <c r="C33" s="462" t="s">
        <v>230</v>
      </c>
      <c r="D33" s="484">
        <v>0</v>
      </c>
      <c r="E33" s="484">
        <v>0</v>
      </c>
      <c r="F33" s="484">
        <v>0</v>
      </c>
      <c r="G33" s="484">
        <v>0</v>
      </c>
    </row>
    <row r="34" spans="1:7" s="456" customFormat="1" ht="15" customHeight="1">
      <c r="A34" s="457">
        <v>47</v>
      </c>
      <c r="B34" s="458"/>
      <c r="C34" s="459" t="s">
        <v>209</v>
      </c>
      <c r="D34" s="484">
        <v>23316.3</v>
      </c>
      <c r="E34" s="484">
        <v>22854</v>
      </c>
      <c r="F34" s="484">
        <v>23121.88798</v>
      </c>
      <c r="G34" s="484">
        <v>23854</v>
      </c>
    </row>
    <row r="35" spans="1:7" s="456" customFormat="1" ht="15" customHeight="1">
      <c r="A35" s="475">
        <v>49</v>
      </c>
      <c r="B35" s="476"/>
      <c r="C35" s="477" t="s">
        <v>231</v>
      </c>
      <c r="D35" s="490">
        <v>8389.7000000000007</v>
      </c>
      <c r="E35" s="490">
        <v>8946.5</v>
      </c>
      <c r="F35" s="490">
        <v>8844.2226099999989</v>
      </c>
      <c r="G35" s="490">
        <v>8623</v>
      </c>
    </row>
    <row r="36" spans="1:7" s="495" customFormat="1" ht="13.5" customHeight="1">
      <c r="A36" s="491"/>
      <c r="B36" s="492"/>
      <c r="C36" s="493" t="s">
        <v>232</v>
      </c>
      <c r="D36" s="494">
        <f t="shared" ref="D36:G36" si="1">D22+D23+D24+D25+D26+D27+D28+D29+D30+D31+D32+D34</f>
        <v>142768</v>
      </c>
      <c r="E36" s="494">
        <f t="shared" si="1"/>
        <v>133985.5</v>
      </c>
      <c r="F36" s="494">
        <f t="shared" si="1"/>
        <v>146315.47201</v>
      </c>
      <c r="G36" s="494">
        <f t="shared" si="1"/>
        <v>139031.6</v>
      </c>
    </row>
    <row r="37" spans="1:7" s="441" customFormat="1" ht="15" customHeight="1">
      <c r="A37" s="491"/>
      <c r="B37" s="492"/>
      <c r="C37" s="493" t="s">
        <v>233</v>
      </c>
      <c r="D37" s="494">
        <f t="shared" ref="D37:G37" si="2">D36-D21</f>
        <v>-5091.2999999999884</v>
      </c>
      <c r="E37" s="494">
        <f t="shared" si="2"/>
        <v>-14791.799999999988</v>
      </c>
      <c r="F37" s="494">
        <f t="shared" si="2"/>
        <v>-4461.0008400000224</v>
      </c>
      <c r="G37" s="494">
        <f t="shared" si="2"/>
        <v>-15197.100000000006</v>
      </c>
    </row>
    <row r="38" spans="1:7" s="467" customFormat="1" ht="15" customHeight="1">
      <c r="A38" s="463">
        <v>340</v>
      </c>
      <c r="B38" s="458"/>
      <c r="C38" s="459" t="s">
        <v>234</v>
      </c>
      <c r="D38" s="306">
        <v>0</v>
      </c>
      <c r="E38" s="306">
        <v>0</v>
      </c>
      <c r="F38" s="306">
        <v>0</v>
      </c>
      <c r="G38" s="306">
        <v>0</v>
      </c>
    </row>
    <row r="39" spans="1:7" s="467" customFormat="1" ht="15" customHeight="1">
      <c r="A39" s="463">
        <v>341</v>
      </c>
      <c r="B39" s="458"/>
      <c r="C39" s="459" t="s">
        <v>235</v>
      </c>
      <c r="D39" s="306">
        <v>0</v>
      </c>
      <c r="E39" s="306">
        <v>0</v>
      </c>
      <c r="F39" s="306">
        <v>0</v>
      </c>
      <c r="G39" s="306">
        <v>0</v>
      </c>
    </row>
    <row r="40" spans="1:7" s="467" customFormat="1" ht="15" customHeight="1">
      <c r="A40" s="463">
        <v>342</v>
      </c>
      <c r="B40" s="458"/>
      <c r="C40" s="459" t="s">
        <v>236</v>
      </c>
      <c r="D40" s="306">
        <v>0</v>
      </c>
      <c r="E40" s="306">
        <v>0</v>
      </c>
      <c r="F40" s="306">
        <v>0</v>
      </c>
      <c r="G40" s="306">
        <v>0</v>
      </c>
    </row>
    <row r="41" spans="1:7" s="467" customFormat="1" ht="15" customHeight="1">
      <c r="A41" s="463">
        <v>343</v>
      </c>
      <c r="B41" s="458"/>
      <c r="C41" s="459" t="s">
        <v>237</v>
      </c>
      <c r="D41" s="306">
        <v>12.8</v>
      </c>
      <c r="E41" s="306">
        <v>44</v>
      </c>
      <c r="F41" s="306">
        <v>59.616199999999999</v>
      </c>
      <c r="G41" s="306">
        <v>48</v>
      </c>
    </row>
    <row r="42" spans="1:7" s="467" customFormat="1" ht="15" customHeight="1">
      <c r="A42" s="463">
        <v>344</v>
      </c>
      <c r="B42" s="458"/>
      <c r="C42" s="459" t="s">
        <v>238</v>
      </c>
      <c r="D42" s="306">
        <v>0</v>
      </c>
      <c r="E42" s="306">
        <v>0</v>
      </c>
      <c r="F42" s="306">
        <v>0</v>
      </c>
      <c r="G42" s="306">
        <v>0</v>
      </c>
    </row>
    <row r="43" spans="1:7" s="467" customFormat="1" ht="15" customHeight="1">
      <c r="A43" s="463">
        <v>349</v>
      </c>
      <c r="B43" s="458"/>
      <c r="C43" s="459" t="s">
        <v>239</v>
      </c>
      <c r="D43" s="306">
        <v>0</v>
      </c>
      <c r="E43" s="306">
        <v>0</v>
      </c>
      <c r="F43" s="306">
        <v>0</v>
      </c>
      <c r="G43" s="306">
        <v>0</v>
      </c>
    </row>
    <row r="44" spans="1:7" s="456" customFormat="1" ht="15" customHeight="1">
      <c r="A44" s="457">
        <v>440</v>
      </c>
      <c r="B44" s="458"/>
      <c r="C44" s="459" t="s">
        <v>240</v>
      </c>
      <c r="D44" s="306">
        <v>317.7</v>
      </c>
      <c r="E44" s="306">
        <v>172</v>
      </c>
      <c r="F44" s="306">
        <v>222.05250000000001</v>
      </c>
      <c r="G44" s="306">
        <v>153</v>
      </c>
    </row>
    <row r="45" spans="1:7" s="456" customFormat="1" ht="15" customHeight="1">
      <c r="A45" s="457">
        <v>441</v>
      </c>
      <c r="B45" s="458"/>
      <c r="C45" s="459" t="s">
        <v>241</v>
      </c>
      <c r="D45" s="306">
        <v>0</v>
      </c>
      <c r="E45" s="306">
        <v>0</v>
      </c>
      <c r="F45" s="306">
        <v>0</v>
      </c>
      <c r="G45" s="306">
        <v>0</v>
      </c>
    </row>
    <row r="46" spans="1:7" s="456" customFormat="1" ht="15" customHeight="1">
      <c r="A46" s="457">
        <v>442</v>
      </c>
      <c r="B46" s="458"/>
      <c r="C46" s="459" t="s">
        <v>242</v>
      </c>
      <c r="D46" s="306">
        <v>315.10000000000002</v>
      </c>
      <c r="E46" s="306">
        <v>310</v>
      </c>
      <c r="F46" s="306">
        <v>288.584</v>
      </c>
      <c r="G46" s="306">
        <v>310</v>
      </c>
    </row>
    <row r="47" spans="1:7" s="456" customFormat="1" ht="15" customHeight="1">
      <c r="A47" s="457">
        <v>443</v>
      </c>
      <c r="B47" s="458"/>
      <c r="C47" s="459" t="s">
        <v>243</v>
      </c>
      <c r="D47" s="306">
        <v>311.3</v>
      </c>
      <c r="E47" s="306">
        <v>316</v>
      </c>
      <c r="F47" s="306">
        <v>312.08979999999997</v>
      </c>
      <c r="G47" s="306">
        <v>316</v>
      </c>
    </row>
    <row r="48" spans="1:7" s="456" customFormat="1" ht="15" customHeight="1">
      <c r="A48" s="457">
        <v>444</v>
      </c>
      <c r="B48" s="458"/>
      <c r="C48" s="459" t="s">
        <v>238</v>
      </c>
      <c r="D48" s="306">
        <v>209</v>
      </c>
      <c r="E48" s="306">
        <v>0</v>
      </c>
      <c r="F48" s="306">
        <v>0</v>
      </c>
      <c r="G48" s="306">
        <v>0</v>
      </c>
    </row>
    <row r="49" spans="1:7" s="456" customFormat="1" ht="15" customHeight="1">
      <c r="A49" s="457">
        <v>445</v>
      </c>
      <c r="B49" s="458"/>
      <c r="C49" s="459" t="s">
        <v>244</v>
      </c>
      <c r="D49" s="306">
        <v>0</v>
      </c>
      <c r="E49" s="306">
        <v>0</v>
      </c>
      <c r="F49" s="306">
        <v>0</v>
      </c>
      <c r="G49" s="306">
        <v>0</v>
      </c>
    </row>
    <row r="50" spans="1:7" s="456" customFormat="1" ht="15" customHeight="1">
      <c r="A50" s="457">
        <v>446</v>
      </c>
      <c r="B50" s="458"/>
      <c r="C50" s="459" t="s">
        <v>245</v>
      </c>
      <c r="D50" s="306">
        <v>7546.1</v>
      </c>
      <c r="E50" s="306">
        <v>7545</v>
      </c>
      <c r="F50" s="306">
        <v>758.00734999999997</v>
      </c>
      <c r="G50" s="306">
        <v>7596</v>
      </c>
    </row>
    <row r="51" spans="1:7" s="456" customFormat="1" ht="15" customHeight="1">
      <c r="A51" s="457">
        <v>447</v>
      </c>
      <c r="B51" s="458"/>
      <c r="C51" s="459" t="s">
        <v>246</v>
      </c>
      <c r="D51" s="306">
        <v>3899.9</v>
      </c>
      <c r="E51" s="306">
        <v>3656</v>
      </c>
      <c r="F51" s="306">
        <v>3667.1183999999998</v>
      </c>
      <c r="G51" s="306">
        <v>3646</v>
      </c>
    </row>
    <row r="52" spans="1:7" s="456" customFormat="1" ht="15" customHeight="1">
      <c r="A52" s="457">
        <v>448</v>
      </c>
      <c r="B52" s="458"/>
      <c r="C52" s="459" t="s">
        <v>247</v>
      </c>
      <c r="D52" s="306">
        <v>31.3</v>
      </c>
      <c r="E52" s="306">
        <v>25</v>
      </c>
      <c r="F52" s="306">
        <v>44.639099999999999</v>
      </c>
      <c r="G52" s="306">
        <v>25</v>
      </c>
    </row>
    <row r="53" spans="1:7" s="456" customFormat="1" ht="15" customHeight="1">
      <c r="A53" s="457">
        <v>449</v>
      </c>
      <c r="B53" s="458"/>
      <c r="C53" s="459" t="s">
        <v>248</v>
      </c>
      <c r="D53" s="306">
        <v>0</v>
      </c>
      <c r="E53" s="306">
        <v>0</v>
      </c>
      <c r="F53" s="306">
        <v>0</v>
      </c>
      <c r="G53" s="306">
        <v>0</v>
      </c>
    </row>
    <row r="54" spans="1:7" s="467" customFormat="1" ht="13.5" customHeight="1">
      <c r="A54" s="496" t="s">
        <v>249</v>
      </c>
      <c r="B54" s="497"/>
      <c r="C54" s="497" t="s">
        <v>250</v>
      </c>
      <c r="D54" s="318">
        <v>0</v>
      </c>
      <c r="E54" s="318">
        <v>0</v>
      </c>
      <c r="F54" s="318">
        <v>0</v>
      </c>
      <c r="G54" s="318">
        <v>0</v>
      </c>
    </row>
    <row r="55" spans="1:7" ht="15" customHeight="1">
      <c r="A55" s="498"/>
      <c r="B55" s="498"/>
      <c r="C55" s="479" t="s">
        <v>251</v>
      </c>
      <c r="D55" s="305">
        <f t="shared" ref="D55" si="3">SUM(D44:D53)-SUM(D38:D43)</f>
        <v>12617.6</v>
      </c>
      <c r="E55" s="305">
        <f t="shared" ref="E55" si="4">SUM(E44:E53)-SUM(E38:E43)</f>
        <v>11980</v>
      </c>
      <c r="F55" s="305">
        <f t="shared" ref="F55:G55" si="5">SUM(F44:F53)-SUM(F38:F43)</f>
        <v>5232.8749499999994</v>
      </c>
      <c r="G55" s="305">
        <f t="shared" si="5"/>
        <v>11998</v>
      </c>
    </row>
    <row r="56" spans="1:7" ht="14.25" customHeight="1">
      <c r="A56" s="498"/>
      <c r="B56" s="498"/>
      <c r="C56" s="479" t="s">
        <v>252</v>
      </c>
      <c r="D56" s="305">
        <f t="shared" ref="D56:G56" si="6">D55+D37</f>
        <v>7526.300000000012</v>
      </c>
      <c r="E56" s="305">
        <f t="shared" si="6"/>
        <v>-2811.7999999999884</v>
      </c>
      <c r="F56" s="305">
        <f t="shared" si="6"/>
        <v>771.87410999997701</v>
      </c>
      <c r="G56" s="305">
        <f t="shared" si="6"/>
        <v>-3199.1000000000058</v>
      </c>
    </row>
    <row r="57" spans="1:7" s="456" customFormat="1" ht="15.75" customHeight="1">
      <c r="A57" s="499">
        <v>380</v>
      </c>
      <c r="B57" s="500"/>
      <c r="C57" s="501" t="s">
        <v>253</v>
      </c>
      <c r="D57" s="502">
        <v>0</v>
      </c>
      <c r="E57" s="502">
        <v>0</v>
      </c>
      <c r="F57" s="502">
        <v>0</v>
      </c>
      <c r="G57" s="502">
        <v>0</v>
      </c>
    </row>
    <row r="58" spans="1:7" s="456" customFormat="1" ht="15.75" customHeight="1">
      <c r="A58" s="499">
        <v>381</v>
      </c>
      <c r="B58" s="500"/>
      <c r="C58" s="501" t="s">
        <v>254</v>
      </c>
      <c r="D58" s="502">
        <v>0</v>
      </c>
      <c r="E58" s="502">
        <v>0</v>
      </c>
      <c r="F58" s="502">
        <v>0</v>
      </c>
      <c r="G58" s="502">
        <v>0</v>
      </c>
    </row>
    <row r="59" spans="1:7" s="467" customFormat="1" ht="25.5">
      <c r="A59" s="464">
        <v>383</v>
      </c>
      <c r="B59" s="465"/>
      <c r="C59" s="466" t="s">
        <v>255</v>
      </c>
      <c r="D59" s="323">
        <v>-517</v>
      </c>
      <c r="E59" s="323">
        <v>-517</v>
      </c>
      <c r="F59" s="323">
        <v>-465</v>
      </c>
      <c r="G59" s="323">
        <v>-418</v>
      </c>
    </row>
    <row r="60" spans="1:7" s="467" customFormat="1">
      <c r="A60" s="464">
        <v>3840</v>
      </c>
      <c r="B60" s="465"/>
      <c r="C60" s="466" t="s">
        <v>256</v>
      </c>
      <c r="D60" s="503">
        <v>0</v>
      </c>
      <c r="E60" s="503">
        <v>0</v>
      </c>
      <c r="F60" s="503">
        <v>0</v>
      </c>
      <c r="G60" s="503">
        <v>0</v>
      </c>
    </row>
    <row r="61" spans="1:7" s="467" customFormat="1">
      <c r="A61" s="464">
        <v>3841</v>
      </c>
      <c r="B61" s="465"/>
      <c r="C61" s="466" t="s">
        <v>257</v>
      </c>
      <c r="D61" s="503">
        <v>0</v>
      </c>
      <c r="E61" s="503">
        <v>0</v>
      </c>
      <c r="F61" s="503">
        <v>0</v>
      </c>
      <c r="G61" s="503">
        <v>0</v>
      </c>
    </row>
    <row r="62" spans="1:7" s="467" customFormat="1">
      <c r="A62" s="504">
        <v>386</v>
      </c>
      <c r="B62" s="505"/>
      <c r="C62" s="506" t="s">
        <v>258</v>
      </c>
      <c r="D62" s="503">
        <v>0</v>
      </c>
      <c r="E62" s="503">
        <v>0</v>
      </c>
      <c r="F62" s="503">
        <v>0</v>
      </c>
      <c r="G62" s="503">
        <v>0</v>
      </c>
    </row>
    <row r="63" spans="1:7" s="467" customFormat="1" ht="25.5">
      <c r="A63" s="464">
        <v>387</v>
      </c>
      <c r="B63" s="465"/>
      <c r="C63" s="466" t="s">
        <v>259</v>
      </c>
      <c r="D63" s="503">
        <v>0</v>
      </c>
      <c r="E63" s="503">
        <v>0</v>
      </c>
      <c r="F63" s="503">
        <v>0</v>
      </c>
      <c r="G63" s="503">
        <v>0</v>
      </c>
    </row>
    <row r="64" spans="1:7" s="467" customFormat="1">
      <c r="A64" s="463">
        <v>389</v>
      </c>
      <c r="B64" s="507"/>
      <c r="C64" s="459" t="s">
        <v>61</v>
      </c>
      <c r="D64" s="306">
        <v>7000</v>
      </c>
      <c r="E64" s="306">
        <v>0</v>
      </c>
      <c r="F64" s="306">
        <v>0</v>
      </c>
      <c r="G64" s="306">
        <v>0</v>
      </c>
    </row>
    <row r="65" spans="1:7" s="456" customFormat="1">
      <c r="A65" s="457" t="s">
        <v>260</v>
      </c>
      <c r="B65" s="458"/>
      <c r="C65" s="459" t="s">
        <v>261</v>
      </c>
      <c r="D65" s="306">
        <v>0</v>
      </c>
      <c r="E65" s="306">
        <v>0</v>
      </c>
      <c r="F65" s="306">
        <v>0</v>
      </c>
      <c r="G65" s="306">
        <v>0</v>
      </c>
    </row>
    <row r="66" spans="1:7" s="510" customFormat="1">
      <c r="A66" s="508" t="s">
        <v>262</v>
      </c>
      <c r="B66" s="509"/>
      <c r="C66" s="466" t="s">
        <v>263</v>
      </c>
      <c r="D66" s="323">
        <v>0</v>
      </c>
      <c r="E66" s="323">
        <v>0</v>
      </c>
      <c r="F66" s="323">
        <v>0</v>
      </c>
      <c r="G66" s="323">
        <v>0</v>
      </c>
    </row>
    <row r="67" spans="1:7" s="456" customFormat="1">
      <c r="A67" s="508">
        <v>481</v>
      </c>
      <c r="B67" s="458"/>
      <c r="C67" s="459" t="s">
        <v>264</v>
      </c>
      <c r="D67" s="306">
        <v>0</v>
      </c>
      <c r="E67" s="306">
        <v>0</v>
      </c>
      <c r="F67" s="306">
        <v>0</v>
      </c>
      <c r="G67" s="306">
        <v>0</v>
      </c>
    </row>
    <row r="68" spans="1:7" s="456" customFormat="1">
      <c r="A68" s="508">
        <v>482</v>
      </c>
      <c r="B68" s="458"/>
      <c r="C68" s="459" t="s">
        <v>265</v>
      </c>
      <c r="D68" s="306">
        <v>0</v>
      </c>
      <c r="E68" s="306">
        <v>0</v>
      </c>
      <c r="F68" s="306">
        <v>0</v>
      </c>
      <c r="G68" s="306">
        <v>0</v>
      </c>
    </row>
    <row r="69" spans="1:7" s="456" customFormat="1">
      <c r="A69" s="508">
        <v>483</v>
      </c>
      <c r="B69" s="458"/>
      <c r="C69" s="459" t="s">
        <v>266</v>
      </c>
      <c r="D69" s="306">
        <v>0</v>
      </c>
      <c r="E69" s="306">
        <v>25</v>
      </c>
      <c r="F69" s="306">
        <v>0</v>
      </c>
      <c r="G69" s="306">
        <v>0</v>
      </c>
    </row>
    <row r="70" spans="1:7" s="456" customFormat="1">
      <c r="A70" s="508">
        <v>484</v>
      </c>
      <c r="B70" s="458"/>
      <c r="C70" s="459" t="s">
        <v>267</v>
      </c>
      <c r="D70" s="306">
        <v>0</v>
      </c>
      <c r="E70" s="306">
        <v>0</v>
      </c>
      <c r="F70" s="306">
        <v>0</v>
      </c>
      <c r="G70" s="306">
        <v>0</v>
      </c>
    </row>
    <row r="71" spans="1:7" s="456" customFormat="1">
      <c r="A71" s="508">
        <v>485</v>
      </c>
      <c r="B71" s="458"/>
      <c r="C71" s="459" t="s">
        <v>268</v>
      </c>
      <c r="D71" s="306">
        <v>0</v>
      </c>
      <c r="E71" s="306">
        <v>0</v>
      </c>
      <c r="F71" s="306">
        <v>0</v>
      </c>
      <c r="G71" s="306">
        <v>0</v>
      </c>
    </row>
    <row r="72" spans="1:7" s="456" customFormat="1">
      <c r="A72" s="508">
        <v>486</v>
      </c>
      <c r="B72" s="458"/>
      <c r="C72" s="459" t="s">
        <v>269</v>
      </c>
      <c r="D72" s="306">
        <v>0</v>
      </c>
      <c r="E72" s="306">
        <v>0</v>
      </c>
      <c r="F72" s="306">
        <v>0</v>
      </c>
      <c r="G72" s="306">
        <v>0</v>
      </c>
    </row>
    <row r="73" spans="1:7" s="467" customFormat="1">
      <c r="A73" s="508">
        <v>487</v>
      </c>
      <c r="B73" s="461"/>
      <c r="C73" s="459" t="s">
        <v>270</v>
      </c>
      <c r="D73" s="306">
        <v>0</v>
      </c>
      <c r="E73" s="306">
        <v>0</v>
      </c>
      <c r="F73" s="306">
        <v>0</v>
      </c>
      <c r="G73" s="306">
        <v>0</v>
      </c>
    </row>
    <row r="74" spans="1:7" s="467" customFormat="1">
      <c r="A74" s="508">
        <v>489</v>
      </c>
      <c r="B74" s="511"/>
      <c r="C74" s="477" t="s">
        <v>78</v>
      </c>
      <c r="D74" s="306">
        <v>1273</v>
      </c>
      <c r="E74" s="306">
        <v>466</v>
      </c>
      <c r="F74" s="306">
        <v>1309.4690000000001</v>
      </c>
      <c r="G74" s="306">
        <v>1382</v>
      </c>
    </row>
    <row r="75" spans="1:7" s="467" customFormat="1">
      <c r="A75" s="512" t="s">
        <v>271</v>
      </c>
      <c r="B75" s="511"/>
      <c r="C75" s="497" t="s">
        <v>272</v>
      </c>
      <c r="D75" s="306">
        <v>0</v>
      </c>
      <c r="E75" s="306">
        <v>0</v>
      </c>
      <c r="F75" s="306">
        <v>0</v>
      </c>
      <c r="G75" s="306">
        <v>0</v>
      </c>
    </row>
    <row r="76" spans="1:7">
      <c r="A76" s="478"/>
      <c r="B76" s="478"/>
      <c r="C76" s="479" t="s">
        <v>273</v>
      </c>
      <c r="D76" s="305">
        <f t="shared" ref="D76" si="7">SUM(D65:D74)-SUM(D57:D64)</f>
        <v>-5210</v>
      </c>
      <c r="E76" s="305">
        <f t="shared" ref="E76" si="8">SUM(E65:E74)-SUM(E57:E64)</f>
        <v>1008</v>
      </c>
      <c r="F76" s="305">
        <f t="shared" ref="F76:G76" si="9">SUM(F65:F74)-SUM(F57:F64)</f>
        <v>1774.4690000000001</v>
      </c>
      <c r="G76" s="305">
        <f t="shared" si="9"/>
        <v>1800</v>
      </c>
    </row>
    <row r="77" spans="1:7">
      <c r="A77" s="513"/>
      <c r="B77" s="513"/>
      <c r="C77" s="479" t="s">
        <v>274</v>
      </c>
      <c r="D77" s="305">
        <f t="shared" ref="D77:G77" si="10">D56+D76</f>
        <v>2316.300000000012</v>
      </c>
      <c r="E77" s="305">
        <f t="shared" si="10"/>
        <v>-1803.7999999999884</v>
      </c>
      <c r="F77" s="305">
        <f t="shared" si="10"/>
        <v>2546.3431099999771</v>
      </c>
      <c r="G77" s="305">
        <f t="shared" si="10"/>
        <v>-1399.1000000000058</v>
      </c>
    </row>
    <row r="78" spans="1:7">
      <c r="A78" s="514">
        <v>3</v>
      </c>
      <c r="B78" s="514"/>
      <c r="C78" s="515" t="s">
        <v>275</v>
      </c>
      <c r="D78" s="338">
        <f t="shared" ref="D78:G78" si="11">D20+D21+SUM(D38:D43)+SUM(D57:D64)</f>
        <v>162744.79999999999</v>
      </c>
      <c r="E78" s="338">
        <f t="shared" si="11"/>
        <v>157250.79999999999</v>
      </c>
      <c r="F78" s="338">
        <f t="shared" si="11"/>
        <v>159215.31166000001</v>
      </c>
      <c r="G78" s="338">
        <f t="shared" si="11"/>
        <v>162481.70000000001</v>
      </c>
    </row>
    <row r="79" spans="1:7" ht="13.9" customHeight="1">
      <c r="A79" s="514">
        <v>4</v>
      </c>
      <c r="B79" s="514"/>
      <c r="C79" s="515" t="s">
        <v>276</v>
      </c>
      <c r="D79" s="338">
        <f t="shared" ref="D79:G79" si="12">D35+D36+SUM(D44:D53)+SUM(D65:D74)</f>
        <v>165061.1</v>
      </c>
      <c r="E79" s="338">
        <f t="shared" si="12"/>
        <v>155447</v>
      </c>
      <c r="F79" s="338">
        <f t="shared" si="12"/>
        <v>161761.65476999999</v>
      </c>
      <c r="G79" s="338">
        <f t="shared" si="12"/>
        <v>161082.6</v>
      </c>
    </row>
    <row r="80" spans="1:7">
      <c r="A80" s="516"/>
      <c r="B80" s="516"/>
      <c r="C80" s="517"/>
    </row>
    <row r="81" spans="1:7">
      <c r="A81" s="518" t="s">
        <v>277</v>
      </c>
      <c r="B81" s="519"/>
      <c r="C81" s="519"/>
    </row>
    <row r="82" spans="1:7" s="456" customFormat="1">
      <c r="A82" s="520">
        <v>50</v>
      </c>
      <c r="B82" s="521"/>
      <c r="C82" s="521" t="s">
        <v>278</v>
      </c>
      <c r="D82" s="522">
        <v>7112.6</v>
      </c>
      <c r="E82" s="522">
        <v>15305</v>
      </c>
      <c r="F82" s="522">
        <v>7215.403080000001</v>
      </c>
      <c r="G82" s="522">
        <v>16447</v>
      </c>
    </row>
    <row r="83" spans="1:7" s="456" customFormat="1">
      <c r="A83" s="520">
        <v>51</v>
      </c>
      <c r="B83" s="521"/>
      <c r="C83" s="521" t="s">
        <v>279</v>
      </c>
      <c r="D83" s="306">
        <v>0</v>
      </c>
      <c r="E83" s="306">
        <v>0</v>
      </c>
      <c r="F83" s="306">
        <v>0</v>
      </c>
      <c r="G83" s="306">
        <v>0</v>
      </c>
    </row>
    <row r="84" spans="1:7" s="456" customFormat="1">
      <c r="A84" s="520">
        <v>52</v>
      </c>
      <c r="B84" s="521"/>
      <c r="C84" s="521" t="s">
        <v>280</v>
      </c>
      <c r="D84" s="306">
        <v>0</v>
      </c>
      <c r="E84" s="306">
        <v>0</v>
      </c>
      <c r="F84" s="306">
        <v>0</v>
      </c>
      <c r="G84" s="306">
        <v>0</v>
      </c>
    </row>
    <row r="85" spans="1:7" s="456" customFormat="1">
      <c r="A85" s="523">
        <v>54</v>
      </c>
      <c r="B85" s="524"/>
      <c r="C85" s="524" t="s">
        <v>281</v>
      </c>
      <c r="D85" s="312">
        <v>43</v>
      </c>
      <c r="E85" s="312">
        <v>0</v>
      </c>
      <c r="F85" s="312">
        <v>187.732</v>
      </c>
      <c r="G85" s="312">
        <v>0</v>
      </c>
    </row>
    <row r="86" spans="1:7" s="456" customFormat="1">
      <c r="A86" s="523">
        <v>55</v>
      </c>
      <c r="B86" s="524"/>
      <c r="C86" s="524" t="s">
        <v>282</v>
      </c>
      <c r="D86" s="312">
        <v>0</v>
      </c>
      <c r="E86" s="312">
        <v>0</v>
      </c>
      <c r="F86" s="312">
        <v>0.3</v>
      </c>
      <c r="G86" s="312">
        <v>0</v>
      </c>
    </row>
    <row r="87" spans="1:7" s="456" customFormat="1">
      <c r="A87" s="523">
        <v>56</v>
      </c>
      <c r="B87" s="524"/>
      <c r="C87" s="524" t="s">
        <v>283</v>
      </c>
      <c r="D87" s="525">
        <v>765.4</v>
      </c>
      <c r="E87" s="525">
        <v>968</v>
      </c>
      <c r="F87" s="525">
        <v>1003.638</v>
      </c>
      <c r="G87" s="525">
        <v>1064</v>
      </c>
    </row>
    <row r="88" spans="1:7" s="456" customFormat="1">
      <c r="A88" s="520">
        <v>57</v>
      </c>
      <c r="B88" s="521"/>
      <c r="C88" s="521" t="s">
        <v>284</v>
      </c>
      <c r="D88" s="306">
        <v>0</v>
      </c>
      <c r="E88" s="306">
        <v>0</v>
      </c>
      <c r="F88" s="306">
        <v>0</v>
      </c>
      <c r="G88" s="306">
        <v>0</v>
      </c>
    </row>
    <row r="89" spans="1:7" s="456" customFormat="1">
      <c r="A89" s="520">
        <v>580</v>
      </c>
      <c r="B89" s="521"/>
      <c r="C89" s="521" t="s">
        <v>285</v>
      </c>
      <c r="D89" s="306">
        <v>0</v>
      </c>
      <c r="E89" s="306">
        <v>0</v>
      </c>
      <c r="F89" s="306">
        <v>0</v>
      </c>
      <c r="G89" s="306">
        <v>0</v>
      </c>
    </row>
    <row r="90" spans="1:7" s="456" customFormat="1">
      <c r="A90" s="520">
        <v>582</v>
      </c>
      <c r="B90" s="521"/>
      <c r="C90" s="521" t="s">
        <v>286</v>
      </c>
      <c r="D90" s="306">
        <v>0</v>
      </c>
      <c r="E90" s="306">
        <v>0</v>
      </c>
      <c r="F90" s="306">
        <v>0</v>
      </c>
      <c r="G90" s="306">
        <v>0</v>
      </c>
    </row>
    <row r="91" spans="1:7" s="456" customFormat="1">
      <c r="A91" s="520">
        <v>584</v>
      </c>
      <c r="B91" s="521"/>
      <c r="C91" s="521" t="s">
        <v>287</v>
      </c>
      <c r="D91" s="306">
        <v>0</v>
      </c>
      <c r="E91" s="306">
        <v>0</v>
      </c>
      <c r="F91" s="306">
        <v>0</v>
      </c>
      <c r="G91" s="306">
        <v>0</v>
      </c>
    </row>
    <row r="92" spans="1:7" s="456" customFormat="1">
      <c r="A92" s="520">
        <v>585</v>
      </c>
      <c r="B92" s="521"/>
      <c r="C92" s="521" t="s">
        <v>288</v>
      </c>
      <c r="D92" s="306">
        <v>0</v>
      </c>
      <c r="E92" s="306">
        <v>0</v>
      </c>
      <c r="F92" s="306">
        <v>0</v>
      </c>
      <c r="G92" s="306">
        <v>0</v>
      </c>
    </row>
    <row r="93" spans="1:7" s="456" customFormat="1">
      <c r="A93" s="520">
        <v>586</v>
      </c>
      <c r="B93" s="521"/>
      <c r="C93" s="521" t="s">
        <v>289</v>
      </c>
      <c r="D93" s="306">
        <v>0</v>
      </c>
      <c r="E93" s="306">
        <v>0</v>
      </c>
      <c r="F93" s="306">
        <v>0</v>
      </c>
      <c r="G93" s="306">
        <v>0</v>
      </c>
    </row>
    <row r="94" spans="1:7" s="456" customFormat="1">
      <c r="A94" s="526">
        <v>589</v>
      </c>
      <c r="B94" s="527"/>
      <c r="C94" s="527" t="s">
        <v>290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528">
        <v>5</v>
      </c>
      <c r="B95" s="529"/>
      <c r="C95" s="529" t="s">
        <v>291</v>
      </c>
      <c r="D95" s="353">
        <f t="shared" ref="D95:G95" si="13">SUM(D82:D94)</f>
        <v>7921</v>
      </c>
      <c r="E95" s="353">
        <f t="shared" si="13"/>
        <v>16273</v>
      </c>
      <c r="F95" s="353">
        <f t="shared" si="13"/>
        <v>8407.0730800000019</v>
      </c>
      <c r="G95" s="353">
        <f t="shared" si="13"/>
        <v>17511</v>
      </c>
    </row>
    <row r="96" spans="1:7" s="456" customFormat="1">
      <c r="A96" s="520">
        <v>60</v>
      </c>
      <c r="B96" s="521"/>
      <c r="C96" s="521" t="s">
        <v>292</v>
      </c>
      <c r="D96" s="306">
        <v>0</v>
      </c>
      <c r="E96" s="306">
        <v>0</v>
      </c>
      <c r="F96" s="306">
        <v>0</v>
      </c>
      <c r="G96" s="306">
        <v>0</v>
      </c>
    </row>
    <row r="97" spans="1:7" s="456" customFormat="1">
      <c r="A97" s="520">
        <v>61</v>
      </c>
      <c r="B97" s="521"/>
      <c r="C97" s="521" t="s">
        <v>293</v>
      </c>
      <c r="D97" s="306">
        <v>6.2</v>
      </c>
      <c r="E97" s="306">
        <v>0</v>
      </c>
      <c r="F97" s="306">
        <v>0</v>
      </c>
      <c r="G97" s="306">
        <v>0</v>
      </c>
    </row>
    <row r="98" spans="1:7" s="456" customFormat="1">
      <c r="A98" s="520">
        <v>62</v>
      </c>
      <c r="B98" s="521"/>
      <c r="C98" s="521" t="s">
        <v>294</v>
      </c>
      <c r="D98" s="306">
        <v>0</v>
      </c>
      <c r="E98" s="306">
        <v>0</v>
      </c>
      <c r="F98" s="306">
        <v>0</v>
      </c>
      <c r="G98" s="306">
        <v>0</v>
      </c>
    </row>
    <row r="99" spans="1:7" s="456" customFormat="1">
      <c r="A99" s="520">
        <v>63</v>
      </c>
      <c r="B99" s="521"/>
      <c r="C99" s="521" t="s">
        <v>295</v>
      </c>
      <c r="D99" s="484">
        <v>608.20000000000005</v>
      </c>
      <c r="E99" s="484">
        <v>725</v>
      </c>
      <c r="F99" s="484">
        <v>592.76602000000003</v>
      </c>
      <c r="G99" s="484">
        <v>720</v>
      </c>
    </row>
    <row r="100" spans="1:7" s="456" customFormat="1">
      <c r="A100" s="520">
        <v>64</v>
      </c>
      <c r="B100" s="521"/>
      <c r="C100" s="521" t="s">
        <v>296</v>
      </c>
      <c r="D100" s="306">
        <v>40.200000000000003</v>
      </c>
      <c r="E100" s="306">
        <v>0</v>
      </c>
      <c r="F100" s="306">
        <v>74.511600000000001</v>
      </c>
      <c r="G100" s="306">
        <v>0</v>
      </c>
    </row>
    <row r="101" spans="1:7" s="456" customFormat="1">
      <c r="A101" s="520">
        <v>65</v>
      </c>
      <c r="B101" s="521"/>
      <c r="C101" s="521" t="s">
        <v>297</v>
      </c>
      <c r="D101" s="306">
        <v>0</v>
      </c>
      <c r="E101" s="306">
        <v>0</v>
      </c>
      <c r="F101" s="306">
        <v>0</v>
      </c>
      <c r="G101" s="306">
        <v>0</v>
      </c>
    </row>
    <row r="102" spans="1:7" s="456" customFormat="1">
      <c r="A102" s="520">
        <v>66</v>
      </c>
      <c r="B102" s="521"/>
      <c r="C102" s="521" t="s">
        <v>298</v>
      </c>
      <c r="D102" s="306">
        <v>1074.2</v>
      </c>
      <c r="E102" s="306">
        <v>1588</v>
      </c>
      <c r="F102" s="306">
        <v>736.70826</v>
      </c>
      <c r="G102" s="306">
        <v>1195</v>
      </c>
    </row>
    <row r="103" spans="1:7" s="456" customFormat="1">
      <c r="A103" s="520">
        <v>67</v>
      </c>
      <c r="B103" s="521"/>
      <c r="C103" s="521" t="s">
        <v>284</v>
      </c>
      <c r="D103" s="284">
        <v>0</v>
      </c>
      <c r="E103" s="284">
        <v>0</v>
      </c>
      <c r="F103" s="284">
        <v>0</v>
      </c>
      <c r="G103" s="284">
        <v>0</v>
      </c>
    </row>
    <row r="104" spans="1:7" s="456" customFormat="1" ht="25.5">
      <c r="A104" s="530" t="s">
        <v>299</v>
      </c>
      <c r="B104" s="521"/>
      <c r="C104" s="531" t="s">
        <v>300</v>
      </c>
      <c r="D104" s="532">
        <v>0</v>
      </c>
      <c r="E104" s="532">
        <v>0</v>
      </c>
      <c r="F104" s="532">
        <v>0</v>
      </c>
      <c r="G104" s="532">
        <v>0</v>
      </c>
    </row>
    <row r="105" spans="1:7" s="456" customFormat="1" ht="38.25">
      <c r="A105" s="533" t="s">
        <v>301</v>
      </c>
      <c r="B105" s="527"/>
      <c r="C105" s="534" t="s">
        <v>302</v>
      </c>
      <c r="D105" s="535">
        <v>0</v>
      </c>
      <c r="E105" s="535">
        <v>0</v>
      </c>
      <c r="F105" s="535">
        <v>0</v>
      </c>
      <c r="G105" s="535">
        <v>0</v>
      </c>
    </row>
    <row r="106" spans="1:7">
      <c r="A106" s="528">
        <v>6</v>
      </c>
      <c r="B106" s="529"/>
      <c r="C106" s="529" t="s">
        <v>303</v>
      </c>
      <c r="D106" s="353">
        <f t="shared" ref="D106:G106" si="14">SUM(D96:D105)</f>
        <v>1728.8000000000002</v>
      </c>
      <c r="E106" s="353">
        <f t="shared" si="14"/>
        <v>2313</v>
      </c>
      <c r="F106" s="353">
        <f t="shared" si="14"/>
        <v>1403.9858800000002</v>
      </c>
      <c r="G106" s="353">
        <f t="shared" si="14"/>
        <v>1915</v>
      </c>
    </row>
    <row r="107" spans="1:7">
      <c r="A107" s="536" t="s">
        <v>304</v>
      </c>
      <c r="B107" s="536"/>
      <c r="C107" s="529" t="s">
        <v>3</v>
      </c>
      <c r="D107" s="353">
        <f t="shared" ref="D107:G107" si="15">(D95-D88)-(D106-D103)</f>
        <v>6192.2</v>
      </c>
      <c r="E107" s="353">
        <f t="shared" si="15"/>
        <v>13960</v>
      </c>
      <c r="F107" s="353">
        <f t="shared" si="15"/>
        <v>7003.0872000000018</v>
      </c>
      <c r="G107" s="353">
        <f t="shared" si="15"/>
        <v>15596</v>
      </c>
    </row>
    <row r="108" spans="1:7">
      <c r="A108" s="537" t="s">
        <v>305</v>
      </c>
      <c r="B108" s="537"/>
      <c r="C108" s="538" t="s">
        <v>306</v>
      </c>
      <c r="D108" s="539">
        <f t="shared" ref="D108:G108" si="16">D107-D85-D86+D100+D101</f>
        <v>6189.4</v>
      </c>
      <c r="E108" s="539">
        <f t="shared" si="16"/>
        <v>13960</v>
      </c>
      <c r="F108" s="539">
        <f t="shared" si="16"/>
        <v>6889.5668000000014</v>
      </c>
      <c r="G108" s="539">
        <f t="shared" si="16"/>
        <v>15596</v>
      </c>
    </row>
    <row r="109" spans="1:7">
      <c r="A109" s="516"/>
      <c r="B109" s="516"/>
      <c r="C109" s="517"/>
    </row>
    <row r="110" spans="1:7" s="542" customFormat="1">
      <c r="A110" s="540" t="s">
        <v>307</v>
      </c>
      <c r="B110" s="541"/>
      <c r="C110" s="540"/>
    </row>
    <row r="111" spans="1:7" s="545" customFormat="1">
      <c r="A111" s="543">
        <v>10</v>
      </c>
      <c r="B111" s="544"/>
      <c r="C111" s="544" t="s">
        <v>308</v>
      </c>
      <c r="D111" s="366">
        <f>D112+D117</f>
        <v>134688.20000000001</v>
      </c>
      <c r="E111" s="366">
        <f>E112+E117</f>
        <v>0</v>
      </c>
      <c r="F111" s="366">
        <f t="shared" ref="F111:G111" si="17">F112+F117</f>
        <v>140002.326</v>
      </c>
      <c r="G111" s="366">
        <f t="shared" si="17"/>
        <v>0</v>
      </c>
    </row>
    <row r="112" spans="1:7" s="545" customFormat="1">
      <c r="A112" s="546" t="s">
        <v>309</v>
      </c>
      <c r="B112" s="547"/>
      <c r="C112" s="547" t="s">
        <v>310</v>
      </c>
      <c r="D112" s="366">
        <f>D113+D114+D115+D116</f>
        <v>91297.900000000009</v>
      </c>
      <c r="E112" s="366">
        <f>E113+E114+E115+E116</f>
        <v>0</v>
      </c>
      <c r="F112" s="366">
        <f t="shared" ref="F112:G112" si="18">F113+F114+F115+F116</f>
        <v>96703.383350000004</v>
      </c>
      <c r="G112" s="366">
        <f t="shared" si="18"/>
        <v>0</v>
      </c>
    </row>
    <row r="113" spans="1:7" s="545" customFormat="1">
      <c r="A113" s="548" t="s">
        <v>311</v>
      </c>
      <c r="B113" s="549"/>
      <c r="C113" s="549" t="s">
        <v>312</v>
      </c>
      <c r="D113" s="525">
        <v>59602.8</v>
      </c>
      <c r="E113" s="525">
        <v>0</v>
      </c>
      <c r="F113" s="525">
        <v>80585.998449999999</v>
      </c>
      <c r="G113" s="525"/>
    </row>
    <row r="114" spans="1:7" s="553" customFormat="1" ht="15" customHeight="1">
      <c r="A114" s="550">
        <v>102</v>
      </c>
      <c r="B114" s="551"/>
      <c r="C114" s="551" t="s">
        <v>313</v>
      </c>
      <c r="D114" s="552">
        <v>20000</v>
      </c>
      <c r="E114" s="552">
        <v>0</v>
      </c>
      <c r="F114" s="552">
        <v>13000</v>
      </c>
      <c r="G114" s="552"/>
    </row>
    <row r="115" spans="1:7" s="545" customFormat="1">
      <c r="A115" s="548">
        <v>104</v>
      </c>
      <c r="B115" s="549"/>
      <c r="C115" s="549" t="s">
        <v>314</v>
      </c>
      <c r="D115" s="525">
        <v>11592.3</v>
      </c>
      <c r="E115" s="525">
        <v>0</v>
      </c>
      <c r="F115" s="525">
        <v>2992.5264500000012</v>
      </c>
      <c r="G115" s="525"/>
    </row>
    <row r="116" spans="1:7" s="545" customFormat="1">
      <c r="A116" s="548">
        <v>106</v>
      </c>
      <c r="B116" s="549"/>
      <c r="C116" s="549" t="s">
        <v>315</v>
      </c>
      <c r="D116" s="525">
        <v>102.8</v>
      </c>
      <c r="E116" s="525">
        <v>0</v>
      </c>
      <c r="F116" s="525">
        <v>124.85845</v>
      </c>
      <c r="G116" s="525"/>
    </row>
    <row r="117" spans="1:7" s="545" customFormat="1">
      <c r="A117" s="546" t="s">
        <v>316</v>
      </c>
      <c r="B117" s="547"/>
      <c r="C117" s="547" t="s">
        <v>317</v>
      </c>
      <c r="D117" s="366">
        <f>D118+D119+D120</f>
        <v>43390.3</v>
      </c>
      <c r="E117" s="366">
        <f>E118+E119+E120</f>
        <v>0</v>
      </c>
      <c r="F117" s="366">
        <f t="shared" ref="F117:G117" si="19">F118+F119+F120</f>
        <v>43298.942649999997</v>
      </c>
      <c r="G117" s="366">
        <f t="shared" si="19"/>
        <v>0</v>
      </c>
    </row>
    <row r="118" spans="1:7" s="545" customFormat="1">
      <c r="A118" s="548">
        <v>107</v>
      </c>
      <c r="B118" s="549"/>
      <c r="C118" s="549" t="s">
        <v>318</v>
      </c>
      <c r="D118" s="525">
        <v>28856.6</v>
      </c>
      <c r="E118" s="525">
        <v>0</v>
      </c>
      <c r="F118" s="525">
        <v>28765.24265</v>
      </c>
      <c r="G118" s="525"/>
    </row>
    <row r="119" spans="1:7" s="545" customFormat="1">
      <c r="A119" s="548">
        <v>108</v>
      </c>
      <c r="B119" s="549"/>
      <c r="C119" s="549" t="s">
        <v>319</v>
      </c>
      <c r="D119" s="525">
        <v>14533.7</v>
      </c>
      <c r="E119" s="525">
        <v>0</v>
      </c>
      <c r="F119" s="525">
        <v>14533.7</v>
      </c>
      <c r="G119" s="525"/>
    </row>
    <row r="120" spans="1:7" s="556" customFormat="1" ht="25.5">
      <c r="A120" s="550">
        <v>109</v>
      </c>
      <c r="B120" s="554"/>
      <c r="C120" s="554" t="s">
        <v>320</v>
      </c>
      <c r="D120" s="555">
        <v>0</v>
      </c>
      <c r="E120" s="555">
        <v>0</v>
      </c>
      <c r="F120" s="555"/>
      <c r="G120" s="555"/>
    </row>
    <row r="121" spans="1:7" s="545" customFormat="1">
      <c r="A121" s="546">
        <v>14</v>
      </c>
      <c r="B121" s="547"/>
      <c r="C121" s="547" t="s">
        <v>321</v>
      </c>
      <c r="D121" s="378">
        <f>SUM(D122:D130)</f>
        <v>58158.2</v>
      </c>
      <c r="E121" s="378">
        <f>SUM(E122:E130)</f>
        <v>0</v>
      </c>
      <c r="F121" s="378">
        <f t="shared" ref="F121:G121" si="20">SUM(F122:F130)</f>
        <v>61248.207930000004</v>
      </c>
      <c r="G121" s="378">
        <f t="shared" si="20"/>
        <v>0</v>
      </c>
    </row>
    <row r="122" spans="1:7" s="545" customFormat="1">
      <c r="A122" s="557" t="s">
        <v>322</v>
      </c>
      <c r="B122" s="558"/>
      <c r="C122" s="558" t="s">
        <v>323</v>
      </c>
      <c r="D122" s="484">
        <v>25636.6</v>
      </c>
      <c r="E122" s="484">
        <v>0</v>
      </c>
      <c r="F122" s="484">
        <v>28515.285790000005</v>
      </c>
      <c r="G122" s="484"/>
    </row>
    <row r="123" spans="1:7" s="545" customFormat="1">
      <c r="A123" s="557">
        <v>144</v>
      </c>
      <c r="B123" s="558"/>
      <c r="C123" s="558" t="s">
        <v>281</v>
      </c>
      <c r="D123" s="525">
        <v>30390.400000000001</v>
      </c>
      <c r="E123" s="525">
        <v>0</v>
      </c>
      <c r="F123" s="525">
        <v>30503.597000000002</v>
      </c>
      <c r="G123" s="525"/>
    </row>
    <row r="124" spans="1:7" s="545" customFormat="1">
      <c r="A124" s="557">
        <v>145</v>
      </c>
      <c r="B124" s="558"/>
      <c r="C124" s="558" t="s">
        <v>324</v>
      </c>
      <c r="D124" s="525">
        <v>1748</v>
      </c>
      <c r="E124" s="525">
        <v>0</v>
      </c>
      <c r="F124" s="525">
        <v>1748.2560000000001</v>
      </c>
      <c r="G124" s="525"/>
    </row>
    <row r="125" spans="1:7" s="545" customFormat="1">
      <c r="A125" s="557">
        <v>146</v>
      </c>
      <c r="B125" s="558"/>
      <c r="C125" s="558" t="s">
        <v>325</v>
      </c>
      <c r="D125" s="525">
        <v>5032</v>
      </c>
      <c r="E125" s="525">
        <v>0</v>
      </c>
      <c r="F125" s="525">
        <v>4664.822909999999</v>
      </c>
      <c r="G125" s="525"/>
    </row>
    <row r="126" spans="1:7" s="556" customFormat="1" ht="29.45" customHeight="1">
      <c r="A126" s="559" t="s">
        <v>326</v>
      </c>
      <c r="B126" s="560"/>
      <c r="C126" s="560" t="s">
        <v>327</v>
      </c>
      <c r="D126" s="488">
        <v>-4648.8</v>
      </c>
      <c r="E126" s="488">
        <v>0</v>
      </c>
      <c r="F126" s="488">
        <v>-4183.7537699999993</v>
      </c>
      <c r="G126" s="488"/>
    </row>
    <row r="127" spans="1:7" s="545" customFormat="1">
      <c r="A127" s="557">
        <v>1484</v>
      </c>
      <c r="B127" s="558"/>
      <c r="C127" s="558" t="s">
        <v>328</v>
      </c>
      <c r="D127" s="484">
        <v>0</v>
      </c>
      <c r="E127" s="484">
        <v>0</v>
      </c>
      <c r="F127" s="484">
        <v>0</v>
      </c>
      <c r="G127" s="484"/>
    </row>
    <row r="128" spans="1:7" s="545" customFormat="1">
      <c r="A128" s="557">
        <v>1485</v>
      </c>
      <c r="B128" s="558"/>
      <c r="C128" s="558" t="s">
        <v>329</v>
      </c>
      <c r="D128" s="484">
        <v>0</v>
      </c>
      <c r="E128" s="484">
        <v>0</v>
      </c>
      <c r="F128" s="484">
        <v>0</v>
      </c>
      <c r="G128" s="484"/>
    </row>
    <row r="129" spans="1:7" s="545" customFormat="1">
      <c r="A129" s="557">
        <v>1486</v>
      </c>
      <c r="B129" s="558"/>
      <c r="C129" s="558" t="s">
        <v>330</v>
      </c>
      <c r="D129" s="484">
        <v>0</v>
      </c>
      <c r="E129" s="484">
        <v>0</v>
      </c>
      <c r="F129" s="484">
        <v>0</v>
      </c>
      <c r="G129" s="484"/>
    </row>
    <row r="130" spans="1:7" s="545" customFormat="1">
      <c r="A130" s="561">
        <v>1489</v>
      </c>
      <c r="B130" s="562"/>
      <c r="C130" s="562" t="s">
        <v>331</v>
      </c>
      <c r="D130" s="563">
        <v>0</v>
      </c>
      <c r="E130" s="563">
        <v>0</v>
      </c>
      <c r="F130" s="563">
        <v>0</v>
      </c>
      <c r="G130" s="563"/>
    </row>
    <row r="131" spans="1:7" s="542" customFormat="1">
      <c r="A131" s="564">
        <v>1</v>
      </c>
      <c r="B131" s="565"/>
      <c r="C131" s="564" t="s">
        <v>332</v>
      </c>
      <c r="D131" s="386">
        <f t="shared" ref="D131:G131" si="21">D111+D121</f>
        <v>192846.40000000002</v>
      </c>
      <c r="E131" s="386">
        <f t="shared" si="21"/>
        <v>0</v>
      </c>
      <c r="F131" s="386">
        <f t="shared" si="21"/>
        <v>201250.53393000001</v>
      </c>
      <c r="G131" s="386">
        <f t="shared" si="21"/>
        <v>0</v>
      </c>
    </row>
    <row r="132" spans="1:7" s="542" customFormat="1">
      <c r="A132" s="516"/>
      <c r="B132" s="516"/>
      <c r="C132" s="517"/>
    </row>
    <row r="133" spans="1:7" s="545" customFormat="1">
      <c r="A133" s="543">
        <v>20</v>
      </c>
      <c r="B133" s="544"/>
      <c r="C133" s="544" t="s">
        <v>333</v>
      </c>
      <c r="D133" s="387">
        <f>D134+D140</f>
        <v>58412.5</v>
      </c>
      <c r="E133" s="387">
        <f>E134+E140</f>
        <v>0</v>
      </c>
      <c r="F133" s="387">
        <f t="shared" ref="F133:G133" si="22">F134+F140</f>
        <v>63656.136580000049</v>
      </c>
      <c r="G133" s="387">
        <f t="shared" si="22"/>
        <v>0</v>
      </c>
    </row>
    <row r="134" spans="1:7" s="545" customFormat="1">
      <c r="A134" s="566" t="s">
        <v>334</v>
      </c>
      <c r="B134" s="547"/>
      <c r="C134" s="547" t="s">
        <v>335</v>
      </c>
      <c r="D134" s="366">
        <f>D135+D136+D138+D139</f>
        <v>28120.5</v>
      </c>
      <c r="E134" s="366">
        <f>E135+E136+E138+E139</f>
        <v>0</v>
      </c>
      <c r="F134" s="366">
        <f t="shared" ref="F134:G134" si="23">F135+F136+F138+F139</f>
        <v>33192.721330000044</v>
      </c>
      <c r="G134" s="366">
        <f t="shared" si="23"/>
        <v>0</v>
      </c>
    </row>
    <row r="135" spans="1:7" s="568" customFormat="1">
      <c r="A135" s="567">
        <v>200</v>
      </c>
      <c r="B135" s="558"/>
      <c r="C135" s="558" t="s">
        <v>336</v>
      </c>
      <c r="D135" s="525">
        <v>19885.599999999999</v>
      </c>
      <c r="E135" s="525">
        <v>0</v>
      </c>
      <c r="F135" s="525">
        <v>23568.286270000041</v>
      </c>
      <c r="G135" s="525"/>
    </row>
    <row r="136" spans="1:7" s="568" customFormat="1">
      <c r="A136" s="567">
        <v>201</v>
      </c>
      <c r="B136" s="558"/>
      <c r="C136" s="558" t="s">
        <v>337</v>
      </c>
      <c r="D136" s="525">
        <v>0</v>
      </c>
      <c r="E136" s="525">
        <v>0</v>
      </c>
      <c r="F136" s="525">
        <v>1500</v>
      </c>
      <c r="G136" s="525"/>
    </row>
    <row r="137" spans="1:7" s="568" customFormat="1">
      <c r="A137" s="569" t="s">
        <v>338</v>
      </c>
      <c r="B137" s="549"/>
      <c r="C137" s="549" t="s">
        <v>339</v>
      </c>
      <c r="D137" s="525">
        <v>0</v>
      </c>
      <c r="E137" s="525">
        <v>0</v>
      </c>
      <c r="F137" s="525">
        <v>0</v>
      </c>
      <c r="G137" s="525"/>
    </row>
    <row r="138" spans="1:7" s="568" customFormat="1">
      <c r="A138" s="567">
        <v>204</v>
      </c>
      <c r="B138" s="558"/>
      <c r="C138" s="558" t="s">
        <v>340</v>
      </c>
      <c r="D138" s="525">
        <v>8234.9</v>
      </c>
      <c r="E138" s="525">
        <v>0</v>
      </c>
      <c r="F138" s="525">
        <v>8124.4350599999998</v>
      </c>
      <c r="G138" s="525"/>
    </row>
    <row r="139" spans="1:7" s="568" customFormat="1">
      <c r="A139" s="567">
        <v>205</v>
      </c>
      <c r="B139" s="558"/>
      <c r="C139" s="558" t="s">
        <v>341</v>
      </c>
      <c r="D139" s="525">
        <v>0</v>
      </c>
      <c r="E139" s="525">
        <v>0</v>
      </c>
      <c r="F139" s="525">
        <v>0</v>
      </c>
      <c r="G139" s="525"/>
    </row>
    <row r="140" spans="1:7" s="568" customFormat="1">
      <c r="A140" s="566" t="s">
        <v>342</v>
      </c>
      <c r="B140" s="547"/>
      <c r="C140" s="547" t="s">
        <v>343</v>
      </c>
      <c r="D140" s="366">
        <f>D141+D143+D144</f>
        <v>30292</v>
      </c>
      <c r="E140" s="366">
        <f>E141+E143+E144</f>
        <v>0</v>
      </c>
      <c r="F140" s="366">
        <f t="shared" ref="F140:G140" si="24">F141+F143+F144</f>
        <v>30463.415250000002</v>
      </c>
      <c r="G140" s="366">
        <f t="shared" si="24"/>
        <v>0</v>
      </c>
    </row>
    <row r="141" spans="1:7" s="568" customFormat="1">
      <c r="A141" s="567">
        <v>206</v>
      </c>
      <c r="B141" s="558"/>
      <c r="C141" s="558" t="s">
        <v>344</v>
      </c>
      <c r="D141" s="525">
        <v>27748.6</v>
      </c>
      <c r="E141" s="525">
        <v>0</v>
      </c>
      <c r="F141" s="525">
        <v>27748.590700000001</v>
      </c>
      <c r="G141" s="525"/>
    </row>
    <row r="142" spans="1:7" s="568" customFormat="1">
      <c r="A142" s="569" t="s">
        <v>345</v>
      </c>
      <c r="B142" s="549"/>
      <c r="C142" s="549" t="s">
        <v>346</v>
      </c>
      <c r="D142" s="525">
        <v>0</v>
      </c>
      <c r="E142" s="525">
        <v>0</v>
      </c>
      <c r="F142" s="525">
        <v>0</v>
      </c>
      <c r="G142" s="525"/>
    </row>
    <row r="143" spans="1:7" s="568" customFormat="1">
      <c r="A143" s="567">
        <v>208</v>
      </c>
      <c r="B143" s="558"/>
      <c r="C143" s="558" t="s">
        <v>347</v>
      </c>
      <c r="D143" s="525">
        <v>320</v>
      </c>
      <c r="E143" s="525">
        <v>0</v>
      </c>
      <c r="F143" s="525">
        <v>320</v>
      </c>
      <c r="G143" s="525"/>
    </row>
    <row r="144" spans="1:7" s="570" customFormat="1" ht="25.5">
      <c r="A144" s="559">
        <v>209</v>
      </c>
      <c r="B144" s="560"/>
      <c r="C144" s="560" t="s">
        <v>348</v>
      </c>
      <c r="D144" s="552">
        <v>2223.4</v>
      </c>
      <c r="E144" s="552">
        <v>0</v>
      </c>
      <c r="F144" s="552">
        <v>2394.8245499999998</v>
      </c>
      <c r="G144" s="552"/>
    </row>
    <row r="145" spans="1:7" s="545" customFormat="1">
      <c r="A145" s="566">
        <v>29</v>
      </c>
      <c r="B145" s="547"/>
      <c r="C145" s="547" t="s">
        <v>349</v>
      </c>
      <c r="D145" s="525">
        <v>134434</v>
      </c>
      <c r="E145" s="525">
        <v>0</v>
      </c>
      <c r="F145" s="525">
        <v>137594.39734999998</v>
      </c>
      <c r="G145" s="525"/>
    </row>
    <row r="146" spans="1:7" s="545" customFormat="1">
      <c r="A146" s="571" t="s">
        <v>350</v>
      </c>
      <c r="B146" s="572"/>
      <c r="C146" s="572" t="s">
        <v>351</v>
      </c>
      <c r="D146" s="573">
        <v>74089.3</v>
      </c>
      <c r="E146" s="573">
        <v>0</v>
      </c>
      <c r="F146" s="573">
        <v>76635.598580000005</v>
      </c>
      <c r="G146" s="573"/>
    </row>
    <row r="147" spans="1:7" s="542" customFormat="1">
      <c r="A147" s="564">
        <v>2</v>
      </c>
      <c r="B147" s="565"/>
      <c r="C147" s="574" t="s">
        <v>352</v>
      </c>
      <c r="D147" s="386">
        <f t="shared" ref="D147:G147" si="25">D133+D145</f>
        <v>192846.5</v>
      </c>
      <c r="E147" s="386">
        <f t="shared" si="25"/>
        <v>0</v>
      </c>
      <c r="F147" s="386">
        <f t="shared" si="25"/>
        <v>201250.53393000003</v>
      </c>
      <c r="G147" s="386">
        <f t="shared" si="25"/>
        <v>0</v>
      </c>
    </row>
    <row r="148" spans="1:7" ht="7.5" customHeight="1"/>
    <row r="149" spans="1:7" ht="13.5" customHeight="1">
      <c r="A149" s="575" t="s">
        <v>353</v>
      </c>
      <c r="B149" s="576"/>
      <c r="C149" s="577" t="s">
        <v>354</v>
      </c>
      <c r="D149" s="576"/>
      <c r="E149" s="576"/>
      <c r="F149" s="576"/>
      <c r="G149" s="576"/>
    </row>
    <row r="150" spans="1:7">
      <c r="A150" s="578" t="s">
        <v>355</v>
      </c>
      <c r="B150" s="579"/>
      <c r="C150" s="580" t="s">
        <v>101</v>
      </c>
      <c r="D150" s="402">
        <f t="shared" ref="D150" si="26">D77+SUM(D8:D12)-D30-D31+D16-D33+D59+D63-D73+D64-D74-D54+D20-D35</f>
        <v>11675.200000000012</v>
      </c>
      <c r="E150" s="402">
        <f t="shared" ref="E150" si="27">E77+SUM(E8:E12)-E30-E31+E16-E33+E59+E63-E73+E64-E74-E54+E20-E35</f>
        <v>1624.0000000000109</v>
      </c>
      <c r="F150" s="402">
        <f t="shared" ref="F150:G150" si="28">F77+SUM(F8:F12)-F30-F31+F16-F33+F59+F63-F73+F64-F74-F54+F20-F35</f>
        <v>7244.9114799999788</v>
      </c>
      <c r="G150" s="402">
        <f t="shared" si="28"/>
        <v>2084.3999999999942</v>
      </c>
    </row>
    <row r="151" spans="1:7">
      <c r="A151" s="581" t="s">
        <v>356</v>
      </c>
      <c r="B151" s="582"/>
      <c r="C151" s="583" t="s">
        <v>357</v>
      </c>
      <c r="D151" s="405">
        <f t="shared" ref="D151:G151" si="29">IF(D177=0,0,D150/D177)</f>
        <v>8.8393506765867672E-2</v>
      </c>
      <c r="E151" s="405">
        <f t="shared" si="29"/>
        <v>1.3183904920015838E-2</v>
      </c>
      <c r="F151" s="405">
        <f t="shared" si="29"/>
        <v>5.6386744398958133E-2</v>
      </c>
      <c r="G151" s="405">
        <f t="shared" si="29"/>
        <v>1.6383752699970715E-2</v>
      </c>
    </row>
    <row r="152" spans="1:7" s="588" customFormat="1" ht="25.5">
      <c r="A152" s="584" t="s">
        <v>358</v>
      </c>
      <c r="B152" s="585"/>
      <c r="C152" s="586" t="s">
        <v>359</v>
      </c>
      <c r="D152" s="587">
        <f t="shared" ref="D152:G152" si="30">IF(D107=0,0,D150/D107)</f>
        <v>1.885468815606733</v>
      </c>
      <c r="E152" s="587">
        <f t="shared" si="30"/>
        <v>0.11633237822349649</v>
      </c>
      <c r="F152" s="587">
        <f t="shared" si="30"/>
        <v>1.034531096514117</v>
      </c>
      <c r="G152" s="587">
        <f t="shared" si="30"/>
        <v>0.13364965375737331</v>
      </c>
    </row>
    <row r="153" spans="1:7" s="588" customFormat="1" ht="25.5">
      <c r="A153" s="589" t="s">
        <v>358</v>
      </c>
      <c r="B153" s="590"/>
      <c r="C153" s="591" t="s">
        <v>360</v>
      </c>
      <c r="D153" s="425">
        <f t="shared" ref="D153:G153" si="31">IF(0=D108,0,D150/D108)</f>
        <v>1.8863217759395114</v>
      </c>
      <c r="E153" s="425">
        <f t="shared" si="31"/>
        <v>0.11633237822349649</v>
      </c>
      <c r="F153" s="425">
        <f t="shared" si="31"/>
        <v>1.0515772167271791</v>
      </c>
      <c r="G153" s="425">
        <f t="shared" si="31"/>
        <v>0.13364965375737331</v>
      </c>
    </row>
    <row r="154" spans="1:7" ht="25.5">
      <c r="A154" s="592" t="s">
        <v>361</v>
      </c>
      <c r="B154" s="593"/>
      <c r="C154" s="594" t="s">
        <v>362</v>
      </c>
      <c r="D154" s="418">
        <f t="shared" ref="D154:G154" si="32">D150-D107</f>
        <v>5483.0000000000118</v>
      </c>
      <c r="E154" s="418">
        <f t="shared" si="32"/>
        <v>-12335.999999999989</v>
      </c>
      <c r="F154" s="418">
        <f t="shared" si="32"/>
        <v>241.82427999997708</v>
      </c>
      <c r="G154" s="418">
        <f t="shared" si="32"/>
        <v>-13511.600000000006</v>
      </c>
    </row>
    <row r="155" spans="1:7" ht="25.5">
      <c r="A155" s="589" t="s">
        <v>363</v>
      </c>
      <c r="B155" s="590"/>
      <c r="C155" s="591" t="s">
        <v>364</v>
      </c>
      <c r="D155" s="415">
        <f t="shared" ref="D155:G155" si="33">D150-D108</f>
        <v>5485.800000000012</v>
      </c>
      <c r="E155" s="415">
        <f t="shared" si="33"/>
        <v>-12335.999999999989</v>
      </c>
      <c r="F155" s="415">
        <f t="shared" si="33"/>
        <v>355.34467999997742</v>
      </c>
      <c r="G155" s="415">
        <f t="shared" si="33"/>
        <v>-13511.600000000006</v>
      </c>
    </row>
    <row r="156" spans="1:7">
      <c r="A156" s="578" t="s">
        <v>365</v>
      </c>
      <c r="B156" s="579"/>
      <c r="C156" s="580" t="s">
        <v>366</v>
      </c>
      <c r="D156" s="419">
        <f t="shared" ref="D156:G156" si="34">D135+D136-D137+D141-D142</f>
        <v>47634.2</v>
      </c>
      <c r="E156" s="419">
        <f t="shared" si="34"/>
        <v>0</v>
      </c>
      <c r="F156" s="419">
        <f t="shared" si="34"/>
        <v>52816.876970000041</v>
      </c>
      <c r="G156" s="419">
        <f t="shared" si="34"/>
        <v>0</v>
      </c>
    </row>
    <row r="157" spans="1:7">
      <c r="A157" s="595" t="s">
        <v>367</v>
      </c>
      <c r="B157" s="596"/>
      <c r="C157" s="597" t="s">
        <v>368</v>
      </c>
      <c r="D157" s="422">
        <f t="shared" ref="D157:G157" si="35">IF(D177=0,0,D156/D177)</f>
        <v>0.36064084383879419</v>
      </c>
      <c r="E157" s="422">
        <f t="shared" si="35"/>
        <v>0</v>
      </c>
      <c r="F157" s="422">
        <f t="shared" si="35"/>
        <v>0.41107082534825112</v>
      </c>
      <c r="G157" s="422">
        <f t="shared" si="35"/>
        <v>0</v>
      </c>
    </row>
    <row r="158" spans="1:7">
      <c r="A158" s="578" t="s">
        <v>369</v>
      </c>
      <c r="B158" s="579"/>
      <c r="C158" s="580" t="s">
        <v>370</v>
      </c>
      <c r="D158" s="419">
        <f t="shared" ref="D158:G158" si="36">D133-D142-D111</f>
        <v>-76275.700000000012</v>
      </c>
      <c r="E158" s="419">
        <f t="shared" si="36"/>
        <v>0</v>
      </c>
      <c r="F158" s="419">
        <f t="shared" si="36"/>
        <v>-76346.189419999951</v>
      </c>
      <c r="G158" s="419">
        <f t="shared" si="36"/>
        <v>0</v>
      </c>
    </row>
    <row r="159" spans="1:7">
      <c r="A159" s="581" t="s">
        <v>371</v>
      </c>
      <c r="B159" s="582"/>
      <c r="C159" s="583" t="s">
        <v>372</v>
      </c>
      <c r="D159" s="423">
        <f t="shared" ref="D159:G159" si="37">D121-D123-D124-D142-D145</f>
        <v>-108414.20000000001</v>
      </c>
      <c r="E159" s="423">
        <f t="shared" si="37"/>
        <v>0</v>
      </c>
      <c r="F159" s="423">
        <f t="shared" si="37"/>
        <v>-108598.04241999998</v>
      </c>
      <c r="G159" s="423">
        <f t="shared" si="37"/>
        <v>0</v>
      </c>
    </row>
    <row r="160" spans="1:7">
      <c r="A160" s="581" t="s">
        <v>373</v>
      </c>
      <c r="B160" s="582"/>
      <c r="C160" s="583" t="s">
        <v>374</v>
      </c>
      <c r="D160" s="424">
        <f>IF(D175=0,"-",1000*D158/D175)</f>
        <v>-4714.1965389369598</v>
      </c>
      <c r="E160" s="424" t="str">
        <f>IF(E175=0,"-",1000*E158/E175)</f>
        <v>-</v>
      </c>
      <c r="F160" s="424">
        <f t="shared" ref="F160:G160" si="38">IF(F175=0,"-",1000*F158/F175)</f>
        <v>-4708.6585308992198</v>
      </c>
      <c r="G160" s="424" t="str">
        <f t="shared" si="38"/>
        <v>-</v>
      </c>
    </row>
    <row r="161" spans="1:7">
      <c r="A161" s="581" t="s">
        <v>373</v>
      </c>
      <c r="B161" s="582"/>
      <c r="C161" s="583" t="s">
        <v>375</v>
      </c>
      <c r="D161" s="423">
        <f t="shared" ref="D161:G161" si="39">IF(D175=0,0,1000*(D159/D175))</f>
        <v>-6700.5067985166879</v>
      </c>
      <c r="E161" s="423">
        <f t="shared" si="39"/>
        <v>0</v>
      </c>
      <c r="F161" s="423">
        <f t="shared" si="39"/>
        <v>-6697.7946478352032</v>
      </c>
      <c r="G161" s="423">
        <f t="shared" si="39"/>
        <v>0</v>
      </c>
    </row>
    <row r="162" spans="1:7">
      <c r="A162" s="595" t="s">
        <v>376</v>
      </c>
      <c r="B162" s="596"/>
      <c r="C162" s="597" t="s">
        <v>377</v>
      </c>
      <c r="D162" s="422">
        <f t="shared" ref="D162:G162" si="40">IF((D22+D23+D65+D66)=0,0,D158/(D22+D23+D65+D66))</f>
        <v>-1.3886184397369705</v>
      </c>
      <c r="E162" s="422">
        <f t="shared" si="40"/>
        <v>0</v>
      </c>
      <c r="F162" s="422">
        <f t="shared" si="40"/>
        <v>-1.3244302157128738</v>
      </c>
      <c r="G162" s="422">
        <f t="shared" si="40"/>
        <v>0</v>
      </c>
    </row>
    <row r="163" spans="1:7">
      <c r="A163" s="581" t="s">
        <v>378</v>
      </c>
      <c r="B163" s="582"/>
      <c r="C163" s="583" t="s">
        <v>419</v>
      </c>
      <c r="D163" s="402">
        <f t="shared" ref="D163:G163" si="41">D145</f>
        <v>134434</v>
      </c>
      <c r="E163" s="402">
        <f t="shared" si="41"/>
        <v>0</v>
      </c>
      <c r="F163" s="402">
        <f t="shared" si="41"/>
        <v>137594.39734999998</v>
      </c>
      <c r="G163" s="402">
        <f t="shared" si="41"/>
        <v>0</v>
      </c>
    </row>
    <row r="164" spans="1:7" ht="25.5">
      <c r="A164" s="589" t="s">
        <v>379</v>
      </c>
      <c r="B164" s="598"/>
      <c r="C164" s="599" t="s">
        <v>380</v>
      </c>
      <c r="D164" s="425">
        <f t="shared" ref="D164:G164" si="42">IF(D178=0,0,D146/D178)</f>
        <v>0.59482818142551375</v>
      </c>
      <c r="E164" s="425">
        <f t="shared" si="42"/>
        <v>0</v>
      </c>
      <c r="F164" s="425">
        <f t="shared" si="42"/>
        <v>0.60005542013292723</v>
      </c>
      <c r="G164" s="425">
        <f t="shared" si="42"/>
        <v>0</v>
      </c>
    </row>
    <row r="165" spans="1:7">
      <c r="A165" s="600" t="s">
        <v>381</v>
      </c>
      <c r="B165" s="601"/>
      <c r="C165" s="602" t="s">
        <v>382</v>
      </c>
      <c r="D165" s="428">
        <f t="shared" ref="D165:G165" si="43">IF(D177=0,0,D180/D177)</f>
        <v>2.2579895383250267E-2</v>
      </c>
      <c r="E165" s="428">
        <f t="shared" si="43"/>
        <v>3.1472513912510505E-2</v>
      </c>
      <c r="F165" s="428">
        <f t="shared" si="43"/>
        <v>3.234604134477384E-2</v>
      </c>
      <c r="G165" s="428">
        <f t="shared" si="43"/>
        <v>4.0165503884499416E-2</v>
      </c>
    </row>
    <row r="166" spans="1:7">
      <c r="A166" s="581" t="s">
        <v>383</v>
      </c>
      <c r="B166" s="582"/>
      <c r="C166" s="583" t="s">
        <v>251</v>
      </c>
      <c r="D166" s="402">
        <f t="shared" ref="D166:G166" si="44">D55</f>
        <v>12617.6</v>
      </c>
      <c r="E166" s="402">
        <f t="shared" si="44"/>
        <v>11980</v>
      </c>
      <c r="F166" s="402">
        <f t="shared" si="44"/>
        <v>5232.8749499999994</v>
      </c>
      <c r="G166" s="402">
        <f t="shared" si="44"/>
        <v>11998</v>
      </c>
    </row>
    <row r="167" spans="1:7">
      <c r="A167" s="595" t="s">
        <v>384</v>
      </c>
      <c r="B167" s="596"/>
      <c r="C167" s="597" t="s">
        <v>385</v>
      </c>
      <c r="D167" s="422">
        <f t="shared" ref="D167:G167" si="45">IF(0=D111,0,(D44+D45+D46+D47+D48)/D111)</f>
        <v>8.5612548092557465E-3</v>
      </c>
      <c r="E167" s="422">
        <f t="shared" si="45"/>
        <v>0</v>
      </c>
      <c r="F167" s="422">
        <f t="shared" si="45"/>
        <v>5.8765187944091728E-3</v>
      </c>
      <c r="G167" s="422">
        <f t="shared" si="45"/>
        <v>0</v>
      </c>
    </row>
    <row r="168" spans="1:7">
      <c r="A168" s="581" t="s">
        <v>386</v>
      </c>
      <c r="B168" s="579"/>
      <c r="C168" s="580" t="s">
        <v>387</v>
      </c>
      <c r="D168" s="402">
        <f t="shared" ref="D168:G168" si="46">D38-D44</f>
        <v>-317.7</v>
      </c>
      <c r="E168" s="402">
        <f t="shared" si="46"/>
        <v>-172</v>
      </c>
      <c r="F168" s="402">
        <f t="shared" si="46"/>
        <v>-222.05250000000001</v>
      </c>
      <c r="G168" s="402">
        <f t="shared" si="46"/>
        <v>-153</v>
      </c>
    </row>
    <row r="169" spans="1:7">
      <c r="A169" s="595" t="s">
        <v>388</v>
      </c>
      <c r="B169" s="596"/>
      <c r="C169" s="597" t="s">
        <v>389</v>
      </c>
      <c r="D169" s="405">
        <f t="shared" ref="D169:G169" si="47">IF(D177=0,0,D168/D177)</f>
        <v>-2.4053221443329563E-3</v>
      </c>
      <c r="E169" s="405">
        <f t="shared" si="47"/>
        <v>-1.396324905321865E-3</v>
      </c>
      <c r="F169" s="405">
        <f t="shared" si="47"/>
        <v>-1.7282222971549252E-3</v>
      </c>
      <c r="G169" s="405">
        <f t="shared" si="47"/>
        <v>-1.2026070634693564E-3</v>
      </c>
    </row>
    <row r="170" spans="1:7">
      <c r="A170" s="581" t="s">
        <v>390</v>
      </c>
      <c r="B170" s="582"/>
      <c r="C170" s="583" t="s">
        <v>391</v>
      </c>
      <c r="D170" s="402">
        <f t="shared" ref="D170" si="48">SUM(D82:D87)+SUM(D89:D94)</f>
        <v>7921</v>
      </c>
      <c r="E170" s="402">
        <f t="shared" ref="E170" si="49">SUM(E82:E87)+SUM(E89:E94)</f>
        <v>16273</v>
      </c>
      <c r="F170" s="402">
        <f t="shared" ref="F170:G170" si="50">SUM(F82:F87)+SUM(F89:F94)</f>
        <v>8407.0730800000019</v>
      </c>
      <c r="G170" s="402">
        <f t="shared" si="50"/>
        <v>17511</v>
      </c>
    </row>
    <row r="171" spans="1:7">
      <c r="A171" s="581" t="s">
        <v>392</v>
      </c>
      <c r="B171" s="582"/>
      <c r="C171" s="583" t="s">
        <v>393</v>
      </c>
      <c r="D171" s="423">
        <f t="shared" ref="D171" si="51">SUM(D96:D102)+SUM(D104:D105)</f>
        <v>1728.8000000000002</v>
      </c>
      <c r="E171" s="423">
        <f t="shared" ref="E171" si="52">SUM(E96:E102)+SUM(E104:E105)</f>
        <v>2313</v>
      </c>
      <c r="F171" s="423">
        <f t="shared" ref="F171:G171" si="53">SUM(F96:F102)+SUM(F104:F105)</f>
        <v>1403.9858800000002</v>
      </c>
      <c r="G171" s="423">
        <f t="shared" si="53"/>
        <v>1915</v>
      </c>
    </row>
    <row r="172" spans="1:7">
      <c r="A172" s="600" t="s">
        <v>394</v>
      </c>
      <c r="B172" s="601"/>
      <c r="C172" s="602" t="s">
        <v>395</v>
      </c>
      <c r="D172" s="428">
        <f t="shared" ref="D172:G172" si="54">IF(D184=0,0,D170/D184)</f>
        <v>6.291761057644954E-2</v>
      </c>
      <c r="E172" s="428">
        <f t="shared" si="54"/>
        <v>0.11842962305276679</v>
      </c>
      <c r="F172" s="428">
        <f t="shared" si="54"/>
        <v>6.5209664239948395E-2</v>
      </c>
      <c r="G172" s="428">
        <f t="shared" si="54"/>
        <v>0.12327201997582569</v>
      </c>
    </row>
    <row r="173" spans="1:7">
      <c r="C173" s="603"/>
    </row>
    <row r="174" spans="1:7">
      <c r="A174" s="604" t="s">
        <v>396</v>
      </c>
      <c r="B174" s="605"/>
      <c r="C174" s="606"/>
      <c r="D174" s="341"/>
      <c r="E174" s="341"/>
      <c r="F174" s="341"/>
      <c r="G174" s="341"/>
    </row>
    <row r="175" spans="1:7" s="456" customFormat="1">
      <c r="A175" s="607" t="s">
        <v>397</v>
      </c>
      <c r="B175" s="605"/>
      <c r="C175" s="608" t="s">
        <v>420</v>
      </c>
      <c r="D175" s="609">
        <v>16180</v>
      </c>
      <c r="E175" s="609"/>
      <c r="F175" s="609">
        <v>16214</v>
      </c>
      <c r="G175" s="609"/>
    </row>
    <row r="176" spans="1:7">
      <c r="A176" s="604" t="s">
        <v>399</v>
      </c>
      <c r="B176" s="605"/>
      <c r="C176" s="608"/>
      <c r="D176" s="605"/>
      <c r="E176" s="605"/>
      <c r="F176" s="605"/>
      <c r="G176" s="605"/>
    </row>
    <row r="177" spans="1:7">
      <c r="A177" s="607" t="s">
        <v>400</v>
      </c>
      <c r="B177" s="605"/>
      <c r="C177" s="608" t="s">
        <v>401</v>
      </c>
      <c r="D177" s="610">
        <f t="shared" ref="D177" si="55">SUM(D22:D32)+SUM(D44:D53)+SUM(D65:D72)+D75</f>
        <v>132082.1</v>
      </c>
      <c r="E177" s="610">
        <f t="shared" ref="E177" si="56">SUM(E22:E32)+SUM(E44:E53)+SUM(E65:E72)+E75</f>
        <v>123180.5</v>
      </c>
      <c r="F177" s="610">
        <f t="shared" ref="F177:G177" si="57">SUM(F22:F32)+SUM(F44:F53)+SUM(F65:F72)+F75</f>
        <v>128486.07518</v>
      </c>
      <c r="G177" s="610">
        <f t="shared" si="57"/>
        <v>127223.6</v>
      </c>
    </row>
    <row r="178" spans="1:7">
      <c r="A178" s="607" t="s">
        <v>402</v>
      </c>
      <c r="B178" s="605"/>
      <c r="C178" s="608" t="s">
        <v>403</v>
      </c>
      <c r="D178" s="610">
        <f t="shared" ref="D178:G178" si="58">D78-D17-D20-D59-D63-D64</f>
        <v>124555.79999999999</v>
      </c>
      <c r="E178" s="610">
        <f t="shared" si="58"/>
        <v>125967.29999999999</v>
      </c>
      <c r="F178" s="610">
        <f t="shared" si="58"/>
        <v>127714.20107000001</v>
      </c>
      <c r="G178" s="610">
        <f t="shared" si="58"/>
        <v>130422.70000000001</v>
      </c>
    </row>
    <row r="179" spans="1:7">
      <c r="A179" s="607"/>
      <c r="B179" s="605"/>
      <c r="C179" s="608" t="s">
        <v>404</v>
      </c>
      <c r="D179" s="610">
        <f t="shared" ref="D179:G179" si="59">D178+D170</f>
        <v>132476.79999999999</v>
      </c>
      <c r="E179" s="610">
        <f t="shared" si="59"/>
        <v>142240.29999999999</v>
      </c>
      <c r="F179" s="610">
        <f t="shared" si="59"/>
        <v>136121.27415000001</v>
      </c>
      <c r="G179" s="610">
        <f t="shared" si="59"/>
        <v>147933.70000000001</v>
      </c>
    </row>
    <row r="180" spans="1:7">
      <c r="A180" s="607" t="s">
        <v>405</v>
      </c>
      <c r="B180" s="605"/>
      <c r="C180" s="608" t="s">
        <v>406</v>
      </c>
      <c r="D180" s="610">
        <f t="shared" ref="D180:G180" si="60">D38-D44+D8+D9+D10+D16-D33</f>
        <v>2982.4</v>
      </c>
      <c r="E180" s="610">
        <f t="shared" si="60"/>
        <v>3876.8</v>
      </c>
      <c r="F180" s="610">
        <f t="shared" si="60"/>
        <v>4156.0159000000003</v>
      </c>
      <c r="G180" s="610">
        <f t="shared" si="60"/>
        <v>5110</v>
      </c>
    </row>
    <row r="181" spans="1:7" ht="27.6" customHeight="1">
      <c r="A181" s="611" t="s">
        <v>407</v>
      </c>
      <c r="B181" s="612"/>
      <c r="C181" s="613" t="s">
        <v>408</v>
      </c>
      <c r="D181" s="435">
        <f t="shared" ref="D181:G181" si="61">D22+D23+D24+D25+D26+D29+SUM(D44:D47)+SUM(D49:D53)-D54+D32-D33+SUM(D65:D70)+D72</f>
        <v>131271</v>
      </c>
      <c r="E181" s="435">
        <f t="shared" si="61"/>
        <v>122757.5</v>
      </c>
      <c r="F181" s="435">
        <f t="shared" si="61"/>
        <v>128010.56739000001</v>
      </c>
      <c r="G181" s="435">
        <f t="shared" si="61"/>
        <v>126625.1</v>
      </c>
    </row>
    <row r="182" spans="1:7">
      <c r="A182" s="614" t="s">
        <v>409</v>
      </c>
      <c r="B182" s="612"/>
      <c r="C182" s="613" t="s">
        <v>410</v>
      </c>
      <c r="D182" s="435">
        <f t="shared" ref="D182:G182" si="62">D181+D171</f>
        <v>132999.79999999999</v>
      </c>
      <c r="E182" s="435">
        <f t="shared" si="62"/>
        <v>125070.5</v>
      </c>
      <c r="F182" s="435">
        <f t="shared" si="62"/>
        <v>129414.55327</v>
      </c>
      <c r="G182" s="435">
        <f t="shared" si="62"/>
        <v>128540.1</v>
      </c>
    </row>
    <row r="183" spans="1:7">
      <c r="A183" s="614" t="s">
        <v>411</v>
      </c>
      <c r="B183" s="612"/>
      <c r="C183" s="613" t="s">
        <v>412</v>
      </c>
      <c r="D183" s="435">
        <f t="shared" ref="D183:G183" si="63">D4+D5-D7+D38+D39+D40+D41+D43+D13-D16+D57+D58+D60+D62</f>
        <v>117973.8</v>
      </c>
      <c r="E183" s="435">
        <f t="shared" si="63"/>
        <v>121133.5</v>
      </c>
      <c r="F183" s="435">
        <f t="shared" si="63"/>
        <v>120516.65591000002</v>
      </c>
      <c r="G183" s="435">
        <f t="shared" si="63"/>
        <v>124540.7</v>
      </c>
    </row>
    <row r="184" spans="1:7">
      <c r="A184" s="614" t="s">
        <v>413</v>
      </c>
      <c r="B184" s="612"/>
      <c r="C184" s="613" t="s">
        <v>414</v>
      </c>
      <c r="D184" s="435">
        <f t="shared" ref="D184:G184" si="64">D183+D170</f>
        <v>125894.8</v>
      </c>
      <c r="E184" s="435">
        <f t="shared" si="64"/>
        <v>137406.5</v>
      </c>
      <c r="F184" s="435">
        <f t="shared" si="64"/>
        <v>128923.72899000002</v>
      </c>
      <c r="G184" s="435">
        <f t="shared" si="64"/>
        <v>142051.70000000001</v>
      </c>
    </row>
    <row r="185" spans="1:7">
      <c r="A185" s="614"/>
      <c r="B185" s="612"/>
      <c r="C185" s="613" t="s">
        <v>415</v>
      </c>
      <c r="D185" s="435">
        <f t="shared" ref="D185:G186" si="65">D181-D183</f>
        <v>13297.199999999997</v>
      </c>
      <c r="E185" s="435">
        <f t="shared" si="65"/>
        <v>1624</v>
      </c>
      <c r="F185" s="435">
        <f t="shared" si="65"/>
        <v>7493.9114799999952</v>
      </c>
      <c r="G185" s="435">
        <f t="shared" si="65"/>
        <v>2084.4000000000087</v>
      </c>
    </row>
    <row r="186" spans="1:7">
      <c r="A186" s="614"/>
      <c r="B186" s="612"/>
      <c r="C186" s="613" t="s">
        <v>416</v>
      </c>
      <c r="D186" s="435">
        <f t="shared" si="65"/>
        <v>7104.9999999999854</v>
      </c>
      <c r="E186" s="435">
        <f t="shared" si="65"/>
        <v>-12336</v>
      </c>
      <c r="F186" s="435">
        <f t="shared" si="65"/>
        <v>490.82427999998617</v>
      </c>
      <c r="G186" s="435">
        <f t="shared" si="65"/>
        <v>-13511.600000000006</v>
      </c>
    </row>
  </sheetData>
  <sheetProtection selectLockedCells="1" sort="0" autoFilter="0" pivotTables="0"/>
  <autoFilter ref="A1:AL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fitToHeight="0" orientation="landscape" r:id="rId1"/>
  <headerFooter alignWithMargins="0">
    <oddHeader>&amp;LFachgruppe für kantonale Finanzfragen (FkF)
Groupe d'études pour les finances cantonales
&amp;CTotal der Kantone&amp;RZürich, 05.08.2019</oddHeader>
    <oddFooter>&amp;LQuelle: FkF August 2019</oddFooter>
  </headerFooter>
  <rowBreaks count="3" manualBreakCount="3">
    <brk id="56" max="6" man="1"/>
    <brk id="80" max="6" man="1"/>
    <brk id="148" max="6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186"/>
  <sheetViews>
    <sheetView zoomScale="115" zoomScaleNormal="115" workbookViewId="0">
      <selection activeCell="AF30" sqref="AF30"/>
    </sheetView>
  </sheetViews>
  <sheetFormatPr baseColWidth="10" defaultColWidth="11.42578125" defaultRowHeight="12.75"/>
  <cols>
    <col min="1" max="1" width="15.140625" style="2514" customWidth="1"/>
    <col min="2" max="2" width="3.7109375" style="2514" customWidth="1"/>
    <col min="3" max="3" width="39.140625" style="2514" customWidth="1"/>
    <col min="4" max="7" width="11.42578125" style="2514" customWidth="1"/>
    <col min="8" max="16384" width="11.42578125" style="2514"/>
  </cols>
  <sheetData>
    <row r="1" spans="1:42" s="2504" customFormat="1" ht="18" customHeight="1">
      <c r="A1" s="2499" t="s">
        <v>189</v>
      </c>
      <c r="B1" s="2500" t="s">
        <v>655</v>
      </c>
      <c r="C1" s="2500" t="s">
        <v>164</v>
      </c>
      <c r="D1" s="2501" t="s">
        <v>23</v>
      </c>
      <c r="E1" s="2502" t="s">
        <v>22</v>
      </c>
      <c r="F1" s="2501" t="s">
        <v>23</v>
      </c>
      <c r="G1" s="2502" t="s">
        <v>22</v>
      </c>
      <c r="H1" s="2503"/>
      <c r="I1" s="2503"/>
      <c r="J1" s="2503"/>
      <c r="K1" s="2503"/>
      <c r="L1" s="2503"/>
      <c r="M1" s="2503"/>
      <c r="N1" s="2503"/>
      <c r="O1" s="2503"/>
      <c r="P1" s="2503"/>
      <c r="Q1" s="2503"/>
      <c r="R1" s="2503"/>
      <c r="S1" s="2503"/>
      <c r="T1" s="2503"/>
      <c r="U1" s="2503"/>
      <c r="V1" s="2503"/>
      <c r="W1" s="2503"/>
      <c r="X1" s="2503"/>
      <c r="Y1" s="2503"/>
      <c r="Z1" s="2503"/>
      <c r="AA1" s="2503"/>
      <c r="AB1" s="2503"/>
      <c r="AC1" s="2503"/>
      <c r="AD1" s="2503"/>
      <c r="AE1" s="2503"/>
      <c r="AF1" s="2503"/>
      <c r="AG1" s="2503"/>
      <c r="AH1" s="2503"/>
      <c r="AI1" s="2503"/>
      <c r="AJ1" s="2503"/>
      <c r="AK1" s="2503"/>
      <c r="AL1" s="2503"/>
      <c r="AM1" s="2503"/>
      <c r="AN1" s="2503"/>
      <c r="AO1" s="2503"/>
      <c r="AP1" s="2503"/>
    </row>
    <row r="2" spans="1:42" s="2510" customFormat="1" ht="15" customHeight="1">
      <c r="A2" s="2505"/>
      <c r="B2" s="2506"/>
      <c r="C2" s="2507" t="s">
        <v>191</v>
      </c>
      <c r="D2" s="2508">
        <v>2017</v>
      </c>
      <c r="E2" s="2509">
        <v>2018</v>
      </c>
      <c r="F2" s="2508">
        <v>2018</v>
      </c>
      <c r="G2" s="2509">
        <v>2019</v>
      </c>
    </row>
    <row r="3" spans="1:42" ht="15" customHeight="1">
      <c r="A3" s="2511" t="s">
        <v>192</v>
      </c>
      <c r="B3" s="2512"/>
      <c r="C3" s="2512"/>
      <c r="D3" s="2513"/>
      <c r="E3" s="2513"/>
      <c r="F3" s="2513"/>
      <c r="G3" s="2513"/>
    </row>
    <row r="4" spans="1:42" s="2518" customFormat="1" ht="12.75" customHeight="1">
      <c r="A4" s="2515">
        <v>30</v>
      </c>
      <c r="B4" s="2516"/>
      <c r="C4" s="2517" t="s">
        <v>33</v>
      </c>
      <c r="D4" s="279">
        <v>710538.32683000003</v>
      </c>
      <c r="E4" s="279">
        <v>725318</v>
      </c>
      <c r="F4" s="279">
        <v>712865.1</v>
      </c>
      <c r="G4" s="279">
        <v>740353.7</v>
      </c>
    </row>
    <row r="5" spans="1:42" s="2518" customFormat="1" ht="12.75" customHeight="1">
      <c r="A5" s="2519">
        <v>31</v>
      </c>
      <c r="B5" s="2520"/>
      <c r="C5" s="2521" t="s">
        <v>193</v>
      </c>
      <c r="D5" s="284">
        <v>422810.09976999997</v>
      </c>
      <c r="E5" s="284">
        <v>465592.1</v>
      </c>
      <c r="F5" s="284">
        <v>447675.5</v>
      </c>
      <c r="G5" s="284">
        <v>486283.6</v>
      </c>
    </row>
    <row r="6" spans="1:42" s="2518" customFormat="1" ht="12.75" customHeight="1">
      <c r="A6" s="2522" t="s">
        <v>36</v>
      </c>
      <c r="B6" s="2523"/>
      <c r="C6" s="2524" t="s">
        <v>194</v>
      </c>
      <c r="D6" s="284">
        <v>74500.07892</v>
      </c>
      <c r="E6" s="284">
        <v>91885.7</v>
      </c>
      <c r="F6" s="284">
        <v>89682.5</v>
      </c>
      <c r="G6" s="284">
        <v>91750.8</v>
      </c>
    </row>
    <row r="7" spans="1:42" s="2518" customFormat="1" ht="12.75" customHeight="1">
      <c r="A7" s="2522" t="s">
        <v>195</v>
      </c>
      <c r="B7" s="2523"/>
      <c r="C7" s="2524" t="s">
        <v>196</v>
      </c>
      <c r="D7" s="284">
        <v>1787.914</v>
      </c>
      <c r="E7" s="284">
        <v>0</v>
      </c>
      <c r="F7" s="284">
        <v>1158</v>
      </c>
      <c r="G7" s="284">
        <v>0</v>
      </c>
    </row>
    <row r="8" spans="1:42" s="2518" customFormat="1" ht="12.75" customHeight="1">
      <c r="A8" s="2525">
        <v>330</v>
      </c>
      <c r="B8" s="2520"/>
      <c r="C8" s="2521" t="s">
        <v>197</v>
      </c>
      <c r="D8" s="284">
        <v>106648.09757</v>
      </c>
      <c r="E8" s="284">
        <v>116026.3</v>
      </c>
      <c r="F8" s="284">
        <v>101917.1</v>
      </c>
      <c r="G8" s="284">
        <v>115241.1</v>
      </c>
    </row>
    <row r="9" spans="1:42" s="2518" customFormat="1" ht="12.75" customHeight="1">
      <c r="A9" s="2525">
        <v>332</v>
      </c>
      <c r="B9" s="2520"/>
      <c r="C9" s="2521" t="s">
        <v>198</v>
      </c>
      <c r="D9" s="284">
        <v>10398.299999999999</v>
      </c>
      <c r="E9" s="284">
        <v>6480.1</v>
      </c>
      <c r="F9" s="284">
        <v>6440.3</v>
      </c>
      <c r="G9" s="284">
        <v>8442.5</v>
      </c>
    </row>
    <row r="10" spans="1:42" s="2518" customFormat="1" ht="12.75" customHeight="1">
      <c r="A10" s="2525">
        <v>339</v>
      </c>
      <c r="B10" s="2520"/>
      <c r="C10" s="2521" t="s">
        <v>199</v>
      </c>
      <c r="D10" s="284">
        <v>0</v>
      </c>
      <c r="E10" s="284">
        <v>0</v>
      </c>
      <c r="F10" s="284">
        <v>0</v>
      </c>
      <c r="G10" s="284">
        <v>0</v>
      </c>
    </row>
    <row r="11" spans="1:42" s="2518" customFormat="1" ht="12.75" customHeight="1">
      <c r="A11" s="2519">
        <v>350</v>
      </c>
      <c r="B11" s="2520"/>
      <c r="C11" s="2521" t="s">
        <v>200</v>
      </c>
      <c r="D11" s="284">
        <v>31457.303250000001</v>
      </c>
      <c r="E11" s="284">
        <v>12447.8</v>
      </c>
      <c r="F11" s="284">
        <v>11867.9</v>
      </c>
      <c r="G11" s="284">
        <v>11520.2</v>
      </c>
    </row>
    <row r="12" spans="1:42" s="2529" customFormat="1">
      <c r="A12" s="2526">
        <v>351</v>
      </c>
      <c r="B12" s="2527"/>
      <c r="C12" s="2528" t="s">
        <v>201</v>
      </c>
      <c r="D12" s="284">
        <v>2592.8859900000002</v>
      </c>
      <c r="E12" s="284">
        <v>159</v>
      </c>
      <c r="F12" s="284">
        <v>1415</v>
      </c>
      <c r="G12" s="284">
        <v>264.7</v>
      </c>
    </row>
    <row r="13" spans="1:42" s="2518" customFormat="1" ht="12.75" customHeight="1">
      <c r="A13" s="2519">
        <v>36</v>
      </c>
      <c r="B13" s="2520"/>
      <c r="C13" s="2521" t="s">
        <v>202</v>
      </c>
      <c r="D13" s="284">
        <v>2902547.8379600001</v>
      </c>
      <c r="E13" s="284">
        <v>2924897</v>
      </c>
      <c r="F13" s="284">
        <v>2929608.5</v>
      </c>
      <c r="G13" s="284">
        <v>3041759</v>
      </c>
    </row>
    <row r="14" spans="1:42" s="2518" customFormat="1" ht="12.75" customHeight="1">
      <c r="A14" s="2530" t="s">
        <v>203</v>
      </c>
      <c r="B14" s="2520"/>
      <c r="C14" s="2531" t="s">
        <v>204</v>
      </c>
      <c r="D14" s="284">
        <v>672938.14954000001</v>
      </c>
      <c r="E14" s="284">
        <v>709008.1</v>
      </c>
      <c r="F14" s="284">
        <v>691949</v>
      </c>
      <c r="G14" s="284">
        <v>750841</v>
      </c>
    </row>
    <row r="15" spans="1:42" s="2518" customFormat="1" ht="12.75" customHeight="1">
      <c r="A15" s="2530" t="s">
        <v>205</v>
      </c>
      <c r="B15" s="2520"/>
      <c r="C15" s="2531" t="s">
        <v>206</v>
      </c>
      <c r="D15" s="284">
        <v>0</v>
      </c>
      <c r="E15" s="284">
        <v>0</v>
      </c>
      <c r="F15" s="284">
        <v>0</v>
      </c>
      <c r="G15" s="284">
        <v>0</v>
      </c>
    </row>
    <row r="16" spans="1:42" s="2533" customFormat="1" ht="26.25" customHeight="1">
      <c r="A16" s="2530" t="s">
        <v>207</v>
      </c>
      <c r="B16" s="2532"/>
      <c r="C16" s="2531" t="s">
        <v>208</v>
      </c>
      <c r="D16" s="284">
        <v>22080.239000000001</v>
      </c>
      <c r="E16" s="284">
        <v>14524.5</v>
      </c>
      <c r="F16" s="284">
        <v>14524.6</v>
      </c>
      <c r="G16" s="284">
        <v>11545.5</v>
      </c>
    </row>
    <row r="17" spans="1:7" s="2534" customFormat="1">
      <c r="A17" s="2519">
        <v>37</v>
      </c>
      <c r="B17" s="2520"/>
      <c r="C17" s="2521" t="s">
        <v>209</v>
      </c>
      <c r="D17" s="284">
        <v>243501.87726000001</v>
      </c>
      <c r="E17" s="284">
        <v>239595.1</v>
      </c>
      <c r="F17" s="284">
        <v>240794.1</v>
      </c>
      <c r="G17" s="284">
        <v>242882.1</v>
      </c>
    </row>
    <row r="18" spans="1:7" s="2534" customFormat="1">
      <c r="A18" s="2525" t="s">
        <v>210</v>
      </c>
      <c r="B18" s="2520"/>
      <c r="C18" s="2521" t="s">
        <v>211</v>
      </c>
      <c r="D18" s="284">
        <v>0</v>
      </c>
      <c r="E18" s="284">
        <v>0</v>
      </c>
      <c r="F18" s="284">
        <v>0</v>
      </c>
      <c r="G18" s="284">
        <v>0</v>
      </c>
    </row>
    <row r="19" spans="1:7" s="2534" customFormat="1">
      <c r="A19" s="2525" t="s">
        <v>212</v>
      </c>
      <c r="B19" s="2520"/>
      <c r="C19" s="2521" t="s">
        <v>213</v>
      </c>
      <c r="D19" s="284">
        <v>0</v>
      </c>
      <c r="E19" s="284">
        <v>0</v>
      </c>
      <c r="F19" s="284">
        <v>0</v>
      </c>
      <c r="G19" s="284">
        <v>0</v>
      </c>
    </row>
    <row r="20" spans="1:7" s="2518" customFormat="1" ht="12.75" customHeight="1">
      <c r="A20" s="2535">
        <v>39</v>
      </c>
      <c r="B20" s="2536"/>
      <c r="C20" s="2537" t="s">
        <v>214</v>
      </c>
      <c r="D20" s="302">
        <v>704974.74384000001</v>
      </c>
      <c r="E20" s="302">
        <v>499787.5</v>
      </c>
      <c r="F20" s="302">
        <v>498458.3</v>
      </c>
      <c r="G20" s="302">
        <v>601753.1</v>
      </c>
    </row>
    <row r="21" spans="1:7" ht="12.75" customHeight="1">
      <c r="A21" s="2538"/>
      <c r="B21" s="2538"/>
      <c r="C21" s="2539" t="s">
        <v>215</v>
      </c>
      <c r="D21" s="305">
        <f t="shared" ref="D21:G21" si="0">D4+D5+SUM(D8:D13)+D17</f>
        <v>4430494.7286300007</v>
      </c>
      <c r="E21" s="305">
        <f t="shared" si="0"/>
        <v>4490515.4000000004</v>
      </c>
      <c r="F21" s="305">
        <f t="shared" si="0"/>
        <v>4452583.5</v>
      </c>
      <c r="G21" s="305">
        <f t="shared" si="0"/>
        <v>4646746.8999999994</v>
      </c>
    </row>
    <row r="22" spans="1:7" s="2518" customFormat="1" ht="12.75" customHeight="1">
      <c r="A22" s="2525" t="s">
        <v>216</v>
      </c>
      <c r="B22" s="2520"/>
      <c r="C22" s="2521" t="s">
        <v>217</v>
      </c>
      <c r="D22" s="306">
        <v>1873367.96144</v>
      </c>
      <c r="E22" s="306">
        <v>1891100</v>
      </c>
      <c r="F22" s="306">
        <v>1970544.1</v>
      </c>
      <c r="G22" s="306">
        <v>1985300</v>
      </c>
    </row>
    <row r="23" spans="1:7" s="2518" customFormat="1" ht="12.75" customHeight="1">
      <c r="A23" s="2525" t="s">
        <v>218</v>
      </c>
      <c r="B23" s="2520"/>
      <c r="C23" s="2521" t="s">
        <v>219</v>
      </c>
      <c r="D23" s="306">
        <v>373361.56790000002</v>
      </c>
      <c r="E23" s="306">
        <v>371830</v>
      </c>
      <c r="F23" s="306">
        <v>392830.9</v>
      </c>
      <c r="G23" s="306">
        <v>377335</v>
      </c>
    </row>
    <row r="24" spans="1:7" s="2540" customFormat="1" ht="12.75" customHeight="1">
      <c r="A24" s="2519">
        <v>41</v>
      </c>
      <c r="B24" s="2520"/>
      <c r="C24" s="2521" t="s">
        <v>220</v>
      </c>
      <c r="D24" s="306">
        <v>109655.39754999999</v>
      </c>
      <c r="E24" s="306">
        <v>72947.7</v>
      </c>
      <c r="F24" s="306">
        <v>117485.9</v>
      </c>
      <c r="G24" s="306">
        <v>83917.3</v>
      </c>
    </row>
    <row r="25" spans="1:7" s="2518" customFormat="1" ht="12.75" customHeight="1">
      <c r="A25" s="2541">
        <v>42</v>
      </c>
      <c r="B25" s="2542"/>
      <c r="C25" s="2521" t="s">
        <v>221</v>
      </c>
      <c r="D25" s="306">
        <v>306054.60058999999</v>
      </c>
      <c r="E25" s="306">
        <v>281696.3</v>
      </c>
      <c r="F25" s="306">
        <v>299518.90000000002</v>
      </c>
      <c r="G25" s="306">
        <v>283149.7</v>
      </c>
    </row>
    <row r="26" spans="1:7" s="2543" customFormat="1" ht="12.75" customHeight="1">
      <c r="A26" s="2526">
        <v>430</v>
      </c>
      <c r="B26" s="2520"/>
      <c r="C26" s="2521" t="s">
        <v>222</v>
      </c>
      <c r="D26" s="310">
        <v>13769.61989</v>
      </c>
      <c r="E26" s="310">
        <v>4459.3</v>
      </c>
      <c r="F26" s="310">
        <v>8776.7000000000007</v>
      </c>
      <c r="G26" s="310">
        <v>4510.7</v>
      </c>
    </row>
    <row r="27" spans="1:7" s="2543" customFormat="1" ht="12.75" customHeight="1">
      <c r="A27" s="2526">
        <v>431</v>
      </c>
      <c r="B27" s="2520"/>
      <c r="C27" s="2521" t="s">
        <v>223</v>
      </c>
      <c r="D27" s="310">
        <v>14128.856970000001</v>
      </c>
      <c r="E27" s="310">
        <v>8685</v>
      </c>
      <c r="F27" s="310">
        <v>9128.9</v>
      </c>
      <c r="G27" s="310">
        <v>19660.099999999999</v>
      </c>
    </row>
    <row r="28" spans="1:7" s="2543" customFormat="1" ht="12.75" customHeight="1">
      <c r="A28" s="2526">
        <v>432</v>
      </c>
      <c r="B28" s="2520"/>
      <c r="C28" s="2521" t="s">
        <v>224</v>
      </c>
      <c r="D28" s="310">
        <v>0</v>
      </c>
      <c r="E28" s="310">
        <v>0</v>
      </c>
      <c r="F28" s="310">
        <v>0</v>
      </c>
      <c r="G28" s="310">
        <v>0</v>
      </c>
    </row>
    <row r="29" spans="1:7" s="2543" customFormat="1" ht="12.75" customHeight="1">
      <c r="A29" s="2526">
        <v>439</v>
      </c>
      <c r="B29" s="2520"/>
      <c r="C29" s="2521" t="s">
        <v>225</v>
      </c>
      <c r="D29" s="310">
        <v>0</v>
      </c>
      <c r="E29" s="310">
        <v>0</v>
      </c>
      <c r="F29" s="310">
        <v>0</v>
      </c>
      <c r="G29" s="310">
        <v>0</v>
      </c>
    </row>
    <row r="30" spans="1:7" s="2518" customFormat="1" ht="25.5">
      <c r="A30" s="2526">
        <v>450</v>
      </c>
      <c r="B30" s="2527"/>
      <c r="C30" s="2528" t="s">
        <v>226</v>
      </c>
      <c r="D30" s="284">
        <v>12662.424639999999</v>
      </c>
      <c r="E30" s="284">
        <v>5039.3999999999996</v>
      </c>
      <c r="F30" s="284">
        <v>14156.4</v>
      </c>
      <c r="G30" s="284">
        <v>3120.1</v>
      </c>
    </row>
    <row r="31" spans="1:7" s="2529" customFormat="1" ht="25.5">
      <c r="A31" s="2526">
        <v>451</v>
      </c>
      <c r="B31" s="2527"/>
      <c r="C31" s="2528" t="s">
        <v>227</v>
      </c>
      <c r="D31" s="306">
        <v>2430.7266100000002</v>
      </c>
      <c r="E31" s="306">
        <v>29447</v>
      </c>
      <c r="F31" s="306">
        <v>719.1</v>
      </c>
      <c r="G31" s="306">
        <v>27593</v>
      </c>
    </row>
    <row r="32" spans="1:7" s="2518" customFormat="1" ht="12.75" customHeight="1">
      <c r="A32" s="2519">
        <v>46</v>
      </c>
      <c r="B32" s="2520"/>
      <c r="C32" s="2521" t="s">
        <v>228</v>
      </c>
      <c r="D32" s="306">
        <v>1493102.9147099999</v>
      </c>
      <c r="E32" s="306">
        <v>1512647.1</v>
      </c>
      <c r="F32" s="306">
        <v>1529988.3</v>
      </c>
      <c r="G32" s="306">
        <v>1578512.3</v>
      </c>
    </row>
    <row r="33" spans="1:7" s="2529" customFormat="1" ht="12.75" customHeight="1">
      <c r="A33" s="2544" t="s">
        <v>229</v>
      </c>
      <c r="B33" s="2523"/>
      <c r="C33" s="2524" t="s">
        <v>230</v>
      </c>
      <c r="D33" s="312">
        <v>0</v>
      </c>
      <c r="E33" s="312">
        <v>0</v>
      </c>
      <c r="F33" s="312">
        <v>0</v>
      </c>
      <c r="G33" s="312">
        <v>0</v>
      </c>
    </row>
    <row r="34" spans="1:7" s="2518" customFormat="1" ht="15" customHeight="1">
      <c r="A34" s="2519">
        <v>47</v>
      </c>
      <c r="B34" s="2520"/>
      <c r="C34" s="2521" t="s">
        <v>209</v>
      </c>
      <c r="D34" s="306">
        <v>243501.87726000001</v>
      </c>
      <c r="E34" s="306">
        <v>239595.1</v>
      </c>
      <c r="F34" s="306">
        <v>240794.1</v>
      </c>
      <c r="G34" s="306">
        <v>242882.1</v>
      </c>
    </row>
    <row r="35" spans="1:7" s="2518" customFormat="1" ht="15" customHeight="1">
      <c r="A35" s="2535">
        <v>49</v>
      </c>
      <c r="B35" s="2536"/>
      <c r="C35" s="2537" t="s">
        <v>231</v>
      </c>
      <c r="D35" s="313">
        <v>704974.74384000001</v>
      </c>
      <c r="E35" s="313">
        <v>499787.5</v>
      </c>
      <c r="F35" s="313">
        <v>498458.3</v>
      </c>
      <c r="G35" s="313">
        <v>601753.1</v>
      </c>
    </row>
    <row r="36" spans="1:7" s="2514" customFormat="1" ht="13.5" customHeight="1">
      <c r="A36" s="2538"/>
      <c r="B36" s="2545"/>
      <c r="C36" s="2539" t="s">
        <v>232</v>
      </c>
      <c r="D36" s="305">
        <f t="shared" ref="D36:G36" si="1">D22+D23+D24+D25+D26+D27+D28+D29+D30+D31+D32+D34</f>
        <v>4442035.9475600002</v>
      </c>
      <c r="E36" s="305">
        <f t="shared" si="1"/>
        <v>4417446.8999999994</v>
      </c>
      <c r="F36" s="305">
        <f t="shared" si="1"/>
        <v>4583943.3</v>
      </c>
      <c r="G36" s="305">
        <f t="shared" si="1"/>
        <v>4605980.3</v>
      </c>
    </row>
    <row r="37" spans="1:7" s="2546" customFormat="1" ht="15" customHeight="1">
      <c r="A37" s="2538"/>
      <c r="B37" s="2545"/>
      <c r="C37" s="2539" t="s">
        <v>233</v>
      </c>
      <c r="D37" s="305">
        <f t="shared" ref="D37:G37" si="2">D36-D21</f>
        <v>11541.218929999508</v>
      </c>
      <c r="E37" s="305">
        <f t="shared" si="2"/>
        <v>-73068.500000000931</v>
      </c>
      <c r="F37" s="305">
        <f t="shared" si="2"/>
        <v>131359.79999999981</v>
      </c>
      <c r="G37" s="305">
        <f t="shared" si="2"/>
        <v>-40766.599999999627</v>
      </c>
    </row>
    <row r="38" spans="1:7" s="2529" customFormat="1" ht="15" customHeight="1">
      <c r="A38" s="2525">
        <v>340</v>
      </c>
      <c r="B38" s="2520"/>
      <c r="C38" s="2521" t="s">
        <v>234</v>
      </c>
      <c r="D38" s="306">
        <v>27926.642230000001</v>
      </c>
      <c r="E38" s="306">
        <v>23437</v>
      </c>
      <c r="F38" s="306">
        <v>20322.400000000001</v>
      </c>
      <c r="G38" s="306">
        <v>21299.9</v>
      </c>
    </row>
    <row r="39" spans="1:7" s="2529" customFormat="1" ht="15" customHeight="1">
      <c r="A39" s="2525">
        <v>341</v>
      </c>
      <c r="B39" s="2520"/>
      <c r="C39" s="2521" t="s">
        <v>235</v>
      </c>
      <c r="D39" s="306">
        <v>0</v>
      </c>
      <c r="E39" s="306">
        <v>0</v>
      </c>
      <c r="F39" s="306">
        <v>0</v>
      </c>
      <c r="G39" s="306">
        <v>0</v>
      </c>
    </row>
    <row r="40" spans="1:7" s="2529" customFormat="1" ht="15" customHeight="1">
      <c r="A40" s="2525">
        <v>342</v>
      </c>
      <c r="B40" s="2520"/>
      <c r="C40" s="2521" t="s">
        <v>236</v>
      </c>
      <c r="D40" s="306">
        <v>818.86762999999996</v>
      </c>
      <c r="E40" s="306">
        <v>556.1</v>
      </c>
      <c r="F40" s="306">
        <v>175.5</v>
      </c>
      <c r="G40" s="306">
        <v>440.5</v>
      </c>
    </row>
    <row r="41" spans="1:7" s="2529" customFormat="1" ht="15" customHeight="1">
      <c r="A41" s="2525">
        <v>343</v>
      </c>
      <c r="B41" s="2520"/>
      <c r="C41" s="2521" t="s">
        <v>237</v>
      </c>
      <c r="D41" s="306">
        <v>0</v>
      </c>
      <c r="E41" s="306">
        <v>0</v>
      </c>
      <c r="F41" s="306">
        <v>0</v>
      </c>
      <c r="G41" s="306">
        <v>0</v>
      </c>
    </row>
    <row r="42" spans="1:7" s="2529" customFormat="1" ht="15" customHeight="1">
      <c r="A42" s="2525">
        <v>344</v>
      </c>
      <c r="B42" s="2520"/>
      <c r="C42" s="2521" t="s">
        <v>238</v>
      </c>
      <c r="D42" s="306">
        <v>416.36799999999999</v>
      </c>
      <c r="E42" s="306">
        <v>457.9</v>
      </c>
      <c r="F42" s="306">
        <v>8893.9</v>
      </c>
      <c r="G42" s="306">
        <v>1061</v>
      </c>
    </row>
    <row r="43" spans="1:7" s="2529" customFormat="1" ht="15" customHeight="1">
      <c r="A43" s="2525">
        <v>349</v>
      </c>
      <c r="B43" s="2520"/>
      <c r="C43" s="2521" t="s">
        <v>239</v>
      </c>
      <c r="D43" s="306">
        <v>2065.5258600000002</v>
      </c>
      <c r="E43" s="306">
        <v>700</v>
      </c>
      <c r="F43" s="306">
        <v>1225.8</v>
      </c>
      <c r="G43" s="306">
        <v>900</v>
      </c>
    </row>
    <row r="44" spans="1:7" s="2518" customFormat="1" ht="15" customHeight="1">
      <c r="A44" s="2519">
        <v>440</v>
      </c>
      <c r="B44" s="2520"/>
      <c r="C44" s="2521" t="s">
        <v>240</v>
      </c>
      <c r="D44" s="306">
        <v>6386.7803999999996</v>
      </c>
      <c r="E44" s="306">
        <v>5200.1000000000004</v>
      </c>
      <c r="F44" s="306">
        <v>5924.2</v>
      </c>
      <c r="G44" s="306">
        <v>5012.5</v>
      </c>
    </row>
    <row r="45" spans="1:7" s="2518" customFormat="1" ht="15" customHeight="1">
      <c r="A45" s="2519">
        <v>441</v>
      </c>
      <c r="B45" s="2520"/>
      <c r="C45" s="2521" t="s">
        <v>241</v>
      </c>
      <c r="D45" s="306">
        <v>120.47512999999999</v>
      </c>
      <c r="E45" s="306">
        <v>7250</v>
      </c>
      <c r="F45" s="306">
        <v>1594.9</v>
      </c>
      <c r="G45" s="306">
        <v>500</v>
      </c>
    </row>
    <row r="46" spans="1:7" s="2518" customFormat="1" ht="15" customHeight="1">
      <c r="A46" s="2519">
        <v>442</v>
      </c>
      <c r="B46" s="2520"/>
      <c r="C46" s="2521" t="s">
        <v>242</v>
      </c>
      <c r="D46" s="306">
        <v>3227.634</v>
      </c>
      <c r="E46" s="306">
        <v>3228.4</v>
      </c>
      <c r="F46" s="306">
        <v>3764.3</v>
      </c>
      <c r="G46" s="306">
        <v>3443.4</v>
      </c>
    </row>
    <row r="47" spans="1:7" s="2518" customFormat="1" ht="15" customHeight="1">
      <c r="A47" s="2519">
        <v>443</v>
      </c>
      <c r="B47" s="2520"/>
      <c r="C47" s="2521" t="s">
        <v>243</v>
      </c>
      <c r="D47" s="306">
        <v>5522.1279599999998</v>
      </c>
      <c r="E47" s="306">
        <v>5798.7</v>
      </c>
      <c r="F47" s="306">
        <v>5707.2</v>
      </c>
      <c r="G47" s="306">
        <v>5698.1</v>
      </c>
    </row>
    <row r="48" spans="1:7" s="2518" customFormat="1" ht="15" customHeight="1">
      <c r="A48" s="2519">
        <v>444</v>
      </c>
      <c r="B48" s="2520"/>
      <c r="C48" s="2521" t="s">
        <v>238</v>
      </c>
      <c r="D48" s="306">
        <v>17963.656630000001</v>
      </c>
      <c r="E48" s="306">
        <v>0</v>
      </c>
      <c r="F48" s="306">
        <v>184.5</v>
      </c>
      <c r="G48" s="306">
        <v>0</v>
      </c>
    </row>
    <row r="49" spans="1:7" s="2518" customFormat="1" ht="15" customHeight="1">
      <c r="A49" s="2519">
        <v>445</v>
      </c>
      <c r="B49" s="2520"/>
      <c r="C49" s="2521" t="s">
        <v>244</v>
      </c>
      <c r="D49" s="306">
        <v>43897.238499999999</v>
      </c>
      <c r="E49" s="306">
        <v>45595.3</v>
      </c>
      <c r="F49" s="306">
        <v>51344.800000000003</v>
      </c>
      <c r="G49" s="306">
        <v>48456.1</v>
      </c>
    </row>
    <row r="50" spans="1:7" s="2518" customFormat="1" ht="15" customHeight="1">
      <c r="A50" s="2519">
        <v>446</v>
      </c>
      <c r="B50" s="2520"/>
      <c r="C50" s="2521" t="s">
        <v>245</v>
      </c>
      <c r="D50" s="306">
        <v>10724.368210000001</v>
      </c>
      <c r="E50" s="306">
        <v>11614.6</v>
      </c>
      <c r="F50" s="306">
        <v>10144.299999999999</v>
      </c>
      <c r="G50" s="306">
        <v>8965.9</v>
      </c>
    </row>
    <row r="51" spans="1:7" s="2518" customFormat="1" ht="15" customHeight="1">
      <c r="A51" s="2519">
        <v>447</v>
      </c>
      <c r="B51" s="2520"/>
      <c r="C51" s="2521" t="s">
        <v>246</v>
      </c>
      <c r="D51" s="306">
        <v>20672.399570000001</v>
      </c>
      <c r="E51" s="306">
        <v>21893.5</v>
      </c>
      <c r="F51" s="306">
        <v>21779.200000000001</v>
      </c>
      <c r="G51" s="306">
        <v>20802.900000000001</v>
      </c>
    </row>
    <row r="52" spans="1:7" s="2518" customFormat="1" ht="15" customHeight="1">
      <c r="A52" s="2519">
        <v>448</v>
      </c>
      <c r="B52" s="2520"/>
      <c r="C52" s="2521" t="s">
        <v>247</v>
      </c>
      <c r="D52" s="306">
        <v>0</v>
      </c>
      <c r="E52" s="306">
        <v>0</v>
      </c>
      <c r="F52" s="306">
        <v>0</v>
      </c>
      <c r="G52" s="306">
        <v>0</v>
      </c>
    </row>
    <row r="53" spans="1:7" s="2518" customFormat="1" ht="15" customHeight="1">
      <c r="A53" s="2519">
        <v>449</v>
      </c>
      <c r="B53" s="2520"/>
      <c r="C53" s="2521" t="s">
        <v>248</v>
      </c>
      <c r="D53" s="306">
        <v>7.5459500000000004</v>
      </c>
      <c r="E53" s="306">
        <v>0</v>
      </c>
      <c r="F53" s="306">
        <v>103.2</v>
      </c>
      <c r="G53" s="306">
        <v>0</v>
      </c>
    </row>
    <row r="54" spans="1:7" s="2529" customFormat="1" ht="13.5" customHeight="1">
      <c r="A54" s="2547" t="s">
        <v>249</v>
      </c>
      <c r="B54" s="2548"/>
      <c r="C54" s="2548" t="s">
        <v>250</v>
      </c>
      <c r="D54" s="318">
        <v>0</v>
      </c>
      <c r="E54" s="318">
        <v>0</v>
      </c>
      <c r="F54" s="318">
        <v>0</v>
      </c>
      <c r="G54" s="318">
        <v>0</v>
      </c>
    </row>
    <row r="55" spans="1:7" ht="15" customHeight="1">
      <c r="A55" s="2545"/>
      <c r="B55" s="2545"/>
      <c r="C55" s="2539" t="s">
        <v>251</v>
      </c>
      <c r="D55" s="305">
        <f t="shared" ref="D55" si="3">SUM(D44:D53)-SUM(D38:D43)</f>
        <v>77294.82263000001</v>
      </c>
      <c r="E55" s="305">
        <f t="shared" ref="E55" si="4">SUM(E44:E53)-SUM(E38:E43)</f>
        <v>75429.600000000006</v>
      </c>
      <c r="F55" s="305">
        <f t="shared" ref="F55:G55" si="5">SUM(F44:F53)-SUM(F38:F43)</f>
        <v>69929</v>
      </c>
      <c r="G55" s="305">
        <f t="shared" si="5"/>
        <v>69177.5</v>
      </c>
    </row>
    <row r="56" spans="1:7" ht="14.25" customHeight="1">
      <c r="A56" s="2545"/>
      <c r="B56" s="2545"/>
      <c r="C56" s="2539" t="s">
        <v>252</v>
      </c>
      <c r="D56" s="305">
        <f t="shared" ref="D56:G56" si="6">D55+D37</f>
        <v>88836.041559999518</v>
      </c>
      <c r="E56" s="305">
        <f t="shared" si="6"/>
        <v>2361.0999999990745</v>
      </c>
      <c r="F56" s="305">
        <f t="shared" si="6"/>
        <v>201288.79999999981</v>
      </c>
      <c r="G56" s="305">
        <f t="shared" si="6"/>
        <v>28410.900000000373</v>
      </c>
    </row>
    <row r="57" spans="1:7" s="2518" customFormat="1" ht="15.75" customHeight="1">
      <c r="A57" s="2549">
        <v>380</v>
      </c>
      <c r="B57" s="2550"/>
      <c r="C57" s="2551" t="s">
        <v>253</v>
      </c>
      <c r="D57" s="502">
        <v>0</v>
      </c>
      <c r="E57" s="502">
        <v>0</v>
      </c>
      <c r="F57" s="502">
        <v>0</v>
      </c>
      <c r="G57" s="502">
        <v>0</v>
      </c>
    </row>
    <row r="58" spans="1:7" s="2518" customFormat="1" ht="15.75" customHeight="1">
      <c r="A58" s="2549">
        <v>381</v>
      </c>
      <c r="B58" s="2550"/>
      <c r="C58" s="2551" t="s">
        <v>254</v>
      </c>
      <c r="D58" s="502">
        <v>0</v>
      </c>
      <c r="E58" s="502">
        <v>0</v>
      </c>
      <c r="F58" s="502">
        <v>0</v>
      </c>
      <c r="G58" s="502">
        <v>0</v>
      </c>
    </row>
    <row r="59" spans="1:7" s="2529" customFormat="1" ht="25.5">
      <c r="A59" s="2526">
        <v>383</v>
      </c>
      <c r="B59" s="2527"/>
      <c r="C59" s="2528" t="s">
        <v>255</v>
      </c>
      <c r="D59" s="323">
        <v>0</v>
      </c>
      <c r="E59" s="323">
        <v>0</v>
      </c>
      <c r="F59" s="323">
        <v>0</v>
      </c>
      <c r="G59" s="323">
        <v>0</v>
      </c>
    </row>
    <row r="60" spans="1:7" s="2529" customFormat="1">
      <c r="A60" s="2526">
        <v>3840</v>
      </c>
      <c r="B60" s="2527"/>
      <c r="C60" s="2528" t="s">
        <v>256</v>
      </c>
      <c r="D60" s="324">
        <v>0</v>
      </c>
      <c r="E60" s="324">
        <v>0</v>
      </c>
      <c r="F60" s="324">
        <v>0</v>
      </c>
      <c r="G60" s="324">
        <v>0</v>
      </c>
    </row>
    <row r="61" spans="1:7" s="2529" customFormat="1">
      <c r="A61" s="2526">
        <v>3841</v>
      </c>
      <c r="B61" s="2527"/>
      <c r="C61" s="2528" t="s">
        <v>257</v>
      </c>
      <c r="D61" s="324">
        <v>235600</v>
      </c>
      <c r="E61" s="324">
        <v>0</v>
      </c>
      <c r="F61" s="324">
        <v>8180</v>
      </c>
      <c r="G61" s="324">
        <v>98523</v>
      </c>
    </row>
    <row r="62" spans="1:7" s="2529" customFormat="1">
      <c r="A62" s="2552">
        <v>386</v>
      </c>
      <c r="B62" s="2553"/>
      <c r="C62" s="2554" t="s">
        <v>258</v>
      </c>
      <c r="D62" s="324">
        <v>26536.706900000001</v>
      </c>
      <c r="E62" s="324">
        <v>0</v>
      </c>
      <c r="F62" s="324">
        <v>3774.9</v>
      </c>
      <c r="G62" s="324">
        <v>0</v>
      </c>
    </row>
    <row r="63" spans="1:7" s="2529" customFormat="1" ht="25.5">
      <c r="A63" s="2526">
        <v>387</v>
      </c>
      <c r="B63" s="2527"/>
      <c r="C63" s="2528" t="s">
        <v>259</v>
      </c>
      <c r="D63" s="324">
        <v>0</v>
      </c>
      <c r="E63" s="324">
        <v>0</v>
      </c>
      <c r="F63" s="324">
        <v>0</v>
      </c>
      <c r="G63" s="324">
        <v>0</v>
      </c>
    </row>
    <row r="64" spans="1:7" s="2529" customFormat="1">
      <c r="A64" s="2525">
        <v>389</v>
      </c>
      <c r="B64" s="2555"/>
      <c r="C64" s="2521" t="s">
        <v>61</v>
      </c>
      <c r="D64" s="306">
        <v>15123.49444</v>
      </c>
      <c r="E64" s="306">
        <v>2316.5</v>
      </c>
      <c r="F64" s="306">
        <v>7481.7</v>
      </c>
      <c r="G64" s="306">
        <v>3789.9</v>
      </c>
    </row>
    <row r="65" spans="1:7" s="2518" customFormat="1">
      <c r="A65" s="2525" t="s">
        <v>260</v>
      </c>
      <c r="B65" s="2520"/>
      <c r="C65" s="2521" t="s">
        <v>261</v>
      </c>
      <c r="D65" s="306">
        <v>0</v>
      </c>
      <c r="E65" s="306">
        <v>0</v>
      </c>
      <c r="F65" s="306">
        <v>0</v>
      </c>
      <c r="G65" s="306">
        <v>0</v>
      </c>
    </row>
    <row r="66" spans="1:7" s="2558" customFormat="1" ht="25.5">
      <c r="A66" s="2556" t="s">
        <v>262</v>
      </c>
      <c r="B66" s="2557"/>
      <c r="C66" s="2528" t="s">
        <v>263</v>
      </c>
      <c r="D66" s="323">
        <v>0</v>
      </c>
      <c r="E66" s="323">
        <v>0</v>
      </c>
      <c r="F66" s="323">
        <v>0</v>
      </c>
      <c r="G66" s="323">
        <v>0</v>
      </c>
    </row>
    <row r="67" spans="1:7" s="2518" customFormat="1">
      <c r="A67" s="2559">
        <v>481</v>
      </c>
      <c r="B67" s="2520"/>
      <c r="C67" s="2521" t="s">
        <v>264</v>
      </c>
      <c r="D67" s="306">
        <v>0</v>
      </c>
      <c r="E67" s="306">
        <v>0</v>
      </c>
      <c r="F67" s="306">
        <v>0</v>
      </c>
      <c r="G67" s="306">
        <v>0</v>
      </c>
    </row>
    <row r="68" spans="1:7" s="2518" customFormat="1">
      <c r="A68" s="2559">
        <v>482</v>
      </c>
      <c r="B68" s="2520"/>
      <c r="C68" s="2521" t="s">
        <v>265</v>
      </c>
      <c r="D68" s="306">
        <v>0</v>
      </c>
      <c r="E68" s="306">
        <v>0</v>
      </c>
      <c r="F68" s="306">
        <v>0</v>
      </c>
      <c r="G68" s="306">
        <v>0</v>
      </c>
    </row>
    <row r="69" spans="1:7" s="2518" customFormat="1">
      <c r="A69" s="2559">
        <v>483</v>
      </c>
      <c r="B69" s="2520"/>
      <c r="C69" s="2521" t="s">
        <v>266</v>
      </c>
      <c r="D69" s="306">
        <v>4000</v>
      </c>
      <c r="E69" s="306">
        <v>0</v>
      </c>
      <c r="F69" s="306">
        <v>0</v>
      </c>
      <c r="G69" s="306">
        <v>45872</v>
      </c>
    </row>
    <row r="70" spans="1:7" s="2518" customFormat="1">
      <c r="A70" s="2559">
        <v>484</v>
      </c>
      <c r="B70" s="2520"/>
      <c r="C70" s="2521" t="s">
        <v>267</v>
      </c>
      <c r="D70" s="306">
        <v>308876.61479999998</v>
      </c>
      <c r="E70" s="306">
        <v>0</v>
      </c>
      <c r="F70" s="306">
        <v>0</v>
      </c>
      <c r="G70" s="306">
        <v>38231</v>
      </c>
    </row>
    <row r="71" spans="1:7" s="2518" customFormat="1">
      <c r="A71" s="2559">
        <v>485</v>
      </c>
      <c r="B71" s="2520"/>
      <c r="C71" s="2521" t="s">
        <v>268</v>
      </c>
      <c r="D71" s="306">
        <v>0</v>
      </c>
      <c r="E71" s="306">
        <v>0</v>
      </c>
      <c r="F71" s="306">
        <v>0</v>
      </c>
      <c r="G71" s="306">
        <v>0</v>
      </c>
    </row>
    <row r="72" spans="1:7" s="2518" customFormat="1">
      <c r="A72" s="2559">
        <v>486</v>
      </c>
      <c r="B72" s="2520"/>
      <c r="C72" s="2521" t="s">
        <v>269</v>
      </c>
      <c r="D72" s="306">
        <v>0</v>
      </c>
      <c r="E72" s="306">
        <v>0</v>
      </c>
      <c r="F72" s="306">
        <v>8191.2</v>
      </c>
      <c r="G72" s="306">
        <v>0</v>
      </c>
    </row>
    <row r="73" spans="1:7" s="2529" customFormat="1">
      <c r="A73" s="2559">
        <v>487</v>
      </c>
      <c r="B73" s="2523"/>
      <c r="C73" s="2521" t="s">
        <v>270</v>
      </c>
      <c r="D73" s="306">
        <v>0</v>
      </c>
      <c r="E73" s="306">
        <v>0</v>
      </c>
      <c r="F73" s="306">
        <v>0</v>
      </c>
      <c r="G73" s="306">
        <v>0</v>
      </c>
    </row>
    <row r="74" spans="1:7" s="2529" customFormat="1">
      <c r="A74" s="2559">
        <v>489</v>
      </c>
      <c r="B74" s="2560"/>
      <c r="C74" s="2537" t="s">
        <v>78</v>
      </c>
      <c r="D74" s="306">
        <v>27475.02576</v>
      </c>
      <c r="E74" s="306">
        <v>326.5</v>
      </c>
      <c r="F74" s="306">
        <v>2056.4</v>
      </c>
      <c r="G74" s="306">
        <v>1444</v>
      </c>
    </row>
    <row r="75" spans="1:7" s="2529" customFormat="1">
      <c r="A75" s="2561" t="s">
        <v>271</v>
      </c>
      <c r="B75" s="2560"/>
      <c r="C75" s="2548" t="s">
        <v>272</v>
      </c>
      <c r="D75" s="306">
        <v>0</v>
      </c>
      <c r="E75" s="306">
        <v>0</v>
      </c>
      <c r="F75" s="306">
        <v>0</v>
      </c>
      <c r="G75" s="306">
        <v>0</v>
      </c>
    </row>
    <row r="76" spans="1:7">
      <c r="A76" s="2538"/>
      <c r="B76" s="2538"/>
      <c r="C76" s="2539" t="s">
        <v>273</v>
      </c>
      <c r="D76" s="305">
        <f t="shared" ref="D76" si="7">SUM(D65:D74)-SUM(D57:D64)</f>
        <v>63091.43922</v>
      </c>
      <c r="E76" s="305">
        <f t="shared" ref="E76" si="8">SUM(E65:E74)-SUM(E57:E64)</f>
        <v>-1990</v>
      </c>
      <c r="F76" s="305">
        <f t="shared" ref="F76:G76" si="9">SUM(F65:F74)-SUM(F57:F64)</f>
        <v>-9188.9999999999982</v>
      </c>
      <c r="G76" s="305">
        <f t="shared" si="9"/>
        <v>-16765.899999999994</v>
      </c>
    </row>
    <row r="77" spans="1:7">
      <c r="A77" s="2562"/>
      <c r="B77" s="2562"/>
      <c r="C77" s="2539" t="s">
        <v>274</v>
      </c>
      <c r="D77" s="305">
        <f t="shared" ref="D77:G77" si="10">D56+D76</f>
        <v>151927.48077999952</v>
      </c>
      <c r="E77" s="305">
        <f t="shared" si="10"/>
        <v>371.0999999990745</v>
      </c>
      <c r="F77" s="305">
        <f t="shared" si="10"/>
        <v>192099.79999999981</v>
      </c>
      <c r="G77" s="305">
        <f t="shared" si="10"/>
        <v>11645.000000000378</v>
      </c>
    </row>
    <row r="78" spans="1:7">
      <c r="A78" s="2563">
        <v>3</v>
      </c>
      <c r="B78" s="2563"/>
      <c r="C78" s="2564" t="s">
        <v>275</v>
      </c>
      <c r="D78" s="338">
        <f t="shared" ref="D78:G78" si="11">D20+D21+SUM(D38:D43)+SUM(D57:D64)</f>
        <v>5443957.0775300004</v>
      </c>
      <c r="E78" s="338">
        <f t="shared" si="11"/>
        <v>5017770.4000000004</v>
      </c>
      <c r="F78" s="338">
        <f t="shared" si="11"/>
        <v>5001095.9999999991</v>
      </c>
      <c r="G78" s="338">
        <f t="shared" si="11"/>
        <v>5374514.2999999998</v>
      </c>
    </row>
    <row r="79" spans="1:7">
      <c r="A79" s="2563">
        <v>4</v>
      </c>
      <c r="B79" s="2563"/>
      <c r="C79" s="2564" t="s">
        <v>276</v>
      </c>
      <c r="D79" s="338">
        <f t="shared" ref="D79:G79" si="12">D35+D36+SUM(D44:D53)+SUM(D65:D74)</f>
        <v>5595884.5583100002</v>
      </c>
      <c r="E79" s="338">
        <f t="shared" si="12"/>
        <v>5018141.4999999991</v>
      </c>
      <c r="F79" s="338">
        <f t="shared" si="12"/>
        <v>5193195.7999999989</v>
      </c>
      <c r="G79" s="338">
        <f t="shared" si="12"/>
        <v>5386159.2999999998</v>
      </c>
    </row>
    <row r="80" spans="1:7">
      <c r="A80" s="2565"/>
      <c r="B80" s="2565"/>
      <c r="C80" s="2566"/>
      <c r="D80" s="341"/>
      <c r="E80" s="341"/>
      <c r="F80" s="341"/>
      <c r="G80" s="341"/>
    </row>
    <row r="81" spans="1:7">
      <c r="A81" s="2567" t="s">
        <v>277</v>
      </c>
      <c r="B81" s="2568"/>
      <c r="C81" s="2568"/>
      <c r="D81" s="344"/>
      <c r="E81" s="344"/>
      <c r="F81" s="344"/>
      <c r="G81" s="344"/>
    </row>
    <row r="82" spans="1:7" s="2518" customFormat="1">
      <c r="A82" s="2569">
        <v>50</v>
      </c>
      <c r="B82" s="2570"/>
      <c r="C82" s="2570" t="s">
        <v>278</v>
      </c>
      <c r="D82" s="306">
        <v>89157.914610000007</v>
      </c>
      <c r="E82" s="306">
        <v>135455</v>
      </c>
      <c r="F82" s="306">
        <v>103876.8</v>
      </c>
      <c r="G82" s="306">
        <v>195090</v>
      </c>
    </row>
    <row r="83" spans="1:7" s="2518" customFormat="1">
      <c r="A83" s="2569">
        <v>51</v>
      </c>
      <c r="B83" s="2570"/>
      <c r="C83" s="2570" t="s">
        <v>279</v>
      </c>
      <c r="D83" s="306">
        <v>0</v>
      </c>
      <c r="E83" s="306">
        <v>0</v>
      </c>
      <c r="F83" s="306">
        <v>0</v>
      </c>
      <c r="G83" s="306">
        <v>0</v>
      </c>
    </row>
    <row r="84" spans="1:7" s="2518" customFormat="1">
      <c r="A84" s="2569">
        <v>52</v>
      </c>
      <c r="B84" s="2570"/>
      <c r="C84" s="2570" t="s">
        <v>280</v>
      </c>
      <c r="D84" s="306">
        <v>4014.6635099999999</v>
      </c>
      <c r="E84" s="306">
        <v>3600</v>
      </c>
      <c r="F84" s="306">
        <v>3459.1</v>
      </c>
      <c r="G84" s="306">
        <v>8819</v>
      </c>
    </row>
    <row r="85" spans="1:7" s="2518" customFormat="1">
      <c r="A85" s="2571">
        <v>54</v>
      </c>
      <c r="B85" s="2572"/>
      <c r="C85" s="2572" t="s">
        <v>281</v>
      </c>
      <c r="D85" s="306">
        <v>184108.46961</v>
      </c>
      <c r="E85" s="306">
        <v>315960</v>
      </c>
      <c r="F85" s="306">
        <v>273536.40000000002</v>
      </c>
      <c r="G85" s="306">
        <v>108925</v>
      </c>
    </row>
    <row r="86" spans="1:7" s="2518" customFormat="1">
      <c r="A86" s="2571">
        <v>55</v>
      </c>
      <c r="B86" s="2572"/>
      <c r="C86" s="2572" t="s">
        <v>282</v>
      </c>
      <c r="D86" s="306">
        <v>320160</v>
      </c>
      <c r="E86" s="306">
        <v>0</v>
      </c>
      <c r="F86" s="306">
        <v>0</v>
      </c>
      <c r="G86" s="306">
        <v>113515</v>
      </c>
    </row>
    <row r="87" spans="1:7" s="2518" customFormat="1">
      <c r="A87" s="2571">
        <v>56</v>
      </c>
      <c r="B87" s="2572"/>
      <c r="C87" s="2572" t="s">
        <v>283</v>
      </c>
      <c r="D87" s="306">
        <v>10686.508</v>
      </c>
      <c r="E87" s="306">
        <v>14917.6</v>
      </c>
      <c r="F87" s="306">
        <v>13904.7</v>
      </c>
      <c r="G87" s="306">
        <v>26446.7</v>
      </c>
    </row>
    <row r="88" spans="1:7" s="2518" customFormat="1">
      <c r="A88" s="2569">
        <v>57</v>
      </c>
      <c r="B88" s="2570"/>
      <c r="C88" s="2570" t="s">
        <v>284</v>
      </c>
      <c r="D88" s="306">
        <v>5423.674</v>
      </c>
      <c r="E88" s="306">
        <v>0</v>
      </c>
      <c r="F88" s="306">
        <v>2804.2</v>
      </c>
      <c r="G88" s="306">
        <v>0</v>
      </c>
    </row>
    <row r="89" spans="1:7" s="2518" customFormat="1">
      <c r="A89" s="2569">
        <v>580</v>
      </c>
      <c r="B89" s="2570"/>
      <c r="C89" s="2570" t="s">
        <v>285</v>
      </c>
      <c r="D89" s="306">
        <v>0</v>
      </c>
      <c r="E89" s="306">
        <v>0</v>
      </c>
      <c r="F89" s="306">
        <v>0</v>
      </c>
      <c r="G89" s="306">
        <v>0</v>
      </c>
    </row>
    <row r="90" spans="1:7" s="2518" customFormat="1">
      <c r="A90" s="2569">
        <v>582</v>
      </c>
      <c r="B90" s="2570"/>
      <c r="C90" s="2570" t="s">
        <v>286</v>
      </c>
      <c r="D90" s="306">
        <v>0</v>
      </c>
      <c r="E90" s="306">
        <v>0</v>
      </c>
      <c r="F90" s="306">
        <v>0</v>
      </c>
      <c r="G90" s="306">
        <v>0</v>
      </c>
    </row>
    <row r="91" spans="1:7" s="2518" customFormat="1">
      <c r="A91" s="2569">
        <v>584</v>
      </c>
      <c r="B91" s="2570"/>
      <c r="C91" s="2570" t="s">
        <v>287</v>
      </c>
      <c r="D91" s="306">
        <v>0</v>
      </c>
      <c r="E91" s="306">
        <v>0</v>
      </c>
      <c r="F91" s="306">
        <v>0</v>
      </c>
      <c r="G91" s="306">
        <v>0</v>
      </c>
    </row>
    <row r="92" spans="1:7" s="2518" customFormat="1">
      <c r="A92" s="2569">
        <v>585</v>
      </c>
      <c r="B92" s="2570"/>
      <c r="C92" s="2570" t="s">
        <v>288</v>
      </c>
      <c r="D92" s="306">
        <v>0</v>
      </c>
      <c r="E92" s="306">
        <v>0</v>
      </c>
      <c r="F92" s="306">
        <v>0</v>
      </c>
      <c r="G92" s="306">
        <v>0</v>
      </c>
    </row>
    <row r="93" spans="1:7" s="2518" customFormat="1">
      <c r="A93" s="2569">
        <v>586</v>
      </c>
      <c r="B93" s="2570"/>
      <c r="C93" s="2570" t="s">
        <v>289</v>
      </c>
      <c r="D93" s="306">
        <v>0</v>
      </c>
      <c r="E93" s="306">
        <v>0</v>
      </c>
      <c r="F93" s="306">
        <v>0</v>
      </c>
      <c r="G93" s="306">
        <v>0</v>
      </c>
    </row>
    <row r="94" spans="1:7" s="2518" customFormat="1">
      <c r="A94" s="2573">
        <v>589</v>
      </c>
      <c r="B94" s="2574"/>
      <c r="C94" s="2574" t="s">
        <v>290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2575">
        <v>5</v>
      </c>
      <c r="B95" s="2576"/>
      <c r="C95" s="2576" t="s">
        <v>291</v>
      </c>
      <c r="D95" s="353">
        <f t="shared" ref="D95:G95" si="13">SUM(D82:D94)</f>
        <v>613551.22973000002</v>
      </c>
      <c r="E95" s="353">
        <f t="shared" si="13"/>
        <v>469932.6</v>
      </c>
      <c r="F95" s="353">
        <f t="shared" si="13"/>
        <v>397581.20000000007</v>
      </c>
      <c r="G95" s="353">
        <f t="shared" si="13"/>
        <v>452795.7</v>
      </c>
    </row>
    <row r="96" spans="1:7" s="2518" customFormat="1">
      <c r="A96" s="2569">
        <v>60</v>
      </c>
      <c r="B96" s="2570"/>
      <c r="C96" s="2570" t="s">
        <v>292</v>
      </c>
      <c r="D96" s="484">
        <v>113461.42200999999</v>
      </c>
      <c r="E96" s="484">
        <v>0</v>
      </c>
      <c r="F96" s="484">
        <v>140.19999999999999</v>
      </c>
      <c r="G96" s="484"/>
    </row>
    <row r="97" spans="1:7" s="2518" customFormat="1">
      <c r="A97" s="2569">
        <v>61</v>
      </c>
      <c r="B97" s="2570"/>
      <c r="C97" s="2570" t="s">
        <v>293</v>
      </c>
      <c r="D97" s="484">
        <v>3310.7042999999999</v>
      </c>
      <c r="E97" s="484">
        <v>2931</v>
      </c>
      <c r="F97" s="484">
        <v>2408</v>
      </c>
      <c r="G97" s="484">
        <v>1812.5</v>
      </c>
    </row>
    <row r="98" spans="1:7" s="2518" customFormat="1">
      <c r="A98" s="2569">
        <v>62</v>
      </c>
      <c r="B98" s="2570"/>
      <c r="C98" s="2570" t="s">
        <v>294</v>
      </c>
      <c r="D98" s="484">
        <v>0</v>
      </c>
      <c r="E98" s="484">
        <v>0</v>
      </c>
      <c r="F98" s="484">
        <v>0</v>
      </c>
      <c r="G98" s="484">
        <v>0</v>
      </c>
    </row>
    <row r="99" spans="1:7" s="2518" customFormat="1">
      <c r="A99" s="2569">
        <v>63</v>
      </c>
      <c r="B99" s="2570"/>
      <c r="C99" s="2570" t="s">
        <v>295</v>
      </c>
      <c r="D99" s="484">
        <v>19249.639640000001</v>
      </c>
      <c r="E99" s="484">
        <v>18379</v>
      </c>
      <c r="F99" s="484">
        <v>19918.599999999999</v>
      </c>
      <c r="G99" s="484">
        <v>28408</v>
      </c>
    </row>
    <row r="100" spans="1:7" s="2518" customFormat="1">
      <c r="A100" s="2569">
        <v>64</v>
      </c>
      <c r="B100" s="2570"/>
      <c r="C100" s="2570" t="s">
        <v>296</v>
      </c>
      <c r="D100" s="484">
        <v>26191.103449999999</v>
      </c>
      <c r="E100" s="484">
        <v>5964</v>
      </c>
      <c r="F100" s="484">
        <v>19379.5</v>
      </c>
      <c r="G100" s="484">
        <v>3316.2</v>
      </c>
    </row>
    <row r="101" spans="1:7" s="2518" customFormat="1">
      <c r="A101" s="2569">
        <v>65</v>
      </c>
      <c r="B101" s="2570"/>
      <c r="C101" s="2570" t="s">
        <v>297</v>
      </c>
      <c r="D101" s="484">
        <v>0</v>
      </c>
      <c r="E101" s="484">
        <v>0</v>
      </c>
      <c r="F101" s="484">
        <v>0</v>
      </c>
      <c r="G101" s="484">
        <v>0</v>
      </c>
    </row>
    <row r="102" spans="1:7" s="2518" customFormat="1">
      <c r="A102" s="2569">
        <v>66</v>
      </c>
      <c r="B102" s="2570"/>
      <c r="C102" s="2570" t="s">
        <v>298</v>
      </c>
      <c r="D102" s="484">
        <v>0</v>
      </c>
      <c r="E102" s="484">
        <v>0</v>
      </c>
      <c r="F102" s="484">
        <v>0</v>
      </c>
      <c r="G102" s="484">
        <v>0</v>
      </c>
    </row>
    <row r="103" spans="1:7" s="2518" customFormat="1">
      <c r="A103" s="2569">
        <v>67</v>
      </c>
      <c r="B103" s="2570"/>
      <c r="C103" s="2570" t="s">
        <v>284</v>
      </c>
      <c r="D103" s="487">
        <v>5423.674</v>
      </c>
      <c r="E103" s="487">
        <v>0</v>
      </c>
      <c r="F103" s="487">
        <v>2804.2</v>
      </c>
      <c r="G103" s="487">
        <v>0</v>
      </c>
    </row>
    <row r="104" spans="1:7" s="2518" customFormat="1" ht="25.5">
      <c r="A104" s="2577" t="s">
        <v>299</v>
      </c>
      <c r="B104" s="2570"/>
      <c r="C104" s="2578" t="s">
        <v>300</v>
      </c>
      <c r="D104" s="487"/>
      <c r="E104" s="487"/>
      <c r="F104" s="487"/>
      <c r="G104" s="487"/>
    </row>
    <row r="105" spans="1:7" s="2518" customFormat="1" ht="38.25">
      <c r="A105" s="2579" t="s">
        <v>301</v>
      </c>
      <c r="B105" s="2574"/>
      <c r="C105" s="2580" t="s">
        <v>302</v>
      </c>
      <c r="D105" s="490"/>
      <c r="E105" s="490"/>
      <c r="F105" s="490"/>
      <c r="G105" s="490"/>
    </row>
    <row r="106" spans="1:7">
      <c r="A106" s="2575">
        <v>6</v>
      </c>
      <c r="B106" s="2576"/>
      <c r="C106" s="2576" t="s">
        <v>303</v>
      </c>
      <c r="D106" s="353">
        <f t="shared" ref="D106:G106" si="14">SUM(D96:D105)</f>
        <v>167636.5434</v>
      </c>
      <c r="E106" s="353">
        <f t="shared" si="14"/>
        <v>27274</v>
      </c>
      <c r="F106" s="353">
        <f t="shared" si="14"/>
        <v>44650.5</v>
      </c>
      <c r="G106" s="353">
        <f t="shared" si="14"/>
        <v>33536.699999999997</v>
      </c>
    </row>
    <row r="107" spans="1:7">
      <c r="A107" s="2581" t="s">
        <v>304</v>
      </c>
      <c r="B107" s="2581"/>
      <c r="C107" s="2576" t="s">
        <v>3</v>
      </c>
      <c r="D107" s="353">
        <f t="shared" ref="D107:G107" si="15">(D95-D88)-(D106-D103)</f>
        <v>445914.68633000006</v>
      </c>
      <c r="E107" s="353">
        <f t="shared" si="15"/>
        <v>442658.6</v>
      </c>
      <c r="F107" s="353">
        <f t="shared" si="15"/>
        <v>352930.70000000007</v>
      </c>
      <c r="G107" s="353">
        <f t="shared" si="15"/>
        <v>419259</v>
      </c>
    </row>
    <row r="108" spans="1:7">
      <c r="A108" s="2582" t="s">
        <v>305</v>
      </c>
      <c r="B108" s="2582"/>
      <c r="C108" s="2583" t="s">
        <v>306</v>
      </c>
      <c r="D108" s="539">
        <f t="shared" ref="D108:G108" si="16">D107-D85-D86+D100+D101</f>
        <v>-32162.679829999946</v>
      </c>
      <c r="E108" s="539">
        <f t="shared" si="16"/>
        <v>132662.59999999998</v>
      </c>
      <c r="F108" s="539">
        <f t="shared" si="16"/>
        <v>98773.800000000047</v>
      </c>
      <c r="G108" s="539">
        <f t="shared" si="16"/>
        <v>200135.2</v>
      </c>
    </row>
    <row r="109" spans="1:7">
      <c r="A109" s="2565"/>
      <c r="B109" s="2565"/>
      <c r="C109" s="2566"/>
      <c r="D109" s="341"/>
      <c r="E109" s="341"/>
      <c r="F109" s="341"/>
      <c r="G109" s="341"/>
    </row>
    <row r="110" spans="1:7" s="2586" customFormat="1">
      <c r="A110" s="2584" t="s">
        <v>307</v>
      </c>
      <c r="B110" s="2585"/>
      <c r="C110" s="2584"/>
      <c r="D110" s="341"/>
      <c r="E110" s="341"/>
      <c r="F110" s="341"/>
      <c r="G110" s="341"/>
    </row>
    <row r="111" spans="1:7" s="2589" customFormat="1">
      <c r="A111" s="2587">
        <v>10</v>
      </c>
      <c r="B111" s="2588"/>
      <c r="C111" s="2588" t="s">
        <v>308</v>
      </c>
      <c r="D111" s="366">
        <f t="shared" ref="D111:G111" si="17">D112+D117</f>
        <v>2497617.97334</v>
      </c>
      <c r="E111" s="366">
        <f t="shared" si="17"/>
        <v>0</v>
      </c>
      <c r="F111" s="366">
        <f t="shared" si="17"/>
        <v>2288256.8000000003</v>
      </c>
      <c r="G111" s="366">
        <f t="shared" si="17"/>
        <v>0</v>
      </c>
    </row>
    <row r="112" spans="1:7" s="2589" customFormat="1">
      <c r="A112" s="2590" t="s">
        <v>309</v>
      </c>
      <c r="B112" s="2591"/>
      <c r="C112" s="2591" t="s">
        <v>310</v>
      </c>
      <c r="D112" s="366">
        <f t="shared" ref="D112:G112" si="18">D113+D114+D115+D116</f>
        <v>2053621.89805</v>
      </c>
      <c r="E112" s="366">
        <f t="shared" si="18"/>
        <v>0</v>
      </c>
      <c r="F112" s="366">
        <f t="shared" si="18"/>
        <v>1861501.5000000002</v>
      </c>
      <c r="G112" s="366">
        <f t="shared" si="18"/>
        <v>0</v>
      </c>
    </row>
    <row r="113" spans="1:7" s="2589" customFormat="1">
      <c r="A113" s="2592" t="s">
        <v>311</v>
      </c>
      <c r="B113" s="2593"/>
      <c r="C113" s="2593" t="s">
        <v>312</v>
      </c>
      <c r="D113" s="306">
        <v>1757050.6500200001</v>
      </c>
      <c r="E113" s="306"/>
      <c r="F113" s="306">
        <v>1576459.6</v>
      </c>
      <c r="G113" s="306"/>
    </row>
    <row r="114" spans="1:7" s="2596" customFormat="1" ht="15" customHeight="1">
      <c r="A114" s="2594">
        <v>102</v>
      </c>
      <c r="B114" s="2595"/>
      <c r="C114" s="2595" t="s">
        <v>313</v>
      </c>
      <c r="D114" s="323">
        <v>49970.627189999999</v>
      </c>
      <c r="E114" s="323"/>
      <c r="F114" s="323">
        <v>49970.6</v>
      </c>
      <c r="G114" s="323"/>
    </row>
    <row r="115" spans="1:7" s="2589" customFormat="1">
      <c r="A115" s="2592">
        <v>104</v>
      </c>
      <c r="B115" s="2593"/>
      <c r="C115" s="2593" t="s">
        <v>314</v>
      </c>
      <c r="D115" s="306">
        <v>231824.95814999999</v>
      </c>
      <c r="E115" s="306"/>
      <c r="F115" s="306">
        <v>220125.6</v>
      </c>
      <c r="G115" s="306"/>
    </row>
    <row r="116" spans="1:7" s="2589" customFormat="1">
      <c r="A116" s="2592">
        <v>106</v>
      </c>
      <c r="B116" s="2593"/>
      <c r="C116" s="2593" t="s">
        <v>315</v>
      </c>
      <c r="D116" s="306">
        <v>14775.662689999999</v>
      </c>
      <c r="E116" s="306"/>
      <c r="F116" s="306">
        <v>14945.7</v>
      </c>
      <c r="G116" s="306"/>
    </row>
    <row r="117" spans="1:7" s="2589" customFormat="1">
      <c r="A117" s="2590" t="s">
        <v>316</v>
      </c>
      <c r="B117" s="2591"/>
      <c r="C117" s="2591" t="s">
        <v>317</v>
      </c>
      <c r="D117" s="366">
        <f t="shared" ref="D117:G117" si="19">D118+D119+D120</f>
        <v>443996.07529000001</v>
      </c>
      <c r="E117" s="366">
        <f t="shared" si="19"/>
        <v>0</v>
      </c>
      <c r="F117" s="366">
        <f t="shared" si="19"/>
        <v>426755.30000000005</v>
      </c>
      <c r="G117" s="366">
        <f t="shared" si="19"/>
        <v>0</v>
      </c>
    </row>
    <row r="118" spans="1:7" s="2589" customFormat="1">
      <c r="A118" s="2592">
        <v>107</v>
      </c>
      <c r="B118" s="2593"/>
      <c r="C118" s="2593" t="s">
        <v>318</v>
      </c>
      <c r="D118" s="306">
        <v>236223.34591</v>
      </c>
      <c r="E118" s="306"/>
      <c r="F118" s="306">
        <v>222881.6</v>
      </c>
      <c r="G118" s="306"/>
    </row>
    <row r="119" spans="1:7" s="2589" customFormat="1">
      <c r="A119" s="2592">
        <v>108</v>
      </c>
      <c r="B119" s="2593"/>
      <c r="C119" s="2593" t="s">
        <v>319</v>
      </c>
      <c r="D119" s="306">
        <v>207772.72938</v>
      </c>
      <c r="E119" s="306"/>
      <c r="F119" s="306">
        <v>203873.7</v>
      </c>
      <c r="G119" s="306"/>
    </row>
    <row r="120" spans="1:7" s="2598" customFormat="1" ht="25.5">
      <c r="A120" s="2594">
        <v>109</v>
      </c>
      <c r="B120" s="2597"/>
      <c r="C120" s="2597" t="s">
        <v>320</v>
      </c>
      <c r="D120" s="376"/>
      <c r="E120" s="376"/>
      <c r="F120" s="376">
        <v>0</v>
      </c>
      <c r="G120" s="376"/>
    </row>
    <row r="121" spans="1:7" s="2589" customFormat="1">
      <c r="A121" s="2590">
        <v>14</v>
      </c>
      <c r="B121" s="2591"/>
      <c r="C121" s="2591" t="s">
        <v>321</v>
      </c>
      <c r="D121" s="378">
        <f t="shared" ref="D121:G121" si="20">SUM(D122:D130)</f>
        <v>1099191.3634599999</v>
      </c>
      <c r="E121" s="378">
        <f t="shared" si="20"/>
        <v>0</v>
      </c>
      <c r="F121" s="378">
        <f t="shared" si="20"/>
        <v>1321059.9000000001</v>
      </c>
      <c r="G121" s="378">
        <f t="shared" si="20"/>
        <v>0</v>
      </c>
    </row>
    <row r="122" spans="1:7" s="2589" customFormat="1">
      <c r="A122" s="2592" t="s">
        <v>322</v>
      </c>
      <c r="B122" s="2593"/>
      <c r="C122" s="2593" t="s">
        <v>323</v>
      </c>
      <c r="D122" s="306">
        <v>319924.58964999998</v>
      </c>
      <c r="E122" s="306"/>
      <c r="F122" s="306">
        <v>422633.4</v>
      </c>
      <c r="G122" s="306"/>
    </row>
    <row r="123" spans="1:7" s="2589" customFormat="1">
      <c r="A123" s="2592">
        <v>144</v>
      </c>
      <c r="B123" s="2593"/>
      <c r="C123" s="2593" t="s">
        <v>281</v>
      </c>
      <c r="D123" s="306">
        <v>447077.38790999999</v>
      </c>
      <c r="E123" s="306"/>
      <c r="F123" s="306">
        <v>576026.9</v>
      </c>
      <c r="G123" s="306"/>
    </row>
    <row r="124" spans="1:7" s="2589" customFormat="1">
      <c r="A124" s="2592">
        <v>145</v>
      </c>
      <c r="B124" s="2593"/>
      <c r="C124" s="2593" t="s">
        <v>324</v>
      </c>
      <c r="D124" s="379">
        <v>316120.86</v>
      </c>
      <c r="E124" s="379"/>
      <c r="F124" s="379">
        <v>307940.90000000002</v>
      </c>
      <c r="G124" s="379"/>
    </row>
    <row r="125" spans="1:7" s="2589" customFormat="1">
      <c r="A125" s="2592">
        <v>146</v>
      </c>
      <c r="B125" s="2593"/>
      <c r="C125" s="2593" t="s">
        <v>325</v>
      </c>
      <c r="D125" s="379">
        <v>16068.525900000001</v>
      </c>
      <c r="E125" s="379"/>
      <c r="F125" s="379">
        <v>14458.7</v>
      </c>
      <c r="G125" s="379"/>
    </row>
    <row r="126" spans="1:7" s="2598" customFormat="1" ht="29.45" customHeight="1">
      <c r="A126" s="2594" t="s">
        <v>326</v>
      </c>
      <c r="B126" s="2597"/>
      <c r="C126" s="2597" t="s">
        <v>327</v>
      </c>
      <c r="D126" s="380"/>
      <c r="E126" s="380"/>
      <c r="F126" s="380"/>
      <c r="G126" s="380"/>
    </row>
    <row r="127" spans="1:7" s="2589" customFormat="1">
      <c r="A127" s="2592">
        <v>1484</v>
      </c>
      <c r="B127" s="2593"/>
      <c r="C127" s="2593" t="s">
        <v>328</v>
      </c>
      <c r="D127" s="379"/>
      <c r="E127" s="379"/>
      <c r="F127" s="379"/>
      <c r="G127" s="379"/>
    </row>
    <row r="128" spans="1:7" s="2589" customFormat="1">
      <c r="A128" s="2592">
        <v>1485</v>
      </c>
      <c r="B128" s="2593"/>
      <c r="C128" s="2593" t="s">
        <v>329</v>
      </c>
      <c r="D128" s="379"/>
      <c r="E128" s="379"/>
      <c r="F128" s="379"/>
      <c r="G128" s="379"/>
    </row>
    <row r="129" spans="1:7" s="2589" customFormat="1">
      <c r="A129" s="2592">
        <v>1486</v>
      </c>
      <c r="B129" s="2593"/>
      <c r="C129" s="2593" t="s">
        <v>330</v>
      </c>
      <c r="D129" s="379"/>
      <c r="E129" s="379"/>
      <c r="F129" s="379"/>
      <c r="G129" s="379"/>
    </row>
    <row r="130" spans="1:7" s="2589" customFormat="1">
      <c r="A130" s="2599">
        <v>1489</v>
      </c>
      <c r="B130" s="2600"/>
      <c r="C130" s="2600" t="s">
        <v>331</v>
      </c>
      <c r="D130" s="383"/>
      <c r="E130" s="383"/>
      <c r="F130" s="383"/>
      <c r="G130" s="383"/>
    </row>
    <row r="131" spans="1:7" s="2586" customFormat="1">
      <c r="A131" s="2601">
        <v>1</v>
      </c>
      <c r="B131" s="2602"/>
      <c r="C131" s="2601" t="s">
        <v>332</v>
      </c>
      <c r="D131" s="386">
        <f t="shared" ref="D131:G131" si="21">D111+D121</f>
        <v>3596809.3367999997</v>
      </c>
      <c r="E131" s="386">
        <f t="shared" si="21"/>
        <v>0</v>
      </c>
      <c r="F131" s="386">
        <f t="shared" si="21"/>
        <v>3609316.7</v>
      </c>
      <c r="G131" s="386">
        <f t="shared" si="21"/>
        <v>0</v>
      </c>
    </row>
    <row r="132" spans="1:7" s="2586" customFormat="1">
      <c r="A132" s="2565"/>
      <c r="B132" s="2565"/>
      <c r="C132" s="2566"/>
      <c r="D132" s="341"/>
      <c r="E132" s="341"/>
      <c r="F132" s="341"/>
      <c r="G132" s="341"/>
    </row>
    <row r="133" spans="1:7" s="2589" customFormat="1">
      <c r="A133" s="2587">
        <v>20</v>
      </c>
      <c r="B133" s="2588"/>
      <c r="C133" s="2588" t="s">
        <v>333</v>
      </c>
      <c r="D133" s="720">
        <f t="shared" ref="D133:G133" si="22">D134+D140</f>
        <v>2514492.6807599999</v>
      </c>
      <c r="E133" s="720">
        <f t="shared" si="22"/>
        <v>0</v>
      </c>
      <c r="F133" s="720">
        <f t="shared" si="22"/>
        <v>2331141.2999999998</v>
      </c>
      <c r="G133" s="720">
        <f t="shared" si="22"/>
        <v>0</v>
      </c>
    </row>
    <row r="134" spans="1:7" s="2589" customFormat="1">
      <c r="A134" s="2603" t="s">
        <v>334</v>
      </c>
      <c r="B134" s="2591"/>
      <c r="C134" s="2591" t="s">
        <v>335</v>
      </c>
      <c r="D134" s="366">
        <f t="shared" ref="D134:G134" si="23">D135+D136+D138+D139</f>
        <v>917716.74497999996</v>
      </c>
      <c r="E134" s="366">
        <f t="shared" si="23"/>
        <v>0</v>
      </c>
      <c r="F134" s="366">
        <f t="shared" si="23"/>
        <v>987639.3</v>
      </c>
      <c r="G134" s="366">
        <f t="shared" si="23"/>
        <v>0</v>
      </c>
    </row>
    <row r="135" spans="1:7" s="2605" customFormat="1">
      <c r="A135" s="2604">
        <v>200</v>
      </c>
      <c r="B135" s="2593"/>
      <c r="C135" s="2593" t="s">
        <v>336</v>
      </c>
      <c r="D135" s="306">
        <v>458529.92855000001</v>
      </c>
      <c r="E135" s="306"/>
      <c r="F135" s="306">
        <v>415912.8</v>
      </c>
      <c r="G135" s="306"/>
    </row>
    <row r="136" spans="1:7" s="2605" customFormat="1">
      <c r="A136" s="2604">
        <v>201</v>
      </c>
      <c r="B136" s="2593"/>
      <c r="C136" s="2593" t="s">
        <v>337</v>
      </c>
      <c r="D136" s="306">
        <v>0.76522999999999997</v>
      </c>
      <c r="E136" s="306"/>
      <c r="F136" s="306">
        <v>0.8</v>
      </c>
      <c r="G136" s="306"/>
    </row>
    <row r="137" spans="1:7" s="2605" customFormat="1">
      <c r="A137" s="2606" t="s">
        <v>338</v>
      </c>
      <c r="B137" s="2607"/>
      <c r="C137" s="2607" t="s">
        <v>339</v>
      </c>
      <c r="D137" s="393">
        <v>0</v>
      </c>
      <c r="E137" s="393"/>
      <c r="F137" s="393">
        <v>0</v>
      </c>
      <c r="G137" s="393"/>
    </row>
    <row r="138" spans="1:7" s="2605" customFormat="1">
      <c r="A138" s="2604">
        <v>204</v>
      </c>
      <c r="B138" s="2593"/>
      <c r="C138" s="2593" t="s">
        <v>340</v>
      </c>
      <c r="D138" s="379">
        <v>320982.87964</v>
      </c>
      <c r="E138" s="379"/>
      <c r="F138" s="379">
        <v>396113.5</v>
      </c>
      <c r="G138" s="379"/>
    </row>
    <row r="139" spans="1:7" s="2605" customFormat="1">
      <c r="A139" s="2604">
        <v>205</v>
      </c>
      <c r="B139" s="2593"/>
      <c r="C139" s="2593" t="s">
        <v>341</v>
      </c>
      <c r="D139" s="379">
        <v>138203.17155999999</v>
      </c>
      <c r="E139" s="379"/>
      <c r="F139" s="379">
        <v>175612.2</v>
      </c>
      <c r="G139" s="379"/>
    </row>
    <row r="140" spans="1:7" s="2605" customFormat="1">
      <c r="A140" s="2603" t="s">
        <v>342</v>
      </c>
      <c r="B140" s="2591"/>
      <c r="C140" s="2591" t="s">
        <v>343</v>
      </c>
      <c r="D140" s="366">
        <f t="shared" ref="D140:G140" si="24">D141+D143+D144</f>
        <v>1596775.9357799999</v>
      </c>
      <c r="E140" s="366">
        <f t="shared" si="24"/>
        <v>0</v>
      </c>
      <c r="F140" s="366">
        <f t="shared" si="24"/>
        <v>1343502</v>
      </c>
      <c r="G140" s="366">
        <f t="shared" si="24"/>
        <v>0</v>
      </c>
    </row>
    <row r="141" spans="1:7" s="2605" customFormat="1">
      <c r="A141" s="2604">
        <v>206</v>
      </c>
      <c r="B141" s="2593"/>
      <c r="C141" s="2593" t="s">
        <v>344</v>
      </c>
      <c r="D141" s="379">
        <v>1381064.85925</v>
      </c>
      <c r="E141" s="379"/>
      <c r="F141" s="379">
        <v>1130961.7</v>
      </c>
      <c r="G141" s="379"/>
    </row>
    <row r="142" spans="1:7" s="2605" customFormat="1">
      <c r="A142" s="2606" t="s">
        <v>345</v>
      </c>
      <c r="B142" s="2607"/>
      <c r="C142" s="2607" t="s">
        <v>346</v>
      </c>
      <c r="D142" s="393">
        <v>0</v>
      </c>
      <c r="E142" s="393"/>
      <c r="F142" s="393">
        <v>0</v>
      </c>
      <c r="G142" s="393"/>
    </row>
    <row r="143" spans="1:7" s="2605" customFormat="1">
      <c r="A143" s="2604">
        <v>208</v>
      </c>
      <c r="B143" s="2593"/>
      <c r="C143" s="2593" t="s">
        <v>347</v>
      </c>
      <c r="D143" s="379">
        <v>185234.46937999999</v>
      </c>
      <c r="E143" s="379"/>
      <c r="F143" s="379">
        <v>181235.1</v>
      </c>
      <c r="G143" s="379"/>
    </row>
    <row r="144" spans="1:7" s="2608" customFormat="1" ht="25.5">
      <c r="A144" s="2594">
        <v>209</v>
      </c>
      <c r="B144" s="2597"/>
      <c r="C144" s="2597" t="s">
        <v>348</v>
      </c>
      <c r="D144" s="380">
        <v>30476.60715</v>
      </c>
      <c r="E144" s="380"/>
      <c r="F144" s="380">
        <v>31305.200000000001</v>
      </c>
      <c r="G144" s="380"/>
    </row>
    <row r="145" spans="1:7" s="2589" customFormat="1">
      <c r="A145" s="2603">
        <v>29</v>
      </c>
      <c r="B145" s="2591"/>
      <c r="C145" s="2591" t="s">
        <v>349</v>
      </c>
      <c r="D145" s="379">
        <v>1082316.65604</v>
      </c>
      <c r="E145" s="379"/>
      <c r="F145" s="379">
        <v>1278175.6000000001</v>
      </c>
      <c r="G145" s="379"/>
    </row>
    <row r="146" spans="1:7" s="2589" customFormat="1">
      <c r="A146" s="2609" t="s">
        <v>350</v>
      </c>
      <c r="B146" s="2610"/>
      <c r="C146" s="2610" t="s">
        <v>351</v>
      </c>
      <c r="D146" s="318">
        <v>562768.44085999997</v>
      </c>
      <c r="E146" s="318"/>
      <c r="F146" s="318">
        <v>754868.2</v>
      </c>
      <c r="G146" s="318"/>
    </row>
    <row r="147" spans="1:7" s="2586" customFormat="1">
      <c r="A147" s="2601">
        <v>2</v>
      </c>
      <c r="B147" s="2602"/>
      <c r="C147" s="2601" t="s">
        <v>352</v>
      </c>
      <c r="D147" s="386">
        <f t="shared" ref="D147:G147" si="25">D133+D145</f>
        <v>3596809.3367999997</v>
      </c>
      <c r="E147" s="386">
        <f t="shared" si="25"/>
        <v>0</v>
      </c>
      <c r="F147" s="386">
        <f t="shared" si="25"/>
        <v>3609316.9</v>
      </c>
      <c r="G147" s="386">
        <f t="shared" si="25"/>
        <v>0</v>
      </c>
    </row>
    <row r="148" spans="1:7" ht="7.5" customHeight="1"/>
    <row r="149" spans="1:7" ht="13.5" customHeight="1">
      <c r="A149" s="2611" t="s">
        <v>353</v>
      </c>
      <c r="B149" s="2612"/>
      <c r="C149" s="2613" t="s">
        <v>354</v>
      </c>
      <c r="D149" s="2612"/>
      <c r="E149" s="2612"/>
      <c r="F149" s="2612"/>
      <c r="G149" s="2612"/>
    </row>
    <row r="150" spans="1:7">
      <c r="A150" s="2614" t="s">
        <v>355</v>
      </c>
      <c r="B150" s="2615"/>
      <c r="C150" s="2615" t="s">
        <v>101</v>
      </c>
      <c r="D150" s="402">
        <f t="shared" ref="D150" si="26">D77+SUM(D8:D12)-D30-D31+D16-D33+D59+D63-D73+D64-D74-D54+D20-D35</f>
        <v>297659.62401999952</v>
      </c>
      <c r="E150" s="402">
        <f t="shared" ref="E150" si="27">E77+SUM(E8:E12)-E30-E31+E16-E33+E59+E63-E73+E64-E74-E54+E20-E35</f>
        <v>117512.39999999909</v>
      </c>
      <c r="F150" s="402">
        <f t="shared" ref="F150:G150" si="28">F77+SUM(F8:F12)-F30-F31+F16-F33+F59+F63-F73+F64-F74-F54+F20-F35</f>
        <v>318814.49999999983</v>
      </c>
      <c r="G150" s="402">
        <f t="shared" si="28"/>
        <v>130291.8000000004</v>
      </c>
    </row>
    <row r="151" spans="1:7">
      <c r="A151" s="2616" t="s">
        <v>356</v>
      </c>
      <c r="B151" s="2617"/>
      <c r="C151" s="2617" t="s">
        <v>357</v>
      </c>
      <c r="D151" s="405">
        <f t="shared" ref="D151:G151" si="29">IF(D177=0,0,D150/D177)</f>
        <v>6.4429425648645816E-2</v>
      </c>
      <c r="E151" s="405">
        <f t="shared" si="29"/>
        <v>2.7466228051189756E-2</v>
      </c>
      <c r="F151" s="405">
        <f t="shared" si="29"/>
        <v>7.1613340590181152E-2</v>
      </c>
      <c r="G151" s="405">
        <f t="shared" si="29"/>
        <v>2.8698128035230124E-2</v>
      </c>
    </row>
    <row r="152" spans="1:7" s="2620" customFormat="1" ht="25.5">
      <c r="A152" s="2618" t="s">
        <v>358</v>
      </c>
      <c r="B152" s="2619"/>
      <c r="C152" s="2619" t="s">
        <v>359</v>
      </c>
      <c r="D152" s="587">
        <f t="shared" ref="D152:G152" si="30">IF(D107=0,0,D150/D107)</f>
        <v>0.66752594867376924</v>
      </c>
      <c r="E152" s="587">
        <f t="shared" si="30"/>
        <v>0.26546959665981662</v>
      </c>
      <c r="F152" s="587">
        <f t="shared" si="30"/>
        <v>0.90333456398097345</v>
      </c>
      <c r="G152" s="587">
        <f t="shared" si="30"/>
        <v>0.31076685294770151</v>
      </c>
    </row>
    <row r="153" spans="1:7" s="2620" customFormat="1" ht="25.5">
      <c r="A153" s="2621" t="s">
        <v>358</v>
      </c>
      <c r="B153" s="2622"/>
      <c r="C153" s="2622" t="s">
        <v>360</v>
      </c>
      <c r="D153" s="425">
        <f t="shared" ref="D153:G153" si="31">IF(0=D108,0,D150/D108)</f>
        <v>-9.2548141384150338</v>
      </c>
      <c r="E153" s="425">
        <f t="shared" si="31"/>
        <v>0.88579901192950472</v>
      </c>
      <c r="F153" s="425">
        <f t="shared" si="31"/>
        <v>3.227723343639707</v>
      </c>
      <c r="G153" s="425">
        <f t="shared" si="31"/>
        <v>0.65101891121601996</v>
      </c>
    </row>
    <row r="154" spans="1:7" ht="25.5">
      <c r="A154" s="2623" t="s">
        <v>361</v>
      </c>
      <c r="B154" s="2624"/>
      <c r="C154" s="2624" t="s">
        <v>362</v>
      </c>
      <c r="D154" s="418">
        <f t="shared" ref="D154:G154" si="32">D150-D107</f>
        <v>-148255.06231000053</v>
      </c>
      <c r="E154" s="418">
        <f t="shared" si="32"/>
        <v>-325146.20000000088</v>
      </c>
      <c r="F154" s="418">
        <f t="shared" si="32"/>
        <v>-34116.200000000244</v>
      </c>
      <c r="G154" s="418">
        <f t="shared" si="32"/>
        <v>-288967.1999999996</v>
      </c>
    </row>
    <row r="155" spans="1:7" ht="25.5">
      <c r="A155" s="2621" t="s">
        <v>363</v>
      </c>
      <c r="B155" s="2622"/>
      <c r="C155" s="2622" t="s">
        <v>364</v>
      </c>
      <c r="D155" s="415">
        <f t="shared" ref="D155:G155" si="33">D150-D108</f>
        <v>329822.30384999944</v>
      </c>
      <c r="E155" s="415">
        <f t="shared" si="33"/>
        <v>-15150.200000000885</v>
      </c>
      <c r="F155" s="415">
        <f t="shared" si="33"/>
        <v>220040.69999999978</v>
      </c>
      <c r="G155" s="415">
        <f t="shared" si="33"/>
        <v>-69843.399999999616</v>
      </c>
    </row>
    <row r="156" spans="1:7">
      <c r="A156" s="2614" t="s">
        <v>365</v>
      </c>
      <c r="B156" s="2615"/>
      <c r="C156" s="2615" t="s">
        <v>366</v>
      </c>
      <c r="D156" s="419">
        <f t="shared" ref="D156:G156" si="34">D135+D136-D137+D141-D142</f>
        <v>1839595.5530300001</v>
      </c>
      <c r="E156" s="419">
        <f t="shared" si="34"/>
        <v>0</v>
      </c>
      <c r="F156" s="419">
        <f t="shared" si="34"/>
        <v>1546875.2999999998</v>
      </c>
      <c r="G156" s="419">
        <f t="shared" si="34"/>
        <v>0</v>
      </c>
    </row>
    <row r="157" spans="1:7">
      <c r="A157" s="2625" t="s">
        <v>367</v>
      </c>
      <c r="B157" s="2626"/>
      <c r="C157" s="2626" t="s">
        <v>368</v>
      </c>
      <c r="D157" s="422">
        <f t="shared" ref="D157:G157" si="35">IF(D177=0,0,D156/D177)</f>
        <v>0.39818663783423419</v>
      </c>
      <c r="E157" s="422">
        <f t="shared" si="35"/>
        <v>0</v>
      </c>
      <c r="F157" s="422">
        <f t="shared" si="35"/>
        <v>0.3474650861533547</v>
      </c>
      <c r="G157" s="422">
        <f t="shared" si="35"/>
        <v>0</v>
      </c>
    </row>
    <row r="158" spans="1:7">
      <c r="A158" s="2614" t="s">
        <v>369</v>
      </c>
      <c r="B158" s="2615"/>
      <c r="C158" s="2615" t="s">
        <v>370</v>
      </c>
      <c r="D158" s="419">
        <f t="shared" ref="D158:G158" si="36">D133-D142-D111</f>
        <v>16874.707419999875</v>
      </c>
      <c r="E158" s="419">
        <f t="shared" si="36"/>
        <v>0</v>
      </c>
      <c r="F158" s="419">
        <f t="shared" si="36"/>
        <v>42884.499999999534</v>
      </c>
      <c r="G158" s="419">
        <f t="shared" si="36"/>
        <v>0</v>
      </c>
    </row>
    <row r="159" spans="1:7">
      <c r="A159" s="2616" t="s">
        <v>371</v>
      </c>
      <c r="B159" s="2617"/>
      <c r="C159" s="2617" t="s">
        <v>372</v>
      </c>
      <c r="D159" s="423">
        <f t="shared" ref="D159:G159" si="37">D121-D123-D124-D142-D145</f>
        <v>-746323.54049000016</v>
      </c>
      <c r="E159" s="423">
        <f t="shared" si="37"/>
        <v>0</v>
      </c>
      <c r="F159" s="423">
        <f t="shared" si="37"/>
        <v>-841083.5</v>
      </c>
      <c r="G159" s="423">
        <f t="shared" si="37"/>
        <v>0</v>
      </c>
    </row>
    <row r="160" spans="1:7">
      <c r="A160" s="2616" t="s">
        <v>373</v>
      </c>
      <c r="B160" s="2617"/>
      <c r="C160" s="2617" t="s">
        <v>374</v>
      </c>
      <c r="D160" s="424">
        <f t="shared" ref="D160:G160" si="38">IF(D175=0,"-",1000*D158/D175)</f>
        <v>33.440557847718225</v>
      </c>
      <c r="E160" s="424">
        <f t="shared" si="38"/>
        <v>0</v>
      </c>
      <c r="F160" s="424">
        <f t="shared" si="38"/>
        <v>84.489324688270528</v>
      </c>
      <c r="G160" s="424">
        <f t="shared" si="38"/>
        <v>0</v>
      </c>
    </row>
    <row r="161" spans="1:7">
      <c r="A161" s="2616" t="s">
        <v>373</v>
      </c>
      <c r="B161" s="2617"/>
      <c r="C161" s="2617" t="s">
        <v>375</v>
      </c>
      <c r="D161" s="423">
        <f t="shared" ref="D161:G161" si="39">IF(D175=0,0,1000*(D159/D175))</f>
        <v>-1478.9871556107792</v>
      </c>
      <c r="E161" s="423">
        <f t="shared" si="39"/>
        <v>0</v>
      </c>
      <c r="F161" s="423">
        <f t="shared" si="39"/>
        <v>-1657.0690324347433</v>
      </c>
      <c r="G161" s="423">
        <f t="shared" si="39"/>
        <v>0</v>
      </c>
    </row>
    <row r="162" spans="1:7">
      <c r="A162" s="2625" t="s">
        <v>376</v>
      </c>
      <c r="B162" s="2626"/>
      <c r="C162" s="2626" t="s">
        <v>377</v>
      </c>
      <c r="D162" s="422">
        <f t="shared" ref="D162:G162" si="40">IF((D22+D23+D65+D66)=0,0,D158/(D22+D23+D65+D66))</f>
        <v>7.5107872129837518E-3</v>
      </c>
      <c r="E162" s="422">
        <f t="shared" si="40"/>
        <v>0</v>
      </c>
      <c r="F162" s="422">
        <f t="shared" si="40"/>
        <v>1.8145448775585566E-2</v>
      </c>
      <c r="G162" s="422">
        <f t="shared" si="40"/>
        <v>0</v>
      </c>
    </row>
    <row r="163" spans="1:7">
      <c r="A163" s="2616" t="s">
        <v>378</v>
      </c>
      <c r="B163" s="2617"/>
      <c r="C163" s="2617" t="s">
        <v>349</v>
      </c>
      <c r="D163" s="402">
        <f t="shared" ref="D163:G163" si="41">D145</f>
        <v>1082316.65604</v>
      </c>
      <c r="E163" s="402">
        <f t="shared" si="41"/>
        <v>0</v>
      </c>
      <c r="F163" s="402">
        <f t="shared" si="41"/>
        <v>1278175.6000000001</v>
      </c>
      <c r="G163" s="402">
        <f t="shared" si="41"/>
        <v>0</v>
      </c>
    </row>
    <row r="164" spans="1:7" ht="25.5">
      <c r="A164" s="2621" t="s">
        <v>379</v>
      </c>
      <c r="B164" s="2627"/>
      <c r="C164" s="2627" t="s">
        <v>380</v>
      </c>
      <c r="D164" s="425">
        <f t="shared" ref="D164:G164" si="42">IF(D178=0,0,D146/D178)</f>
        <v>0.12560794723151703</v>
      </c>
      <c r="E164" s="425">
        <f t="shared" si="42"/>
        <v>0</v>
      </c>
      <c r="F164" s="425">
        <f t="shared" si="42"/>
        <v>0.17743394138613361</v>
      </c>
      <c r="G164" s="425">
        <f t="shared" si="42"/>
        <v>0</v>
      </c>
    </row>
    <row r="165" spans="1:7">
      <c r="A165" s="2628" t="s">
        <v>381</v>
      </c>
      <c r="B165" s="2629"/>
      <c r="C165" s="2629" t="s">
        <v>382</v>
      </c>
      <c r="D165" s="428">
        <f t="shared" ref="D165:G165" si="43">IF(D177=0,0,D180/D177)</f>
        <v>3.4776803360456944E-2</v>
      </c>
      <c r="E165" s="428">
        <f t="shared" si="43"/>
        <v>3.6290815299547571E-2</v>
      </c>
      <c r="F165" s="428">
        <f t="shared" si="43"/>
        <v>3.0836407123541097E-2</v>
      </c>
      <c r="G165" s="428">
        <f t="shared" si="43"/>
        <v>3.3373089606943275E-2</v>
      </c>
    </row>
    <row r="166" spans="1:7">
      <c r="A166" s="2616" t="s">
        <v>383</v>
      </c>
      <c r="B166" s="2617"/>
      <c r="C166" s="2617" t="s">
        <v>251</v>
      </c>
      <c r="D166" s="402">
        <f t="shared" ref="D166:G166" si="44">D55</f>
        <v>77294.82263000001</v>
      </c>
      <c r="E166" s="402">
        <f t="shared" si="44"/>
        <v>75429.600000000006</v>
      </c>
      <c r="F166" s="402">
        <f t="shared" si="44"/>
        <v>69929</v>
      </c>
      <c r="G166" s="402">
        <f t="shared" si="44"/>
        <v>69177.5</v>
      </c>
    </row>
    <row r="167" spans="1:7">
      <c r="A167" s="2625" t="s">
        <v>384</v>
      </c>
      <c r="B167" s="2626"/>
      <c r="C167" s="2626" t="s">
        <v>385</v>
      </c>
      <c r="D167" s="422">
        <f t="shared" ref="D167:G167" si="45">IF(0=D111,0,(D44+D45+D46+D47+D48)/D111)</f>
        <v>1.3300942928263306E-2</v>
      </c>
      <c r="E167" s="422">
        <f t="shared" si="45"/>
        <v>0</v>
      </c>
      <c r="F167" s="422">
        <f t="shared" si="45"/>
        <v>7.5057572209552706E-3</v>
      </c>
      <c r="G167" s="422">
        <f t="shared" si="45"/>
        <v>0</v>
      </c>
    </row>
    <row r="168" spans="1:7">
      <c r="A168" s="2616" t="s">
        <v>386</v>
      </c>
      <c r="B168" s="2615"/>
      <c r="C168" s="2615" t="s">
        <v>387</v>
      </c>
      <c r="D168" s="402">
        <f t="shared" ref="D168:G168" si="46">D38-D44</f>
        <v>21539.861830000002</v>
      </c>
      <c r="E168" s="402">
        <f t="shared" si="46"/>
        <v>18236.900000000001</v>
      </c>
      <c r="F168" s="402">
        <f t="shared" si="46"/>
        <v>14398.2</v>
      </c>
      <c r="G168" s="402">
        <f t="shared" si="46"/>
        <v>16287.400000000001</v>
      </c>
    </row>
    <row r="169" spans="1:7">
      <c r="A169" s="2625" t="s">
        <v>388</v>
      </c>
      <c r="B169" s="2626"/>
      <c r="C169" s="2626" t="s">
        <v>389</v>
      </c>
      <c r="D169" s="405">
        <f t="shared" ref="D169:G169" si="47">IF(D177=0,0,D168/D177)</f>
        <v>4.6623754593093343E-3</v>
      </c>
      <c r="E169" s="405">
        <f t="shared" si="47"/>
        <v>4.2625191413565404E-3</v>
      </c>
      <c r="F169" s="405">
        <f t="shared" si="47"/>
        <v>3.2341791244926031E-3</v>
      </c>
      <c r="G169" s="405">
        <f t="shared" si="47"/>
        <v>3.5874697453025114E-3</v>
      </c>
    </row>
    <row r="170" spans="1:7">
      <c r="A170" s="2616" t="s">
        <v>390</v>
      </c>
      <c r="B170" s="2617"/>
      <c r="C170" s="2617" t="s">
        <v>391</v>
      </c>
      <c r="D170" s="402">
        <f t="shared" ref="D170" si="48">SUM(D82:D87)+SUM(D89:D94)</f>
        <v>608127.55573000002</v>
      </c>
      <c r="E170" s="402">
        <f t="shared" ref="E170" si="49">SUM(E82:E87)+SUM(E89:E94)</f>
        <v>469932.6</v>
      </c>
      <c r="F170" s="402">
        <f t="shared" ref="F170:G170" si="50">SUM(F82:F87)+SUM(F89:F94)</f>
        <v>394777.00000000006</v>
      </c>
      <c r="G170" s="402">
        <f t="shared" si="50"/>
        <v>452795.7</v>
      </c>
    </row>
    <row r="171" spans="1:7">
      <c r="A171" s="2616" t="s">
        <v>392</v>
      </c>
      <c r="B171" s="2617"/>
      <c r="C171" s="2617" t="s">
        <v>393</v>
      </c>
      <c r="D171" s="423">
        <f t="shared" ref="D171" si="51">SUM(D96:D102)+SUM(D104:D105)</f>
        <v>162212.8694</v>
      </c>
      <c r="E171" s="423">
        <f t="shared" ref="E171" si="52">SUM(E96:E102)+SUM(E104:E105)</f>
        <v>27274</v>
      </c>
      <c r="F171" s="423">
        <f t="shared" ref="F171:G171" si="53">SUM(F96:F102)+SUM(F104:F105)</f>
        <v>41846.300000000003</v>
      </c>
      <c r="G171" s="423">
        <f t="shared" si="53"/>
        <v>33536.699999999997</v>
      </c>
    </row>
    <row r="172" spans="1:7">
      <c r="A172" s="2628" t="s">
        <v>394</v>
      </c>
      <c r="B172" s="2629"/>
      <c r="C172" s="2629" t="s">
        <v>395</v>
      </c>
      <c r="D172" s="428">
        <f t="shared" ref="D172:G172" si="54">IF(D184=0,0,D170/D184)</f>
        <v>0.13001114108042972</v>
      </c>
      <c r="E172" s="428">
        <f t="shared" si="54"/>
        <v>0.10225021243352483</v>
      </c>
      <c r="F172" s="428">
        <f t="shared" si="54"/>
        <v>8.7830845734174628E-2</v>
      </c>
      <c r="G172" s="428">
        <f t="shared" si="54"/>
        <v>9.5682216562144623E-2</v>
      </c>
    </row>
    <row r="173" spans="1:7">
      <c r="A173" s="2630"/>
    </row>
    <row r="174" spans="1:7">
      <c r="A174" s="2631" t="s">
        <v>396</v>
      </c>
      <c r="B174" s="2565"/>
      <c r="C174" s="2566"/>
      <c r="D174" s="341"/>
      <c r="E174" s="341"/>
      <c r="F174" s="341"/>
      <c r="G174" s="341"/>
    </row>
    <row r="175" spans="1:7" s="2518" customFormat="1">
      <c r="A175" s="2632" t="s">
        <v>397</v>
      </c>
      <c r="B175" s="2565"/>
      <c r="C175" s="2565" t="s">
        <v>420</v>
      </c>
      <c r="D175" s="2633">
        <v>504618</v>
      </c>
      <c r="E175" s="2633">
        <v>504618</v>
      </c>
      <c r="F175" s="2633">
        <v>507573</v>
      </c>
      <c r="G175" s="2633">
        <v>507573</v>
      </c>
    </row>
    <row r="176" spans="1:7">
      <c r="A176" s="2634" t="s">
        <v>399</v>
      </c>
      <c r="B176" s="2635"/>
      <c r="C176" s="2635"/>
      <c r="D176" s="2635"/>
      <c r="E176" s="2635"/>
      <c r="F176" s="2635"/>
      <c r="G176" s="2635"/>
    </row>
    <row r="177" spans="1:7">
      <c r="A177" s="2636" t="s">
        <v>400</v>
      </c>
      <c r="B177" s="2635"/>
      <c r="C177" s="2635" t="s">
        <v>401</v>
      </c>
      <c r="D177" s="2637">
        <f t="shared" ref="D177" si="55">SUM(D22:D32)+SUM(D44:D53)+SUM(D65:D72)+D75</f>
        <v>4619932.9114499995</v>
      </c>
      <c r="E177" s="2637">
        <f t="shared" ref="E177" si="56">SUM(E22:E32)+SUM(E44:E53)+SUM(E65:E72)+E75</f>
        <v>4278432.3999999994</v>
      </c>
      <c r="F177" s="2637">
        <f t="shared" ref="F177:G177" si="57">SUM(F22:F32)+SUM(F44:F53)+SUM(F65:F72)+F75</f>
        <v>4451887</v>
      </c>
      <c r="G177" s="2637">
        <f t="shared" si="57"/>
        <v>4540080.1000000006</v>
      </c>
    </row>
    <row r="178" spans="1:7">
      <c r="A178" s="2636" t="s">
        <v>402</v>
      </c>
      <c r="B178" s="2635"/>
      <c r="C178" s="2635" t="s">
        <v>403</v>
      </c>
      <c r="D178" s="2637">
        <f t="shared" ref="D178:G178" si="58">D78-D17-D20-D59-D63-D64</f>
        <v>4480356.9619900007</v>
      </c>
      <c r="E178" s="2637">
        <f t="shared" si="58"/>
        <v>4276071.3000000007</v>
      </c>
      <c r="F178" s="2637">
        <f t="shared" si="58"/>
        <v>4254361.8999999994</v>
      </c>
      <c r="G178" s="2637">
        <f t="shared" si="58"/>
        <v>4526089.2</v>
      </c>
    </row>
    <row r="179" spans="1:7">
      <c r="A179" s="2636"/>
      <c r="B179" s="2635"/>
      <c r="C179" s="2635" t="s">
        <v>404</v>
      </c>
      <c r="D179" s="2637">
        <f t="shared" ref="D179:G179" si="59">D178+D170</f>
        <v>5088484.5177200008</v>
      </c>
      <c r="E179" s="2637">
        <f t="shared" si="59"/>
        <v>4746003.9000000004</v>
      </c>
      <c r="F179" s="2637">
        <f t="shared" si="59"/>
        <v>4649138.8999999994</v>
      </c>
      <c r="G179" s="2637">
        <f t="shared" si="59"/>
        <v>4978884.9000000004</v>
      </c>
    </row>
    <row r="180" spans="1:7">
      <c r="A180" s="2636" t="s">
        <v>405</v>
      </c>
      <c r="B180" s="2635"/>
      <c r="C180" s="2635" t="s">
        <v>406</v>
      </c>
      <c r="D180" s="2637">
        <f t="shared" ref="D180:G180" si="60">D38-D44+D8+D9+D10+D16-D33</f>
        <v>160666.49839999998</v>
      </c>
      <c r="E180" s="2637">
        <f t="shared" si="60"/>
        <v>155267.80000000002</v>
      </c>
      <c r="F180" s="2637">
        <f t="shared" si="60"/>
        <v>137280.20000000001</v>
      </c>
      <c r="G180" s="2637">
        <f t="shared" si="60"/>
        <v>151516.5</v>
      </c>
    </row>
    <row r="181" spans="1:7" ht="27.6" customHeight="1">
      <c r="A181" s="2638" t="s">
        <v>407</v>
      </c>
      <c r="B181" s="2639"/>
      <c r="C181" s="2639" t="s">
        <v>408</v>
      </c>
      <c r="D181" s="435">
        <f t="shared" ref="D181:G181" si="61">D22+D23+D24+D25+D26+D29+SUM(D44:D47)+SUM(D49:D53)-D54+D32-D33+SUM(D65:D70)+D72</f>
        <v>4572747.2465999993</v>
      </c>
      <c r="E181" s="435">
        <f t="shared" si="61"/>
        <v>4235261</v>
      </c>
      <c r="F181" s="435">
        <f t="shared" si="61"/>
        <v>4427698.1000000006</v>
      </c>
      <c r="G181" s="435">
        <f t="shared" si="61"/>
        <v>4489706.9000000004</v>
      </c>
    </row>
    <row r="182" spans="1:7">
      <c r="A182" s="2640" t="s">
        <v>409</v>
      </c>
      <c r="B182" s="2639"/>
      <c r="C182" s="2639" t="s">
        <v>410</v>
      </c>
      <c r="D182" s="435">
        <f t="shared" ref="D182:G182" si="62">D181+D171</f>
        <v>4734960.1159999995</v>
      </c>
      <c r="E182" s="435">
        <f t="shared" si="62"/>
        <v>4262535</v>
      </c>
      <c r="F182" s="435">
        <f t="shared" si="62"/>
        <v>4469544.4000000004</v>
      </c>
      <c r="G182" s="435">
        <f t="shared" si="62"/>
        <v>4523243.6000000006</v>
      </c>
    </row>
    <row r="183" spans="1:7">
      <c r="A183" s="2640" t="s">
        <v>411</v>
      </c>
      <c r="B183" s="2639"/>
      <c r="C183" s="2639" t="s">
        <v>412</v>
      </c>
      <c r="D183" s="435">
        <f t="shared" ref="D183:G183" si="63">D4+D5-D7+D38+D39+D40+D41+D43+D13-D16+D57+D58+D60+D62</f>
        <v>4069375.8541800003</v>
      </c>
      <c r="E183" s="435">
        <f t="shared" si="63"/>
        <v>4125975.7</v>
      </c>
      <c r="F183" s="435">
        <f t="shared" si="63"/>
        <v>4099965.0999999996</v>
      </c>
      <c r="G183" s="435">
        <f t="shared" si="63"/>
        <v>4279491.1999999993</v>
      </c>
    </row>
    <row r="184" spans="1:7">
      <c r="A184" s="2640" t="s">
        <v>413</v>
      </c>
      <c r="B184" s="2639"/>
      <c r="C184" s="2639" t="s">
        <v>414</v>
      </c>
      <c r="D184" s="435">
        <f t="shared" ref="D184:G184" si="64">D183+D170</f>
        <v>4677503.4099099999</v>
      </c>
      <c r="E184" s="435">
        <f t="shared" si="64"/>
        <v>4595908.3</v>
      </c>
      <c r="F184" s="435">
        <f t="shared" si="64"/>
        <v>4494742.0999999996</v>
      </c>
      <c r="G184" s="435">
        <f t="shared" si="64"/>
        <v>4732286.8999999994</v>
      </c>
    </row>
    <row r="185" spans="1:7">
      <c r="A185" s="2640"/>
      <c r="B185" s="2639"/>
      <c r="C185" s="2639" t="s">
        <v>415</v>
      </c>
      <c r="D185" s="435">
        <f t="shared" ref="D185:G186" si="65">D181-D183</f>
        <v>503371.392419999</v>
      </c>
      <c r="E185" s="435">
        <f t="shared" si="65"/>
        <v>109285.29999999981</v>
      </c>
      <c r="F185" s="435">
        <f t="shared" si="65"/>
        <v>327733.00000000093</v>
      </c>
      <c r="G185" s="435">
        <f t="shared" si="65"/>
        <v>210215.70000000112</v>
      </c>
    </row>
    <row r="186" spans="1:7">
      <c r="A186" s="2640"/>
      <c r="B186" s="2639"/>
      <c r="C186" s="2639" t="s">
        <v>416</v>
      </c>
      <c r="D186" s="435">
        <f t="shared" si="65"/>
        <v>57456.706089999527</v>
      </c>
      <c r="E186" s="435">
        <f t="shared" si="65"/>
        <v>-333373.29999999981</v>
      </c>
      <c r="F186" s="435">
        <f t="shared" si="65"/>
        <v>-25197.699999999255</v>
      </c>
      <c r="G186" s="435">
        <f t="shared" si="65"/>
        <v>-209043.29999999888</v>
      </c>
    </row>
  </sheetData>
  <sheetProtection selectLockedCells="1" sort="0" autoFilter="0" pivotTables="0"/>
  <autoFilter ref="A1:C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orientation="landscape" r:id="rId1"/>
  <headerFooter alignWithMargins="0">
    <oddHeader>&amp;LFachgruppe für kantonale Finanzfragen (FkF)
Groupe d'études pour les finances cantonales
&amp;CTotal der Kantone&amp;RZürich, 05.08.2019</oddHeader>
    <oddFooter>&amp;LQuelle: FkF August 2019</oddFooter>
  </headerFooter>
  <rowBreaks count="3" manualBreakCount="3">
    <brk id="56" max="6" man="1"/>
    <brk id="79" max="16383" man="1"/>
    <brk id="147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186"/>
  <sheetViews>
    <sheetView zoomScale="115" zoomScaleNormal="115" workbookViewId="0">
      <selection activeCell="AF30" sqref="AF30"/>
    </sheetView>
  </sheetViews>
  <sheetFormatPr baseColWidth="10" defaultColWidth="11.42578125" defaultRowHeight="12.75"/>
  <cols>
    <col min="1" max="1" width="14.7109375" style="1655" customWidth="1"/>
    <col min="2" max="2" width="3.7109375" style="1655" customWidth="1"/>
    <col min="3" max="3" width="44.7109375" style="1655" customWidth="1"/>
    <col min="4" max="7" width="11.42578125" style="1655" customWidth="1"/>
    <col min="8" max="16384" width="11.42578125" style="1655"/>
  </cols>
  <sheetData>
    <row r="1" spans="1:42" s="1645" customFormat="1" ht="18" customHeight="1">
      <c r="A1" s="1640" t="s">
        <v>189</v>
      </c>
      <c r="B1" s="1641" t="s">
        <v>645</v>
      </c>
      <c r="C1" s="1641" t="s">
        <v>165</v>
      </c>
      <c r="D1" s="1642" t="s">
        <v>23</v>
      </c>
      <c r="E1" s="1643" t="s">
        <v>22</v>
      </c>
      <c r="F1" s="1642" t="s">
        <v>23</v>
      </c>
      <c r="G1" s="1643" t="s">
        <v>22</v>
      </c>
      <c r="H1" s="1644"/>
      <c r="I1" s="1644"/>
      <c r="J1" s="1644"/>
      <c r="K1" s="1644"/>
      <c r="L1" s="1644"/>
      <c r="M1" s="1644"/>
      <c r="N1" s="1644"/>
      <c r="O1" s="1644"/>
      <c r="P1" s="1644"/>
      <c r="Q1" s="1644"/>
      <c r="R1" s="1644"/>
      <c r="S1" s="1644"/>
      <c r="T1" s="1644"/>
      <c r="U1" s="1644"/>
      <c r="V1" s="1644"/>
      <c r="W1" s="1644"/>
      <c r="X1" s="1644"/>
      <c r="Y1" s="1644"/>
      <c r="Z1" s="1644"/>
      <c r="AA1" s="1644"/>
      <c r="AB1" s="1644"/>
      <c r="AC1" s="1644"/>
      <c r="AD1" s="1644"/>
      <c r="AE1" s="1644"/>
      <c r="AF1" s="1644"/>
      <c r="AG1" s="1644"/>
      <c r="AH1" s="1644"/>
      <c r="AI1" s="1644"/>
      <c r="AJ1" s="1644"/>
      <c r="AK1" s="1644"/>
      <c r="AL1" s="1644"/>
      <c r="AM1" s="1644"/>
      <c r="AN1" s="1644"/>
      <c r="AO1" s="1644"/>
      <c r="AP1" s="1644"/>
    </row>
    <row r="2" spans="1:42" s="1651" customFormat="1" ht="15" customHeight="1">
      <c r="A2" s="1646"/>
      <c r="B2" s="1647"/>
      <c r="C2" s="1648" t="s">
        <v>191</v>
      </c>
      <c r="D2" s="1649">
        <v>2017</v>
      </c>
      <c r="E2" s="1650">
        <v>2018</v>
      </c>
      <c r="F2" s="1649">
        <v>2018</v>
      </c>
      <c r="G2" s="1650">
        <v>2019</v>
      </c>
    </row>
    <row r="3" spans="1:42" ht="15" customHeight="1">
      <c r="A3" s="1652" t="s">
        <v>192</v>
      </c>
      <c r="B3" s="1653"/>
      <c r="C3" s="1653"/>
      <c r="D3" s="1654"/>
      <c r="E3" s="1654"/>
      <c r="F3" s="1654"/>
      <c r="G3" s="1654"/>
    </row>
    <row r="4" spans="1:42" s="1659" customFormat="1" ht="12.75" customHeight="1">
      <c r="A4" s="1656">
        <v>30</v>
      </c>
      <c r="B4" s="1657"/>
      <c r="C4" s="1658" t="s">
        <v>33</v>
      </c>
      <c r="D4" s="279">
        <v>376063.1</v>
      </c>
      <c r="E4" s="279">
        <v>388159</v>
      </c>
      <c r="F4" s="279">
        <v>380629.3</v>
      </c>
      <c r="G4" s="279">
        <v>394718</v>
      </c>
    </row>
    <row r="5" spans="1:42" s="1659" customFormat="1" ht="12.75" customHeight="1">
      <c r="A5" s="1660">
        <v>31</v>
      </c>
      <c r="B5" s="1661"/>
      <c r="C5" s="1662" t="s">
        <v>193</v>
      </c>
      <c r="D5" s="284">
        <v>297402.8</v>
      </c>
      <c r="E5" s="284">
        <v>325694</v>
      </c>
      <c r="F5" s="284">
        <v>297330.09999999998</v>
      </c>
      <c r="G5" s="284">
        <v>318963</v>
      </c>
    </row>
    <row r="6" spans="1:42" s="1659" customFormat="1" ht="12.75" customHeight="1">
      <c r="A6" s="1663" t="s">
        <v>36</v>
      </c>
      <c r="B6" s="1664"/>
      <c r="C6" s="1665" t="s">
        <v>194</v>
      </c>
      <c r="D6" s="284">
        <v>115757.6</v>
      </c>
      <c r="E6" s="284">
        <v>121917</v>
      </c>
      <c r="F6" s="284">
        <v>107874.1</v>
      </c>
      <c r="G6" s="284">
        <v>112234</v>
      </c>
    </row>
    <row r="7" spans="1:42" s="1659" customFormat="1" ht="12.75" customHeight="1">
      <c r="A7" s="1663" t="s">
        <v>195</v>
      </c>
      <c r="B7" s="1664"/>
      <c r="C7" s="1665" t="s">
        <v>196</v>
      </c>
      <c r="D7" s="284">
        <v>-845</v>
      </c>
      <c r="E7" s="284">
        <v>0</v>
      </c>
      <c r="F7" s="284">
        <v>-881</v>
      </c>
      <c r="G7" s="284">
        <v>0</v>
      </c>
    </row>
    <row r="8" spans="1:42" s="1659" customFormat="1" ht="12.75" customHeight="1">
      <c r="A8" s="1666">
        <v>330</v>
      </c>
      <c r="B8" s="1661"/>
      <c r="C8" s="1662" t="s">
        <v>197</v>
      </c>
      <c r="D8" s="284">
        <v>73963.7</v>
      </c>
      <c r="E8" s="284">
        <v>82961</v>
      </c>
      <c r="F8" s="284">
        <v>67536.3</v>
      </c>
      <c r="G8" s="284">
        <v>93274</v>
      </c>
    </row>
    <row r="9" spans="1:42" s="1659" customFormat="1" ht="12.75" customHeight="1">
      <c r="A9" s="1666">
        <v>332</v>
      </c>
      <c r="B9" s="1661"/>
      <c r="C9" s="1662" t="s">
        <v>198</v>
      </c>
      <c r="D9" s="284">
        <v>5283.4</v>
      </c>
      <c r="E9" s="284">
        <v>5683</v>
      </c>
      <c r="F9" s="284">
        <v>4090.7</v>
      </c>
      <c r="G9" s="284">
        <v>4853</v>
      </c>
    </row>
    <row r="10" spans="1:42" s="1659" customFormat="1" ht="12.75" customHeight="1">
      <c r="A10" s="1666">
        <v>339</v>
      </c>
      <c r="B10" s="1661"/>
      <c r="C10" s="1662" t="s">
        <v>199</v>
      </c>
      <c r="D10" s="284">
        <v>0</v>
      </c>
      <c r="E10" s="284">
        <v>0</v>
      </c>
      <c r="F10" s="284">
        <v>0</v>
      </c>
      <c r="G10" s="284">
        <v>0</v>
      </c>
    </row>
    <row r="11" spans="1:42" s="1659" customFormat="1" ht="12.75" customHeight="1">
      <c r="A11" s="1660">
        <v>350</v>
      </c>
      <c r="B11" s="1661"/>
      <c r="C11" s="1662" t="s">
        <v>200</v>
      </c>
      <c r="D11" s="284">
        <v>2097</v>
      </c>
      <c r="E11" s="284">
        <v>271</v>
      </c>
      <c r="F11" s="284">
        <v>1019.8</v>
      </c>
      <c r="G11" s="284">
        <v>469</v>
      </c>
    </row>
    <row r="12" spans="1:42" s="1670" customFormat="1">
      <c r="A12" s="1667">
        <v>351</v>
      </c>
      <c r="B12" s="1668"/>
      <c r="C12" s="1669" t="s">
        <v>201</v>
      </c>
      <c r="D12" s="284">
        <v>27.1</v>
      </c>
      <c r="E12" s="284">
        <v>0</v>
      </c>
      <c r="F12" s="284">
        <v>1019.6</v>
      </c>
      <c r="G12" s="284">
        <v>0</v>
      </c>
    </row>
    <row r="13" spans="1:42" s="1659" customFormat="1" ht="12.75" customHeight="1">
      <c r="A13" s="1660">
        <v>36</v>
      </c>
      <c r="B13" s="1661"/>
      <c r="C13" s="1662" t="s">
        <v>202</v>
      </c>
      <c r="D13" s="284">
        <v>1065948.1000000001</v>
      </c>
      <c r="E13" s="284">
        <v>1130694</v>
      </c>
      <c r="F13" s="284">
        <v>1069198.8</v>
      </c>
      <c r="G13" s="284">
        <v>1149292</v>
      </c>
    </row>
    <row r="14" spans="1:42" s="1659" customFormat="1" ht="12.75" customHeight="1">
      <c r="A14" s="1671" t="s">
        <v>203</v>
      </c>
      <c r="B14" s="1661"/>
      <c r="C14" s="1672" t="s">
        <v>204</v>
      </c>
      <c r="D14" s="284">
        <v>252102.1</v>
      </c>
      <c r="E14" s="284">
        <v>264178</v>
      </c>
      <c r="F14" s="284">
        <v>254013.4</v>
      </c>
      <c r="G14" s="284">
        <v>264094</v>
      </c>
    </row>
    <row r="15" spans="1:42" s="1659" customFormat="1" ht="12.75" customHeight="1">
      <c r="A15" s="1671" t="s">
        <v>205</v>
      </c>
      <c r="B15" s="1661"/>
      <c r="C15" s="1672" t="s">
        <v>206</v>
      </c>
      <c r="D15" s="284">
        <v>17206.7</v>
      </c>
      <c r="E15" s="284">
        <v>20646</v>
      </c>
      <c r="F15" s="284">
        <v>15638</v>
      </c>
      <c r="G15" s="284">
        <v>23462</v>
      </c>
    </row>
    <row r="16" spans="1:42" s="1674" customFormat="1" ht="26.25" customHeight="1">
      <c r="A16" s="1671" t="s">
        <v>207</v>
      </c>
      <c r="B16" s="1673"/>
      <c r="C16" s="1672" t="s">
        <v>208</v>
      </c>
      <c r="D16" s="284">
        <v>105926.5</v>
      </c>
      <c r="E16" s="284">
        <v>131117</v>
      </c>
      <c r="F16" s="284">
        <v>116492.8</v>
      </c>
      <c r="G16" s="284">
        <v>134989</v>
      </c>
    </row>
    <row r="17" spans="1:7" s="1675" customFormat="1">
      <c r="A17" s="1660">
        <v>37</v>
      </c>
      <c r="B17" s="1661"/>
      <c r="C17" s="1662" t="s">
        <v>209</v>
      </c>
      <c r="D17" s="284">
        <v>360914.8</v>
      </c>
      <c r="E17" s="284">
        <v>350648</v>
      </c>
      <c r="F17" s="284">
        <v>364752.7</v>
      </c>
      <c r="G17" s="284">
        <v>363840</v>
      </c>
    </row>
    <row r="18" spans="1:7" s="1675" customFormat="1">
      <c r="A18" s="1676" t="s">
        <v>210</v>
      </c>
      <c r="B18" s="1664"/>
      <c r="C18" s="1665" t="s">
        <v>211</v>
      </c>
      <c r="D18" s="284">
        <v>101135.6</v>
      </c>
      <c r="E18" s="284">
        <v>100166</v>
      </c>
      <c r="F18" s="284">
        <v>102951.7</v>
      </c>
      <c r="G18" s="284">
        <v>103050</v>
      </c>
    </row>
    <row r="19" spans="1:7" s="1675" customFormat="1">
      <c r="A19" s="1676" t="s">
        <v>212</v>
      </c>
      <c r="B19" s="1664"/>
      <c r="C19" s="1665" t="s">
        <v>213</v>
      </c>
      <c r="D19" s="284">
        <v>226115.20000000001</v>
      </c>
      <c r="E19" s="284">
        <v>217148</v>
      </c>
      <c r="F19" s="284">
        <v>227375.3</v>
      </c>
      <c r="G19" s="284">
        <v>226130</v>
      </c>
    </row>
    <row r="20" spans="1:7" s="1659" customFormat="1" ht="12.75" customHeight="1">
      <c r="A20" s="1677">
        <v>39</v>
      </c>
      <c r="B20" s="1678"/>
      <c r="C20" s="1679" t="s">
        <v>214</v>
      </c>
      <c r="D20" s="302">
        <v>203190.7</v>
      </c>
      <c r="E20" s="302">
        <v>204583</v>
      </c>
      <c r="F20" s="302">
        <v>187706.1</v>
      </c>
      <c r="G20" s="302">
        <v>204373</v>
      </c>
    </row>
    <row r="21" spans="1:7" ht="12.75" customHeight="1">
      <c r="A21" s="1680"/>
      <c r="B21" s="1680"/>
      <c r="C21" s="1681" t="s">
        <v>215</v>
      </c>
      <c r="D21" s="305">
        <f t="shared" ref="D21:G21" si="0">D4+D5+SUM(D8:D13)+D17</f>
        <v>2181700</v>
      </c>
      <c r="E21" s="305">
        <f t="shared" si="0"/>
        <v>2284110</v>
      </c>
      <c r="F21" s="305">
        <f t="shared" si="0"/>
        <v>2185577.2999999998</v>
      </c>
      <c r="G21" s="305">
        <f t="shared" si="0"/>
        <v>2325409</v>
      </c>
    </row>
    <row r="22" spans="1:7" s="1659" customFormat="1" ht="12.75" customHeight="1">
      <c r="A22" s="1666" t="s">
        <v>216</v>
      </c>
      <c r="B22" s="1661"/>
      <c r="C22" s="1662" t="s">
        <v>217</v>
      </c>
      <c r="D22" s="306">
        <v>634831.69999999995</v>
      </c>
      <c r="E22" s="306">
        <v>644250</v>
      </c>
      <c r="F22" s="306">
        <v>644726.6</v>
      </c>
      <c r="G22" s="306">
        <v>641900</v>
      </c>
    </row>
    <row r="23" spans="1:7" s="1659" customFormat="1" ht="12.75" customHeight="1">
      <c r="A23" s="1666" t="s">
        <v>218</v>
      </c>
      <c r="B23" s="1661"/>
      <c r="C23" s="1662" t="s">
        <v>219</v>
      </c>
      <c r="D23" s="306">
        <v>140335.4</v>
      </c>
      <c r="E23" s="306">
        <v>138870</v>
      </c>
      <c r="F23" s="306">
        <v>158567.9</v>
      </c>
      <c r="G23" s="306">
        <v>143370</v>
      </c>
    </row>
    <row r="24" spans="1:7" s="1682" customFormat="1" ht="12.75" customHeight="1">
      <c r="A24" s="1660">
        <v>41</v>
      </c>
      <c r="B24" s="1661"/>
      <c r="C24" s="1662" t="s">
        <v>220</v>
      </c>
      <c r="D24" s="306">
        <v>90040.4</v>
      </c>
      <c r="E24" s="306">
        <v>84925</v>
      </c>
      <c r="F24" s="306">
        <v>95223.5</v>
      </c>
      <c r="G24" s="306">
        <v>84900</v>
      </c>
    </row>
    <row r="25" spans="1:7" s="1659" customFormat="1" ht="12.75" customHeight="1">
      <c r="A25" s="1683">
        <v>42</v>
      </c>
      <c r="B25" s="1684"/>
      <c r="C25" s="1662" t="s">
        <v>221</v>
      </c>
      <c r="D25" s="306">
        <v>161349.4</v>
      </c>
      <c r="E25" s="306">
        <v>161740</v>
      </c>
      <c r="F25" s="306">
        <v>175213.3</v>
      </c>
      <c r="G25" s="306">
        <v>160083</v>
      </c>
    </row>
    <row r="26" spans="1:7" s="1685" customFormat="1" ht="12.75" customHeight="1">
      <c r="A26" s="1667">
        <v>430</v>
      </c>
      <c r="B26" s="1661"/>
      <c r="C26" s="1662" t="s">
        <v>222</v>
      </c>
      <c r="D26" s="310">
        <v>2366.6999999999998</v>
      </c>
      <c r="E26" s="310">
        <v>2194</v>
      </c>
      <c r="F26" s="310">
        <v>2622.5</v>
      </c>
      <c r="G26" s="310">
        <v>1322</v>
      </c>
    </row>
    <row r="27" spans="1:7" s="1685" customFormat="1" ht="12.75" customHeight="1">
      <c r="A27" s="1667">
        <v>431</v>
      </c>
      <c r="B27" s="1661"/>
      <c r="C27" s="1662" t="s">
        <v>223</v>
      </c>
      <c r="D27" s="310">
        <v>4097</v>
      </c>
      <c r="E27" s="310">
        <v>4300</v>
      </c>
      <c r="F27" s="310">
        <v>3514.7</v>
      </c>
      <c r="G27" s="310">
        <v>4100</v>
      </c>
    </row>
    <row r="28" spans="1:7" s="1685" customFormat="1" ht="12.75" customHeight="1">
      <c r="A28" s="1667">
        <v>432</v>
      </c>
      <c r="B28" s="1661"/>
      <c r="C28" s="1662" t="s">
        <v>224</v>
      </c>
      <c r="D28" s="310">
        <v>0</v>
      </c>
      <c r="E28" s="310">
        <v>0</v>
      </c>
      <c r="F28" s="310">
        <v>0</v>
      </c>
      <c r="G28" s="310">
        <v>0</v>
      </c>
    </row>
    <row r="29" spans="1:7" s="1685" customFormat="1" ht="12.75" customHeight="1">
      <c r="A29" s="1667">
        <v>439</v>
      </c>
      <c r="B29" s="1661"/>
      <c r="C29" s="1662" t="s">
        <v>225</v>
      </c>
      <c r="D29" s="310">
        <v>2418.3000000000002</v>
      </c>
      <c r="E29" s="310">
        <v>2783</v>
      </c>
      <c r="F29" s="310">
        <v>1654.2</v>
      </c>
      <c r="G29" s="310">
        <v>4102</v>
      </c>
    </row>
    <row r="30" spans="1:7" s="1659" customFormat="1" ht="25.5">
      <c r="A30" s="1667">
        <v>450</v>
      </c>
      <c r="B30" s="1668"/>
      <c r="C30" s="1669" t="s">
        <v>226</v>
      </c>
      <c r="D30" s="284">
        <v>208.1</v>
      </c>
      <c r="E30" s="284">
        <v>4585</v>
      </c>
      <c r="F30" s="284">
        <v>1645.9</v>
      </c>
      <c r="G30" s="284">
        <v>4545</v>
      </c>
    </row>
    <row r="31" spans="1:7" s="1670" customFormat="1" ht="25.5">
      <c r="A31" s="1667">
        <v>451</v>
      </c>
      <c r="B31" s="1668"/>
      <c r="C31" s="1669" t="s">
        <v>227</v>
      </c>
      <c r="D31" s="306">
        <v>20186.7</v>
      </c>
      <c r="E31" s="306">
        <v>37942</v>
      </c>
      <c r="F31" s="306">
        <v>7772.2</v>
      </c>
      <c r="G31" s="306">
        <v>35437</v>
      </c>
    </row>
    <row r="32" spans="1:7" s="1659" customFormat="1" ht="12.75" customHeight="1">
      <c r="A32" s="1660">
        <v>46</v>
      </c>
      <c r="B32" s="1661"/>
      <c r="C32" s="1662" t="s">
        <v>228</v>
      </c>
      <c r="D32" s="306">
        <v>730353.9</v>
      </c>
      <c r="E32" s="306">
        <v>726266</v>
      </c>
      <c r="F32" s="306">
        <v>728946.8</v>
      </c>
      <c r="G32" s="306">
        <v>733604</v>
      </c>
    </row>
    <row r="33" spans="1:7" s="1670" customFormat="1" ht="12.75" customHeight="1">
      <c r="A33" s="1676" t="s">
        <v>229</v>
      </c>
      <c r="B33" s="1664"/>
      <c r="C33" s="1665" t="s">
        <v>230</v>
      </c>
      <c r="D33" s="312">
        <v>0</v>
      </c>
      <c r="E33" s="312">
        <v>0</v>
      </c>
      <c r="F33" s="312">
        <v>0</v>
      </c>
      <c r="G33" s="312">
        <v>0</v>
      </c>
    </row>
    <row r="34" spans="1:7" s="1659" customFormat="1" ht="15" customHeight="1">
      <c r="A34" s="1660">
        <v>47</v>
      </c>
      <c r="B34" s="1661"/>
      <c r="C34" s="1662" t="s">
        <v>209</v>
      </c>
      <c r="D34" s="306">
        <v>360914.8</v>
      </c>
      <c r="E34" s="306">
        <v>350648</v>
      </c>
      <c r="F34" s="306">
        <v>364752.7</v>
      </c>
      <c r="G34" s="306">
        <v>363840</v>
      </c>
    </row>
    <row r="35" spans="1:7" s="1659" customFormat="1" ht="15" customHeight="1">
      <c r="A35" s="1677">
        <v>49</v>
      </c>
      <c r="B35" s="1678"/>
      <c r="C35" s="1679" t="s">
        <v>231</v>
      </c>
      <c r="D35" s="313">
        <v>203190.7</v>
      </c>
      <c r="E35" s="313">
        <v>204583</v>
      </c>
      <c r="F35" s="313">
        <v>187706.1</v>
      </c>
      <c r="G35" s="313">
        <v>204373</v>
      </c>
    </row>
    <row r="36" spans="1:7" s="1655" customFormat="1" ht="13.5" customHeight="1">
      <c r="A36" s="1680"/>
      <c r="B36" s="1686"/>
      <c r="C36" s="1681" t="s">
        <v>232</v>
      </c>
      <c r="D36" s="305">
        <f t="shared" ref="D36:G36" si="1">D22+D23+D24+D25+D26+D27+D28+D29+D30+D31+D32+D34</f>
        <v>2147102.4</v>
      </c>
      <c r="E36" s="305">
        <f t="shared" si="1"/>
        <v>2158503</v>
      </c>
      <c r="F36" s="305">
        <f t="shared" si="1"/>
        <v>2184640.2999999998</v>
      </c>
      <c r="G36" s="305">
        <f t="shared" si="1"/>
        <v>2177203</v>
      </c>
    </row>
    <row r="37" spans="1:7" s="1687" customFormat="1" ht="15" customHeight="1">
      <c r="A37" s="1680"/>
      <c r="B37" s="1686"/>
      <c r="C37" s="1681" t="s">
        <v>233</v>
      </c>
      <c r="D37" s="305">
        <f t="shared" ref="D37:G37" si="2">D36-D21</f>
        <v>-34597.600000000093</v>
      </c>
      <c r="E37" s="305">
        <f t="shared" si="2"/>
        <v>-125607</v>
      </c>
      <c r="F37" s="305">
        <f t="shared" si="2"/>
        <v>-937</v>
      </c>
      <c r="G37" s="305">
        <f t="shared" si="2"/>
        <v>-148206</v>
      </c>
    </row>
    <row r="38" spans="1:7" s="1670" customFormat="1" ht="15" customHeight="1">
      <c r="A38" s="1666">
        <v>340</v>
      </c>
      <c r="B38" s="1661"/>
      <c r="C38" s="1662" t="s">
        <v>234</v>
      </c>
      <c r="D38" s="306">
        <v>992.7</v>
      </c>
      <c r="E38" s="306">
        <v>1070</v>
      </c>
      <c r="F38" s="306">
        <v>856.7</v>
      </c>
      <c r="G38" s="306">
        <v>722</v>
      </c>
    </row>
    <row r="39" spans="1:7" s="1670" customFormat="1" ht="15" customHeight="1">
      <c r="A39" s="1666">
        <v>341</v>
      </c>
      <c r="B39" s="1661"/>
      <c r="C39" s="1662" t="s">
        <v>235</v>
      </c>
      <c r="D39" s="306">
        <v>1777.9</v>
      </c>
      <c r="E39" s="306">
        <v>2000</v>
      </c>
      <c r="F39" s="306">
        <v>1191.5999999999999</v>
      </c>
      <c r="G39" s="306">
        <v>600</v>
      </c>
    </row>
    <row r="40" spans="1:7" s="1670" customFormat="1" ht="15" customHeight="1">
      <c r="A40" s="1666">
        <v>342</v>
      </c>
      <c r="B40" s="1661"/>
      <c r="C40" s="1662" t="s">
        <v>236</v>
      </c>
      <c r="D40" s="306">
        <v>543</v>
      </c>
      <c r="E40" s="306">
        <v>530</v>
      </c>
      <c r="F40" s="306">
        <v>491.3</v>
      </c>
      <c r="G40" s="306">
        <v>650</v>
      </c>
    </row>
    <row r="41" spans="1:7" s="1670" customFormat="1" ht="15" customHeight="1">
      <c r="A41" s="1666">
        <v>343</v>
      </c>
      <c r="B41" s="1661"/>
      <c r="C41" s="1662" t="s">
        <v>237</v>
      </c>
      <c r="D41" s="306">
        <v>319.89999999999998</v>
      </c>
      <c r="E41" s="306">
        <v>498</v>
      </c>
      <c r="F41" s="306">
        <v>361</v>
      </c>
      <c r="G41" s="306">
        <v>515</v>
      </c>
    </row>
    <row r="42" spans="1:7" s="1670" customFormat="1" ht="15" customHeight="1">
      <c r="A42" s="1666">
        <v>344</v>
      </c>
      <c r="B42" s="1661"/>
      <c r="C42" s="1662" t="s">
        <v>238</v>
      </c>
      <c r="D42" s="306">
        <v>0.6</v>
      </c>
      <c r="E42" s="306">
        <v>0</v>
      </c>
      <c r="F42" s="306">
        <v>0</v>
      </c>
      <c r="G42" s="306">
        <v>0</v>
      </c>
    </row>
    <row r="43" spans="1:7" s="1670" customFormat="1" ht="15" customHeight="1">
      <c r="A43" s="1666">
        <v>349</v>
      </c>
      <c r="B43" s="1661"/>
      <c r="C43" s="1662" t="s">
        <v>239</v>
      </c>
      <c r="D43" s="306">
        <v>2251.6</v>
      </c>
      <c r="E43" s="306">
        <v>2027</v>
      </c>
      <c r="F43" s="306">
        <v>1611.2</v>
      </c>
      <c r="G43" s="306">
        <v>1870</v>
      </c>
    </row>
    <row r="44" spans="1:7" s="1659" customFormat="1" ht="15" customHeight="1">
      <c r="A44" s="1660">
        <v>440</v>
      </c>
      <c r="B44" s="1661"/>
      <c r="C44" s="1662" t="s">
        <v>240</v>
      </c>
      <c r="D44" s="306">
        <v>3972.3</v>
      </c>
      <c r="E44" s="306">
        <v>3883</v>
      </c>
      <c r="F44" s="306">
        <v>7176.4</v>
      </c>
      <c r="G44" s="306">
        <v>4271</v>
      </c>
    </row>
    <row r="45" spans="1:7" s="1659" customFormat="1" ht="15" customHeight="1">
      <c r="A45" s="1660">
        <v>441</v>
      </c>
      <c r="B45" s="1661"/>
      <c r="C45" s="1662" t="s">
        <v>241</v>
      </c>
      <c r="D45" s="306">
        <v>17820.7</v>
      </c>
      <c r="E45" s="306">
        <v>1100</v>
      </c>
      <c r="F45" s="306">
        <v>975.8</v>
      </c>
      <c r="G45" s="306">
        <v>400</v>
      </c>
    </row>
    <row r="46" spans="1:7" s="1659" customFormat="1" ht="15" customHeight="1">
      <c r="A46" s="1660">
        <v>442</v>
      </c>
      <c r="B46" s="1661"/>
      <c r="C46" s="1662" t="s">
        <v>242</v>
      </c>
      <c r="D46" s="306">
        <v>17260.3</v>
      </c>
      <c r="E46" s="306">
        <v>17539</v>
      </c>
      <c r="F46" s="306">
        <v>20202.8</v>
      </c>
      <c r="G46" s="306">
        <v>19168</v>
      </c>
    </row>
    <row r="47" spans="1:7" s="1659" customFormat="1" ht="15" customHeight="1">
      <c r="A47" s="1660">
        <v>443</v>
      </c>
      <c r="B47" s="1661"/>
      <c r="C47" s="1662" t="s">
        <v>243</v>
      </c>
      <c r="D47" s="306">
        <v>2350.6</v>
      </c>
      <c r="E47" s="306">
        <v>2372</v>
      </c>
      <c r="F47" s="306">
        <v>2448.5</v>
      </c>
      <c r="G47" s="306">
        <v>2422</v>
      </c>
    </row>
    <row r="48" spans="1:7" s="1659" customFormat="1" ht="15" customHeight="1">
      <c r="A48" s="1660">
        <v>444</v>
      </c>
      <c r="B48" s="1661"/>
      <c r="C48" s="1662" t="s">
        <v>238</v>
      </c>
      <c r="D48" s="306">
        <v>0</v>
      </c>
      <c r="E48" s="306">
        <v>0</v>
      </c>
      <c r="F48" s="306">
        <v>95</v>
      </c>
      <c r="G48" s="306">
        <v>0</v>
      </c>
    </row>
    <row r="49" spans="1:7" s="1659" customFormat="1" ht="15" customHeight="1">
      <c r="A49" s="1660">
        <v>445</v>
      </c>
      <c r="B49" s="1661"/>
      <c r="C49" s="1662" t="s">
        <v>244</v>
      </c>
      <c r="D49" s="306">
        <v>16.8</v>
      </c>
      <c r="E49" s="306">
        <v>33</v>
      </c>
      <c r="F49" s="306">
        <v>13.7</v>
      </c>
      <c r="G49" s="306">
        <v>32</v>
      </c>
    </row>
    <row r="50" spans="1:7" s="1659" customFormat="1" ht="15" customHeight="1">
      <c r="A50" s="1660">
        <v>446</v>
      </c>
      <c r="B50" s="1661"/>
      <c r="C50" s="1662" t="s">
        <v>245</v>
      </c>
      <c r="D50" s="306">
        <v>69790.5</v>
      </c>
      <c r="E50" s="306">
        <v>69671</v>
      </c>
      <c r="F50" s="306">
        <v>73458.399999999994</v>
      </c>
      <c r="G50" s="306">
        <v>73342</v>
      </c>
    </row>
    <row r="51" spans="1:7" s="1659" customFormat="1" ht="15" customHeight="1">
      <c r="A51" s="1660">
        <v>447</v>
      </c>
      <c r="B51" s="1661"/>
      <c r="C51" s="1662" t="s">
        <v>246</v>
      </c>
      <c r="D51" s="306">
        <v>4282.6000000000004</v>
      </c>
      <c r="E51" s="306">
        <v>4122</v>
      </c>
      <c r="F51" s="306">
        <v>4343.2</v>
      </c>
      <c r="G51" s="306">
        <v>4129</v>
      </c>
    </row>
    <row r="52" spans="1:7" s="1659" customFormat="1" ht="15" customHeight="1">
      <c r="A52" s="1660">
        <v>448</v>
      </c>
      <c r="B52" s="1661"/>
      <c r="C52" s="1662" t="s">
        <v>247</v>
      </c>
      <c r="D52" s="306">
        <v>0</v>
      </c>
      <c r="E52" s="306">
        <v>0</v>
      </c>
      <c r="F52" s="306">
        <v>0</v>
      </c>
      <c r="G52" s="306">
        <v>0</v>
      </c>
    </row>
    <row r="53" spans="1:7" s="1659" customFormat="1" ht="15" customHeight="1">
      <c r="A53" s="1660">
        <v>449</v>
      </c>
      <c r="B53" s="1661"/>
      <c r="C53" s="1662" t="s">
        <v>248</v>
      </c>
      <c r="D53" s="306">
        <v>2961.8</v>
      </c>
      <c r="E53" s="306">
        <v>160</v>
      </c>
      <c r="F53" s="306">
        <v>1970.3</v>
      </c>
      <c r="G53" s="306">
        <v>1185</v>
      </c>
    </row>
    <row r="54" spans="1:7" s="1670" customFormat="1" ht="13.5" customHeight="1">
      <c r="A54" s="1688" t="s">
        <v>249</v>
      </c>
      <c r="B54" s="1689"/>
      <c r="C54" s="1689" t="s">
        <v>250</v>
      </c>
      <c r="D54" s="318">
        <v>0</v>
      </c>
      <c r="E54" s="318">
        <v>0</v>
      </c>
      <c r="F54" s="318">
        <v>0</v>
      </c>
      <c r="G54" s="318">
        <v>0</v>
      </c>
    </row>
    <row r="55" spans="1:7" ht="15" customHeight="1">
      <c r="A55" s="1686"/>
      <c r="B55" s="1686"/>
      <c r="C55" s="1681" t="s">
        <v>251</v>
      </c>
      <c r="D55" s="305">
        <f t="shared" ref="D55" si="3">SUM(D44:D53)-SUM(D38:D43)</f>
        <v>112569.90000000002</v>
      </c>
      <c r="E55" s="305">
        <f t="shared" ref="E55" si="4">SUM(E44:E53)-SUM(E38:E43)</f>
        <v>92755</v>
      </c>
      <c r="F55" s="305">
        <f t="shared" ref="F55:G55" si="5">SUM(F44:F53)-SUM(F38:F43)</f>
        <v>106172.29999999999</v>
      </c>
      <c r="G55" s="305">
        <f t="shared" si="5"/>
        <v>100592</v>
      </c>
    </row>
    <row r="56" spans="1:7" ht="14.25" customHeight="1">
      <c r="A56" s="1686"/>
      <c r="B56" s="1686"/>
      <c r="C56" s="1681" t="s">
        <v>252</v>
      </c>
      <c r="D56" s="305">
        <f t="shared" ref="D56:G56" si="6">D55+D37</f>
        <v>77972.29999999993</v>
      </c>
      <c r="E56" s="305">
        <f t="shared" si="6"/>
        <v>-32852</v>
      </c>
      <c r="F56" s="305">
        <f t="shared" si="6"/>
        <v>105235.29999999999</v>
      </c>
      <c r="G56" s="305">
        <f t="shared" si="6"/>
        <v>-47614</v>
      </c>
    </row>
    <row r="57" spans="1:7" s="1659" customFormat="1" ht="15.75" customHeight="1">
      <c r="A57" s="1690">
        <v>380</v>
      </c>
      <c r="B57" s="1691"/>
      <c r="C57" s="1692" t="s">
        <v>253</v>
      </c>
      <c r="D57" s="1693">
        <v>0</v>
      </c>
      <c r="E57" s="1693">
        <v>0</v>
      </c>
      <c r="F57" s="1693">
        <v>0</v>
      </c>
      <c r="G57" s="1693">
        <v>0</v>
      </c>
    </row>
    <row r="58" spans="1:7" s="1659" customFormat="1" ht="15.75" customHeight="1">
      <c r="A58" s="1690">
        <v>381</v>
      </c>
      <c r="B58" s="1691"/>
      <c r="C58" s="1692" t="s">
        <v>254</v>
      </c>
      <c r="D58" s="1693">
        <v>0</v>
      </c>
      <c r="E58" s="1693">
        <v>0</v>
      </c>
      <c r="F58" s="1693">
        <v>0</v>
      </c>
      <c r="G58" s="1693">
        <v>0</v>
      </c>
    </row>
    <row r="59" spans="1:7" s="1670" customFormat="1" ht="25.5">
      <c r="A59" s="1667">
        <v>383</v>
      </c>
      <c r="B59" s="1668"/>
      <c r="C59" s="1669" t="s">
        <v>255</v>
      </c>
      <c r="D59" s="532">
        <v>0</v>
      </c>
      <c r="E59" s="532">
        <v>0</v>
      </c>
      <c r="F59" s="532">
        <v>0</v>
      </c>
      <c r="G59" s="532">
        <v>0</v>
      </c>
    </row>
    <row r="60" spans="1:7" s="1670" customFormat="1">
      <c r="A60" s="1667">
        <v>3840</v>
      </c>
      <c r="B60" s="1668"/>
      <c r="C60" s="1669" t="s">
        <v>256</v>
      </c>
      <c r="D60" s="324">
        <v>0</v>
      </c>
      <c r="E60" s="324">
        <v>0</v>
      </c>
      <c r="F60" s="324">
        <v>44578.6</v>
      </c>
      <c r="G60" s="324">
        <v>0</v>
      </c>
    </row>
    <row r="61" spans="1:7" s="1670" customFormat="1">
      <c r="A61" s="1667">
        <v>3841</v>
      </c>
      <c r="B61" s="1668"/>
      <c r="C61" s="1669" t="s">
        <v>257</v>
      </c>
      <c r="D61" s="324">
        <v>289.7</v>
      </c>
      <c r="E61" s="324">
        <v>0</v>
      </c>
      <c r="F61" s="324">
        <v>0</v>
      </c>
      <c r="G61" s="324">
        <v>0</v>
      </c>
    </row>
    <row r="62" spans="1:7" s="1670" customFormat="1">
      <c r="A62" s="1694">
        <v>386</v>
      </c>
      <c r="B62" s="1695"/>
      <c r="C62" s="1696" t="s">
        <v>258</v>
      </c>
      <c r="D62" s="324">
        <v>0</v>
      </c>
      <c r="E62" s="324">
        <v>0</v>
      </c>
      <c r="F62" s="324">
        <v>0</v>
      </c>
      <c r="G62" s="324">
        <v>0</v>
      </c>
    </row>
    <row r="63" spans="1:7" s="1670" customFormat="1" ht="25.5">
      <c r="A63" s="1667">
        <v>387</v>
      </c>
      <c r="B63" s="1668"/>
      <c r="C63" s="1669" t="s">
        <v>259</v>
      </c>
      <c r="D63" s="324">
        <v>0</v>
      </c>
      <c r="E63" s="324">
        <v>0</v>
      </c>
      <c r="F63" s="324">
        <v>0</v>
      </c>
      <c r="G63" s="324">
        <v>0</v>
      </c>
    </row>
    <row r="64" spans="1:7" s="1670" customFormat="1">
      <c r="A64" s="1676">
        <v>389</v>
      </c>
      <c r="B64" s="1697"/>
      <c r="C64" s="1665" t="s">
        <v>61</v>
      </c>
      <c r="D64" s="312">
        <v>0</v>
      </c>
      <c r="E64" s="312">
        <v>0</v>
      </c>
      <c r="F64" s="312">
        <v>90000</v>
      </c>
      <c r="G64" s="312">
        <v>0</v>
      </c>
    </row>
    <row r="65" spans="1:7" s="1659" customFormat="1">
      <c r="A65" s="1666" t="s">
        <v>260</v>
      </c>
      <c r="B65" s="1661"/>
      <c r="C65" s="1662" t="s">
        <v>261</v>
      </c>
      <c r="D65" s="306">
        <v>0</v>
      </c>
      <c r="E65" s="306">
        <v>0</v>
      </c>
      <c r="F65" s="306">
        <v>0</v>
      </c>
      <c r="G65" s="306">
        <v>0</v>
      </c>
    </row>
    <row r="66" spans="1:7" s="1700" customFormat="1">
      <c r="A66" s="1698" t="s">
        <v>262</v>
      </c>
      <c r="B66" s="1699"/>
      <c r="C66" s="1669" t="s">
        <v>263</v>
      </c>
      <c r="D66" s="323">
        <v>0</v>
      </c>
      <c r="E66" s="323">
        <v>0</v>
      </c>
      <c r="F66" s="323">
        <v>0</v>
      </c>
      <c r="G66" s="323">
        <v>0</v>
      </c>
    </row>
    <row r="67" spans="1:7" s="1659" customFormat="1">
      <c r="A67" s="1701">
        <v>481</v>
      </c>
      <c r="B67" s="1661"/>
      <c r="C67" s="1662" t="s">
        <v>264</v>
      </c>
      <c r="D67" s="306">
        <v>0</v>
      </c>
      <c r="E67" s="306">
        <v>0</v>
      </c>
      <c r="F67" s="306">
        <v>0</v>
      </c>
      <c r="G67" s="306">
        <v>0</v>
      </c>
    </row>
    <row r="68" spans="1:7" s="1659" customFormat="1">
      <c r="A68" s="1701">
        <v>482</v>
      </c>
      <c r="B68" s="1661"/>
      <c r="C68" s="1662" t="s">
        <v>265</v>
      </c>
      <c r="D68" s="306">
        <v>0</v>
      </c>
      <c r="E68" s="306">
        <v>0</v>
      </c>
      <c r="F68" s="306">
        <v>0</v>
      </c>
      <c r="G68" s="306">
        <v>0</v>
      </c>
    </row>
    <row r="69" spans="1:7" s="1659" customFormat="1">
      <c r="A69" s="1701">
        <v>483</v>
      </c>
      <c r="B69" s="1661"/>
      <c r="C69" s="1662" t="s">
        <v>266</v>
      </c>
      <c r="D69" s="306">
        <v>0</v>
      </c>
      <c r="E69" s="306">
        <v>0</v>
      </c>
      <c r="F69" s="306">
        <v>22.2</v>
      </c>
      <c r="G69" s="306">
        <v>0</v>
      </c>
    </row>
    <row r="70" spans="1:7" s="1659" customFormat="1">
      <c r="A70" s="1701">
        <v>484</v>
      </c>
      <c r="B70" s="1661"/>
      <c r="C70" s="1662" t="s">
        <v>267</v>
      </c>
      <c r="D70" s="306">
        <v>44500.5</v>
      </c>
      <c r="E70" s="306">
        <v>0</v>
      </c>
      <c r="F70" s="306">
        <v>22453</v>
      </c>
      <c r="G70" s="306">
        <v>0</v>
      </c>
    </row>
    <row r="71" spans="1:7" s="1659" customFormat="1">
      <c r="A71" s="1701">
        <v>485</v>
      </c>
      <c r="B71" s="1661"/>
      <c r="C71" s="1662" t="s">
        <v>268</v>
      </c>
      <c r="D71" s="306">
        <v>0</v>
      </c>
      <c r="E71" s="306">
        <v>0</v>
      </c>
      <c r="F71" s="306">
        <v>0</v>
      </c>
      <c r="G71" s="306">
        <v>0</v>
      </c>
    </row>
    <row r="72" spans="1:7" s="1659" customFormat="1">
      <c r="A72" s="1701">
        <v>486</v>
      </c>
      <c r="B72" s="1661"/>
      <c r="C72" s="1662" t="s">
        <v>269</v>
      </c>
      <c r="D72" s="306">
        <v>0</v>
      </c>
      <c r="E72" s="306">
        <v>0</v>
      </c>
      <c r="F72" s="306">
        <v>0</v>
      </c>
      <c r="G72" s="306">
        <v>0</v>
      </c>
    </row>
    <row r="73" spans="1:7" s="1670" customFormat="1">
      <c r="A73" s="1701">
        <v>487</v>
      </c>
      <c r="B73" s="1664"/>
      <c r="C73" s="1662" t="s">
        <v>270</v>
      </c>
      <c r="D73" s="284">
        <v>0</v>
      </c>
      <c r="E73" s="284">
        <v>0</v>
      </c>
      <c r="F73" s="284">
        <v>0</v>
      </c>
      <c r="G73" s="284">
        <v>0</v>
      </c>
    </row>
    <row r="74" spans="1:7" s="1670" customFormat="1">
      <c r="A74" s="1701">
        <v>489</v>
      </c>
      <c r="B74" s="1702"/>
      <c r="C74" s="1679" t="s">
        <v>78</v>
      </c>
      <c r="D74" s="284">
        <v>6634</v>
      </c>
      <c r="E74" s="284">
        <v>10100</v>
      </c>
      <c r="F74" s="284">
        <v>9604.7000000000007</v>
      </c>
      <c r="G74" s="284">
        <v>13937</v>
      </c>
    </row>
    <row r="75" spans="1:7" s="1670" customFormat="1">
      <c r="A75" s="1703" t="s">
        <v>271</v>
      </c>
      <c r="B75" s="1702"/>
      <c r="C75" s="1689" t="s">
        <v>272</v>
      </c>
      <c r="D75" s="306">
        <v>0</v>
      </c>
      <c r="E75" s="306">
        <v>0</v>
      </c>
      <c r="F75" s="306">
        <v>0</v>
      </c>
      <c r="G75" s="306">
        <v>0</v>
      </c>
    </row>
    <row r="76" spans="1:7">
      <c r="A76" s="1680"/>
      <c r="B76" s="1680"/>
      <c r="C76" s="1681" t="s">
        <v>273</v>
      </c>
      <c r="D76" s="305">
        <f t="shared" ref="D76" si="7">SUM(D65:D74)-SUM(D57:D64)</f>
        <v>50844.800000000003</v>
      </c>
      <c r="E76" s="305">
        <f t="shared" ref="E76" si="8">SUM(E65:E74)-SUM(E57:E64)</f>
        <v>10100</v>
      </c>
      <c r="F76" s="305">
        <f t="shared" ref="F76:G76" si="9">SUM(F65:F74)-SUM(F57:F64)</f>
        <v>-102498.70000000001</v>
      </c>
      <c r="G76" s="305">
        <f t="shared" si="9"/>
        <v>13937</v>
      </c>
    </row>
    <row r="77" spans="1:7">
      <c r="A77" s="1704"/>
      <c r="B77" s="1704"/>
      <c r="C77" s="1681" t="s">
        <v>274</v>
      </c>
      <c r="D77" s="305">
        <f t="shared" ref="D77:G77" si="10">D56+D76</f>
        <v>128817.09999999993</v>
      </c>
      <c r="E77" s="305">
        <f t="shared" si="10"/>
        <v>-22752</v>
      </c>
      <c r="F77" s="305">
        <f t="shared" si="10"/>
        <v>2736.5999999999767</v>
      </c>
      <c r="G77" s="305">
        <f t="shared" si="10"/>
        <v>-33677</v>
      </c>
    </row>
    <row r="78" spans="1:7">
      <c r="A78" s="1705">
        <v>3</v>
      </c>
      <c r="B78" s="1705"/>
      <c r="C78" s="1706" t="s">
        <v>275</v>
      </c>
      <c r="D78" s="338">
        <f t="shared" ref="D78:G78" si="11">D20+D21+SUM(D38:D43)+SUM(D57:D64)</f>
        <v>2391066.1000000006</v>
      </c>
      <c r="E78" s="338">
        <f t="shared" si="11"/>
        <v>2494818</v>
      </c>
      <c r="F78" s="338">
        <f t="shared" si="11"/>
        <v>2512373.7999999998</v>
      </c>
      <c r="G78" s="338">
        <f t="shared" si="11"/>
        <v>2534139</v>
      </c>
    </row>
    <row r="79" spans="1:7">
      <c r="A79" s="1705">
        <v>4</v>
      </c>
      <c r="B79" s="1705"/>
      <c r="C79" s="1706" t="s">
        <v>276</v>
      </c>
      <c r="D79" s="338">
        <f t="shared" ref="D79:G79" si="12">D35+D36+SUM(D44:D53)+SUM(D65:D74)</f>
        <v>2519883.2000000002</v>
      </c>
      <c r="E79" s="338">
        <f t="shared" si="12"/>
        <v>2472066</v>
      </c>
      <c r="F79" s="338">
        <f t="shared" si="12"/>
        <v>2515110.4</v>
      </c>
      <c r="G79" s="338">
        <f t="shared" si="12"/>
        <v>2500462</v>
      </c>
    </row>
    <row r="80" spans="1:7">
      <c r="A80" s="1707"/>
      <c r="B80" s="1707"/>
      <c r="C80" s="1708"/>
      <c r="D80" s="341"/>
      <c r="E80" s="341"/>
      <c r="F80" s="341"/>
      <c r="G80" s="341"/>
    </row>
    <row r="81" spans="1:7">
      <c r="A81" s="1709" t="s">
        <v>277</v>
      </c>
      <c r="B81" s="1710"/>
      <c r="C81" s="1710"/>
      <c r="D81" s="344"/>
      <c r="E81" s="344"/>
      <c r="F81" s="344"/>
      <c r="G81" s="344"/>
    </row>
    <row r="82" spans="1:7" s="1659" customFormat="1">
      <c r="A82" s="1711">
        <v>50</v>
      </c>
      <c r="B82" s="1712"/>
      <c r="C82" s="1712" t="s">
        <v>278</v>
      </c>
      <c r="D82" s="306">
        <v>186013.3</v>
      </c>
      <c r="E82" s="306">
        <v>219605</v>
      </c>
      <c r="F82" s="306">
        <v>194348.1</v>
      </c>
      <c r="G82" s="306">
        <v>221873</v>
      </c>
    </row>
    <row r="83" spans="1:7" s="1659" customFormat="1">
      <c r="A83" s="1711">
        <v>51</v>
      </c>
      <c r="B83" s="1712"/>
      <c r="C83" s="1712" t="s">
        <v>279</v>
      </c>
      <c r="D83" s="306">
        <v>0</v>
      </c>
      <c r="E83" s="306">
        <v>2500</v>
      </c>
      <c r="F83" s="306">
        <v>240.4</v>
      </c>
      <c r="G83" s="306">
        <v>2000</v>
      </c>
    </row>
    <row r="84" spans="1:7" s="1659" customFormat="1">
      <c r="A84" s="1711">
        <v>52</v>
      </c>
      <c r="B84" s="1712"/>
      <c r="C84" s="1712" t="s">
        <v>280</v>
      </c>
      <c r="D84" s="306">
        <v>6581.5</v>
      </c>
      <c r="E84" s="306">
        <v>15748</v>
      </c>
      <c r="F84" s="306">
        <v>6388.6</v>
      </c>
      <c r="G84" s="306">
        <v>12425</v>
      </c>
    </row>
    <row r="85" spans="1:7" s="1659" customFormat="1">
      <c r="A85" s="1713">
        <v>54</v>
      </c>
      <c r="B85" s="1714"/>
      <c r="C85" s="1714" t="s">
        <v>281</v>
      </c>
      <c r="D85" s="306">
        <v>6162</v>
      </c>
      <c r="E85" s="306">
        <v>14410</v>
      </c>
      <c r="F85" s="306">
        <v>6581</v>
      </c>
      <c r="G85" s="306">
        <v>10260</v>
      </c>
    </row>
    <row r="86" spans="1:7" s="1659" customFormat="1">
      <c r="A86" s="1713">
        <v>55</v>
      </c>
      <c r="B86" s="1714"/>
      <c r="C86" s="1714" t="s">
        <v>282</v>
      </c>
      <c r="D86" s="306">
        <v>36.6</v>
      </c>
      <c r="E86" s="306">
        <v>0</v>
      </c>
      <c r="F86" s="306">
        <v>0</v>
      </c>
      <c r="G86" s="306">
        <v>0</v>
      </c>
    </row>
    <row r="87" spans="1:7" s="1659" customFormat="1">
      <c r="A87" s="1713">
        <v>56</v>
      </c>
      <c r="B87" s="1714"/>
      <c r="C87" s="1714" t="s">
        <v>283</v>
      </c>
      <c r="D87" s="306">
        <v>146822.1</v>
      </c>
      <c r="E87" s="306">
        <v>169706</v>
      </c>
      <c r="F87" s="306">
        <v>153264.70000000001</v>
      </c>
      <c r="G87" s="306">
        <v>179293</v>
      </c>
    </row>
    <row r="88" spans="1:7" s="1659" customFormat="1">
      <c r="A88" s="1711">
        <v>57</v>
      </c>
      <c r="B88" s="1712"/>
      <c r="C88" s="1712" t="s">
        <v>284</v>
      </c>
      <c r="D88" s="306">
        <v>22478.7</v>
      </c>
      <c r="E88" s="306">
        <v>23628</v>
      </c>
      <c r="F88" s="306">
        <v>23905.7</v>
      </c>
      <c r="G88" s="306">
        <v>20100</v>
      </c>
    </row>
    <row r="89" spans="1:7" s="1659" customFormat="1">
      <c r="A89" s="1711">
        <v>580</v>
      </c>
      <c r="B89" s="1712"/>
      <c r="C89" s="1712" t="s">
        <v>285</v>
      </c>
      <c r="D89" s="306">
        <v>0</v>
      </c>
      <c r="E89" s="306">
        <v>0</v>
      </c>
      <c r="F89" s="306">
        <v>0</v>
      </c>
      <c r="G89" s="306">
        <v>0</v>
      </c>
    </row>
    <row r="90" spans="1:7" s="1659" customFormat="1">
      <c r="A90" s="1711">
        <v>582</v>
      </c>
      <c r="B90" s="1712"/>
      <c r="C90" s="1712" t="s">
        <v>286</v>
      </c>
      <c r="D90" s="306">
        <v>0</v>
      </c>
      <c r="E90" s="306">
        <v>0</v>
      </c>
      <c r="F90" s="306">
        <v>0</v>
      </c>
      <c r="G90" s="306">
        <v>0</v>
      </c>
    </row>
    <row r="91" spans="1:7" s="1659" customFormat="1">
      <c r="A91" s="1711">
        <v>584</v>
      </c>
      <c r="B91" s="1712"/>
      <c r="C91" s="1712" t="s">
        <v>287</v>
      </c>
      <c r="D91" s="306">
        <v>0</v>
      </c>
      <c r="E91" s="306">
        <v>0</v>
      </c>
      <c r="F91" s="306">
        <v>0</v>
      </c>
      <c r="G91" s="306">
        <v>0</v>
      </c>
    </row>
    <row r="92" spans="1:7" s="1659" customFormat="1">
      <c r="A92" s="1711">
        <v>585</v>
      </c>
      <c r="B92" s="1712"/>
      <c r="C92" s="1712" t="s">
        <v>288</v>
      </c>
      <c r="D92" s="306">
        <v>0</v>
      </c>
      <c r="E92" s="306">
        <v>0</v>
      </c>
      <c r="F92" s="306">
        <v>0</v>
      </c>
      <c r="G92" s="306">
        <v>0</v>
      </c>
    </row>
    <row r="93" spans="1:7" s="1659" customFormat="1">
      <c r="A93" s="1711">
        <v>586</v>
      </c>
      <c r="B93" s="1712"/>
      <c r="C93" s="1712" t="s">
        <v>289</v>
      </c>
      <c r="D93" s="306">
        <v>0</v>
      </c>
      <c r="E93" s="306">
        <v>0</v>
      </c>
      <c r="F93" s="306">
        <v>0</v>
      </c>
      <c r="G93" s="306">
        <v>0</v>
      </c>
    </row>
    <row r="94" spans="1:7" s="1659" customFormat="1">
      <c r="A94" s="1715">
        <v>589</v>
      </c>
      <c r="B94" s="1716"/>
      <c r="C94" s="1716" t="s">
        <v>290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1717">
        <v>5</v>
      </c>
      <c r="B95" s="1718"/>
      <c r="C95" s="1718" t="s">
        <v>291</v>
      </c>
      <c r="D95" s="353">
        <f t="shared" ref="D95:G95" si="13">SUM(D82:D94)</f>
        <v>368094.2</v>
      </c>
      <c r="E95" s="353">
        <f t="shared" si="13"/>
        <v>445597</v>
      </c>
      <c r="F95" s="353">
        <f t="shared" si="13"/>
        <v>384728.50000000006</v>
      </c>
      <c r="G95" s="353">
        <f t="shared" si="13"/>
        <v>445951</v>
      </c>
    </row>
    <row r="96" spans="1:7" s="1659" customFormat="1">
      <c r="A96" s="1711">
        <v>60</v>
      </c>
      <c r="B96" s="1712"/>
      <c r="C96" s="1712" t="s">
        <v>292</v>
      </c>
      <c r="D96" s="306">
        <v>1.4</v>
      </c>
      <c r="E96" s="306">
        <v>0</v>
      </c>
      <c r="F96" s="306">
        <v>206</v>
      </c>
      <c r="G96" s="306">
        <v>0</v>
      </c>
    </row>
    <row r="97" spans="1:7" s="1659" customFormat="1">
      <c r="A97" s="1711">
        <v>61</v>
      </c>
      <c r="B97" s="1712"/>
      <c r="C97" s="1712" t="s">
        <v>293</v>
      </c>
      <c r="D97" s="306">
        <v>10984.9</v>
      </c>
      <c r="E97" s="306">
        <v>8593</v>
      </c>
      <c r="F97" s="306">
        <v>6764.9</v>
      </c>
      <c r="G97" s="306">
        <v>3866</v>
      </c>
    </row>
    <row r="98" spans="1:7" s="1659" customFormat="1">
      <c r="A98" s="1711">
        <v>62</v>
      </c>
      <c r="B98" s="1712"/>
      <c r="C98" s="1712" t="s">
        <v>294</v>
      </c>
      <c r="D98" s="306">
        <v>0</v>
      </c>
      <c r="E98" s="306">
        <v>0</v>
      </c>
      <c r="F98" s="306">
        <v>0</v>
      </c>
      <c r="G98" s="306">
        <v>0</v>
      </c>
    </row>
    <row r="99" spans="1:7" s="1659" customFormat="1">
      <c r="A99" s="1711">
        <v>63</v>
      </c>
      <c r="B99" s="1712"/>
      <c r="C99" s="1712" t="s">
        <v>295</v>
      </c>
      <c r="D99" s="306">
        <v>106709</v>
      </c>
      <c r="E99" s="306">
        <v>115200</v>
      </c>
      <c r="F99" s="306">
        <v>108362.8</v>
      </c>
      <c r="G99" s="306">
        <v>114482</v>
      </c>
    </row>
    <row r="100" spans="1:7" s="1659" customFormat="1">
      <c r="A100" s="1713">
        <v>64</v>
      </c>
      <c r="B100" s="1714"/>
      <c r="C100" s="1714" t="s">
        <v>296</v>
      </c>
      <c r="D100" s="306">
        <v>6351.2</v>
      </c>
      <c r="E100" s="306">
        <v>5220</v>
      </c>
      <c r="F100" s="306">
        <v>5775</v>
      </c>
      <c r="G100" s="306">
        <v>5137</v>
      </c>
    </row>
    <row r="101" spans="1:7" s="1659" customFormat="1">
      <c r="A101" s="1713">
        <v>65</v>
      </c>
      <c r="B101" s="1714"/>
      <c r="C101" s="1714" t="s">
        <v>297</v>
      </c>
      <c r="D101" s="306">
        <v>0</v>
      </c>
      <c r="E101" s="306">
        <v>0</v>
      </c>
      <c r="F101" s="306">
        <v>0</v>
      </c>
      <c r="G101" s="306">
        <v>0</v>
      </c>
    </row>
    <row r="102" spans="1:7" s="1659" customFormat="1">
      <c r="A102" s="1713">
        <v>66</v>
      </c>
      <c r="B102" s="1714"/>
      <c r="C102" s="1714" t="s">
        <v>298</v>
      </c>
      <c r="D102" s="306">
        <v>45.7</v>
      </c>
      <c r="E102" s="306">
        <v>33</v>
      </c>
      <c r="F102" s="306">
        <v>12.7</v>
      </c>
      <c r="G102" s="306">
        <v>0</v>
      </c>
    </row>
    <row r="103" spans="1:7" s="1659" customFormat="1">
      <c r="A103" s="1711">
        <v>67</v>
      </c>
      <c r="B103" s="1712"/>
      <c r="C103" s="1712" t="s">
        <v>284</v>
      </c>
      <c r="D103" s="284">
        <v>22478.7</v>
      </c>
      <c r="E103" s="284">
        <v>23628</v>
      </c>
      <c r="F103" s="284">
        <v>23905.7</v>
      </c>
      <c r="G103" s="284">
        <v>20100</v>
      </c>
    </row>
    <row r="104" spans="1:7" s="1659" customFormat="1" ht="25.5">
      <c r="A104" s="1719" t="s">
        <v>299</v>
      </c>
      <c r="B104" s="1712"/>
      <c r="C104" s="1720" t="s">
        <v>300</v>
      </c>
      <c r="D104" s="284">
        <v>73.400000000000006</v>
      </c>
      <c r="E104" s="284">
        <v>0</v>
      </c>
      <c r="F104" s="284">
        <v>38.9</v>
      </c>
      <c r="G104" s="284">
        <v>0</v>
      </c>
    </row>
    <row r="105" spans="1:7" s="1659" customFormat="1" ht="38.25">
      <c r="A105" s="1721" t="s">
        <v>301</v>
      </c>
      <c r="B105" s="1716"/>
      <c r="C105" s="1722" t="s">
        <v>302</v>
      </c>
      <c r="D105" s="302">
        <v>0</v>
      </c>
      <c r="E105" s="302">
        <v>0</v>
      </c>
      <c r="F105" s="302">
        <v>0</v>
      </c>
      <c r="G105" s="302">
        <v>0</v>
      </c>
    </row>
    <row r="106" spans="1:7">
      <c r="A106" s="1717">
        <v>6</v>
      </c>
      <c r="B106" s="1718"/>
      <c r="C106" s="1718" t="s">
        <v>303</v>
      </c>
      <c r="D106" s="353">
        <f t="shared" ref="D106:G106" si="14">SUM(D96:D105)</f>
        <v>146644.29999999999</v>
      </c>
      <c r="E106" s="353">
        <f t="shared" si="14"/>
        <v>152674</v>
      </c>
      <c r="F106" s="353">
        <f t="shared" si="14"/>
        <v>145066</v>
      </c>
      <c r="G106" s="353">
        <f t="shared" si="14"/>
        <v>143585</v>
      </c>
    </row>
    <row r="107" spans="1:7">
      <c r="A107" s="1723" t="s">
        <v>304</v>
      </c>
      <c r="B107" s="1723"/>
      <c r="C107" s="1718" t="s">
        <v>3</v>
      </c>
      <c r="D107" s="353">
        <f t="shared" ref="D107:G107" si="15">(D95-D88)-(D106-D103)</f>
        <v>221449.90000000002</v>
      </c>
      <c r="E107" s="353">
        <f t="shared" si="15"/>
        <v>292923</v>
      </c>
      <c r="F107" s="353">
        <f t="shared" si="15"/>
        <v>239662.50000000006</v>
      </c>
      <c r="G107" s="353">
        <f t="shared" si="15"/>
        <v>302366</v>
      </c>
    </row>
    <row r="108" spans="1:7">
      <c r="A108" s="1724" t="s">
        <v>305</v>
      </c>
      <c r="B108" s="1724"/>
      <c r="C108" s="1725" t="s">
        <v>306</v>
      </c>
      <c r="D108" s="353">
        <f t="shared" ref="D108:G108" si="16">D107-D85-D86+D100+D101</f>
        <v>221602.50000000003</v>
      </c>
      <c r="E108" s="353">
        <f t="shared" si="16"/>
        <v>283733</v>
      </c>
      <c r="F108" s="353">
        <f t="shared" si="16"/>
        <v>238856.50000000006</v>
      </c>
      <c r="G108" s="353">
        <f t="shared" si="16"/>
        <v>297243</v>
      </c>
    </row>
    <row r="109" spans="1:7">
      <c r="A109" s="1707"/>
      <c r="B109" s="1707"/>
      <c r="C109" s="1708"/>
      <c r="D109" s="341"/>
      <c r="E109" s="341"/>
      <c r="F109" s="341"/>
      <c r="G109" s="341"/>
    </row>
    <row r="110" spans="1:7" s="1728" customFormat="1">
      <c r="A110" s="1726" t="s">
        <v>307</v>
      </c>
      <c r="B110" s="1727"/>
      <c r="C110" s="1726"/>
      <c r="D110" s="341"/>
      <c r="E110" s="341"/>
      <c r="F110" s="341"/>
      <c r="G110" s="341"/>
    </row>
    <row r="111" spans="1:7" s="1731" customFormat="1">
      <c r="A111" s="1729">
        <v>10</v>
      </c>
      <c r="B111" s="1730"/>
      <c r="C111" s="1730" t="s">
        <v>308</v>
      </c>
      <c r="D111" s="366">
        <f t="shared" ref="D111:G111" si="17">D112+D117</f>
        <v>2956528.0999999996</v>
      </c>
      <c r="E111" s="366">
        <f t="shared" si="17"/>
        <v>0</v>
      </c>
      <c r="F111" s="366">
        <f t="shared" si="17"/>
        <v>2862737.2</v>
      </c>
      <c r="G111" s="366">
        <f t="shared" si="17"/>
        <v>0</v>
      </c>
    </row>
    <row r="112" spans="1:7" s="1731" customFormat="1">
      <c r="A112" s="1732" t="s">
        <v>309</v>
      </c>
      <c r="B112" s="1733"/>
      <c r="C112" s="1733" t="s">
        <v>310</v>
      </c>
      <c r="D112" s="366">
        <f t="shared" ref="D112:G112" si="18">D113+D114+D115+D116</f>
        <v>1355816.0999999999</v>
      </c>
      <c r="E112" s="366">
        <f t="shared" si="18"/>
        <v>0</v>
      </c>
      <c r="F112" s="366">
        <f t="shared" si="18"/>
        <v>1076060.8999999999</v>
      </c>
      <c r="G112" s="366">
        <f t="shared" si="18"/>
        <v>0</v>
      </c>
    </row>
    <row r="113" spans="1:7" s="1731" customFormat="1">
      <c r="A113" s="1734" t="s">
        <v>311</v>
      </c>
      <c r="B113" s="1735"/>
      <c r="C113" s="1735" t="s">
        <v>312</v>
      </c>
      <c r="D113" s="306">
        <v>670708.4</v>
      </c>
      <c r="E113" s="306"/>
      <c r="F113" s="306">
        <v>543626.5</v>
      </c>
      <c r="G113" s="306"/>
    </row>
    <row r="114" spans="1:7" s="1738" customFormat="1" ht="15" customHeight="1">
      <c r="A114" s="1736">
        <v>102</v>
      </c>
      <c r="B114" s="1737"/>
      <c r="C114" s="1737" t="s">
        <v>313</v>
      </c>
      <c r="D114" s="323">
        <v>650703.9</v>
      </c>
      <c r="E114" s="323"/>
      <c r="F114" s="323">
        <v>484022.2</v>
      </c>
      <c r="G114" s="323"/>
    </row>
    <row r="115" spans="1:7" s="1731" customFormat="1">
      <c r="A115" s="1734">
        <v>104</v>
      </c>
      <c r="B115" s="1735"/>
      <c r="C115" s="1735" t="s">
        <v>314</v>
      </c>
      <c r="D115" s="306">
        <v>29089.4</v>
      </c>
      <c r="E115" s="306"/>
      <c r="F115" s="306">
        <v>42729.3</v>
      </c>
      <c r="G115" s="306"/>
    </row>
    <row r="116" spans="1:7" s="1731" customFormat="1">
      <c r="A116" s="1734">
        <v>106</v>
      </c>
      <c r="B116" s="1735"/>
      <c r="C116" s="1735" t="s">
        <v>315</v>
      </c>
      <c r="D116" s="306">
        <v>5314.4</v>
      </c>
      <c r="E116" s="306"/>
      <c r="F116" s="306">
        <v>5682.9</v>
      </c>
      <c r="G116" s="306"/>
    </row>
    <row r="117" spans="1:7" s="1731" customFormat="1">
      <c r="A117" s="1732" t="s">
        <v>316</v>
      </c>
      <c r="B117" s="1733"/>
      <c r="C117" s="1733" t="s">
        <v>317</v>
      </c>
      <c r="D117" s="366">
        <f t="shared" ref="D117:G117" si="19">D118+D119+D120</f>
        <v>1600712</v>
      </c>
      <c r="E117" s="366">
        <f t="shared" si="19"/>
        <v>0</v>
      </c>
      <c r="F117" s="366">
        <f t="shared" si="19"/>
        <v>1786676.3</v>
      </c>
      <c r="G117" s="366">
        <f t="shared" si="19"/>
        <v>0</v>
      </c>
    </row>
    <row r="118" spans="1:7" s="1731" customFormat="1">
      <c r="A118" s="1734">
        <v>107</v>
      </c>
      <c r="B118" s="1735"/>
      <c r="C118" s="1735" t="s">
        <v>318</v>
      </c>
      <c r="D118" s="306">
        <v>1520622.2</v>
      </c>
      <c r="E118" s="306"/>
      <c r="F118" s="306">
        <v>1706415.6</v>
      </c>
      <c r="G118" s="306"/>
    </row>
    <row r="119" spans="1:7" s="1731" customFormat="1">
      <c r="A119" s="1734">
        <v>108</v>
      </c>
      <c r="B119" s="1735"/>
      <c r="C119" s="1735" t="s">
        <v>319</v>
      </c>
      <c r="D119" s="306">
        <v>80089.8</v>
      </c>
      <c r="E119" s="306"/>
      <c r="F119" s="306">
        <v>80260.7</v>
      </c>
      <c r="G119" s="306"/>
    </row>
    <row r="120" spans="1:7" s="1740" customFormat="1" ht="25.5">
      <c r="A120" s="1736">
        <v>109</v>
      </c>
      <c r="B120" s="1739"/>
      <c r="C120" s="1739" t="s">
        <v>320</v>
      </c>
      <c r="D120" s="376"/>
      <c r="E120" s="376"/>
      <c r="F120" s="376"/>
      <c r="G120" s="376"/>
    </row>
    <row r="121" spans="1:7" s="1731" customFormat="1">
      <c r="A121" s="1732">
        <v>14</v>
      </c>
      <c r="B121" s="1733"/>
      <c r="C121" s="1733" t="s">
        <v>321</v>
      </c>
      <c r="D121" s="378">
        <f t="shared" ref="D121:G121" si="20">SUM(D122:D130)</f>
        <v>1067663.6000000001</v>
      </c>
      <c r="E121" s="378">
        <f t="shared" si="20"/>
        <v>0</v>
      </c>
      <c r="F121" s="378">
        <f t="shared" si="20"/>
        <v>1119261.1000000001</v>
      </c>
      <c r="G121" s="378">
        <f t="shared" si="20"/>
        <v>0</v>
      </c>
    </row>
    <row r="122" spans="1:7" s="1731" customFormat="1">
      <c r="A122" s="1734" t="s">
        <v>322</v>
      </c>
      <c r="B122" s="1735"/>
      <c r="C122" s="1735" t="s">
        <v>323</v>
      </c>
      <c r="D122" s="306">
        <v>558027.4</v>
      </c>
      <c r="E122" s="306"/>
      <c r="F122" s="306">
        <v>608819</v>
      </c>
      <c r="G122" s="306"/>
    </row>
    <row r="123" spans="1:7" s="1731" customFormat="1">
      <c r="A123" s="1734">
        <v>144</v>
      </c>
      <c r="B123" s="1735"/>
      <c r="C123" s="1735" t="s">
        <v>281</v>
      </c>
      <c r="D123" s="306">
        <v>208744.9</v>
      </c>
      <c r="E123" s="306"/>
      <c r="F123" s="306">
        <v>209550.8</v>
      </c>
      <c r="G123" s="306"/>
    </row>
    <row r="124" spans="1:7" s="1731" customFormat="1">
      <c r="A124" s="1734">
        <v>145</v>
      </c>
      <c r="B124" s="1735"/>
      <c r="C124" s="1735" t="s">
        <v>324</v>
      </c>
      <c r="D124" s="379">
        <v>300891.3</v>
      </c>
      <c r="E124" s="379"/>
      <c r="F124" s="379">
        <v>300891.3</v>
      </c>
      <c r="G124" s="379"/>
    </row>
    <row r="125" spans="1:7" s="1731" customFormat="1">
      <c r="A125" s="1734">
        <v>146</v>
      </c>
      <c r="B125" s="1735"/>
      <c r="C125" s="1735" t="s">
        <v>325</v>
      </c>
      <c r="D125" s="379"/>
      <c r="E125" s="379"/>
      <c r="F125" s="379"/>
      <c r="G125" s="379"/>
    </row>
    <row r="126" spans="1:7" s="1740" customFormat="1" ht="29.45" customHeight="1">
      <c r="A126" s="1736" t="s">
        <v>326</v>
      </c>
      <c r="B126" s="1739"/>
      <c r="C126" s="1739" t="s">
        <v>327</v>
      </c>
      <c r="D126" s="380"/>
      <c r="E126" s="380"/>
      <c r="F126" s="380"/>
      <c r="G126" s="380"/>
    </row>
    <row r="127" spans="1:7" s="1731" customFormat="1">
      <c r="A127" s="1734">
        <v>1484</v>
      </c>
      <c r="B127" s="1735"/>
      <c r="C127" s="1735" t="s">
        <v>328</v>
      </c>
      <c r="D127" s="379"/>
      <c r="E127" s="379"/>
      <c r="F127" s="379"/>
      <c r="G127" s="379"/>
    </row>
    <row r="128" spans="1:7" s="1731" customFormat="1">
      <c r="A128" s="1734">
        <v>1485</v>
      </c>
      <c r="B128" s="1735"/>
      <c r="C128" s="1735" t="s">
        <v>329</v>
      </c>
      <c r="D128" s="379"/>
      <c r="E128" s="379"/>
      <c r="F128" s="379"/>
      <c r="G128" s="379"/>
    </row>
    <row r="129" spans="1:7" s="1731" customFormat="1">
      <c r="A129" s="1734">
        <v>1486</v>
      </c>
      <c r="B129" s="1735"/>
      <c r="C129" s="1735" t="s">
        <v>330</v>
      </c>
      <c r="D129" s="379"/>
      <c r="E129" s="379"/>
      <c r="F129" s="379"/>
      <c r="G129" s="379"/>
    </row>
    <row r="130" spans="1:7" s="1731" customFormat="1">
      <c r="A130" s="1741">
        <v>1489</v>
      </c>
      <c r="B130" s="1742"/>
      <c r="C130" s="1742" t="s">
        <v>331</v>
      </c>
      <c r="D130" s="383"/>
      <c r="E130" s="383"/>
      <c r="F130" s="383"/>
      <c r="G130" s="383"/>
    </row>
    <row r="131" spans="1:7" s="1728" customFormat="1">
      <c r="A131" s="1743">
        <v>1</v>
      </c>
      <c r="B131" s="1744"/>
      <c r="C131" s="1743" t="s">
        <v>332</v>
      </c>
      <c r="D131" s="386">
        <f t="shared" ref="D131:G131" si="21">D111+D121</f>
        <v>4024191.6999999997</v>
      </c>
      <c r="E131" s="386">
        <f t="shared" si="21"/>
        <v>0</v>
      </c>
      <c r="F131" s="386">
        <f t="shared" si="21"/>
        <v>3981998.3000000003</v>
      </c>
      <c r="G131" s="386">
        <f t="shared" si="21"/>
        <v>0</v>
      </c>
    </row>
    <row r="132" spans="1:7" s="1728" customFormat="1">
      <c r="A132" s="1707"/>
      <c r="B132" s="1707"/>
      <c r="C132" s="1708"/>
      <c r="D132" s="341"/>
      <c r="E132" s="341"/>
      <c r="F132" s="341"/>
      <c r="G132" s="341"/>
    </row>
    <row r="133" spans="1:7" s="1731" customFormat="1">
      <c r="A133" s="1729">
        <v>20</v>
      </c>
      <c r="B133" s="1730"/>
      <c r="C133" s="1730" t="s">
        <v>333</v>
      </c>
      <c r="D133" s="720">
        <f t="shared" ref="D133:G133" si="22">D134+D140</f>
        <v>1623971.4</v>
      </c>
      <c r="E133" s="720">
        <f t="shared" si="22"/>
        <v>0</v>
      </c>
      <c r="F133" s="720">
        <f t="shared" si="22"/>
        <v>1505399</v>
      </c>
      <c r="G133" s="720">
        <f t="shared" si="22"/>
        <v>0</v>
      </c>
    </row>
    <row r="134" spans="1:7" s="1731" customFormat="1">
      <c r="A134" s="1745" t="s">
        <v>334</v>
      </c>
      <c r="B134" s="1733"/>
      <c r="C134" s="1733" t="s">
        <v>335</v>
      </c>
      <c r="D134" s="366">
        <f t="shared" ref="D134:G134" si="23">D135+D136+D138+D139</f>
        <v>814256.8</v>
      </c>
      <c r="E134" s="366">
        <f t="shared" si="23"/>
        <v>0</v>
      </c>
      <c r="F134" s="366">
        <f t="shared" si="23"/>
        <v>920051.89999999991</v>
      </c>
      <c r="G134" s="366">
        <f t="shared" si="23"/>
        <v>0</v>
      </c>
    </row>
    <row r="135" spans="1:7" s="1747" customFormat="1">
      <c r="A135" s="1746">
        <v>200</v>
      </c>
      <c r="B135" s="1735"/>
      <c r="C135" s="1735" t="s">
        <v>336</v>
      </c>
      <c r="D135" s="306">
        <v>398359.9</v>
      </c>
      <c r="E135" s="306"/>
      <c r="F135" s="306">
        <v>383550.5</v>
      </c>
      <c r="G135" s="306"/>
    </row>
    <row r="136" spans="1:7" s="1747" customFormat="1">
      <c r="A136" s="1746">
        <v>201</v>
      </c>
      <c r="B136" s="1735"/>
      <c r="C136" s="1735" t="s">
        <v>337</v>
      </c>
      <c r="D136" s="306">
        <v>190030</v>
      </c>
      <c r="E136" s="306"/>
      <c r="F136" s="306">
        <v>280171.90000000002</v>
      </c>
      <c r="G136" s="306"/>
    </row>
    <row r="137" spans="1:7" s="1747" customFormat="1">
      <c r="A137" s="1748" t="s">
        <v>338</v>
      </c>
      <c r="B137" s="1749"/>
      <c r="C137" s="1749" t="s">
        <v>339</v>
      </c>
      <c r="D137" s="393">
        <v>30</v>
      </c>
      <c r="E137" s="393"/>
      <c r="F137" s="393">
        <v>1.4</v>
      </c>
      <c r="G137" s="393"/>
    </row>
    <row r="138" spans="1:7" s="1747" customFormat="1">
      <c r="A138" s="1746">
        <v>204</v>
      </c>
      <c r="B138" s="1735"/>
      <c r="C138" s="1735" t="s">
        <v>340</v>
      </c>
      <c r="D138" s="379">
        <v>213084.4</v>
      </c>
      <c r="E138" s="379"/>
      <c r="F138" s="379">
        <v>243237.3</v>
      </c>
      <c r="G138" s="379"/>
    </row>
    <row r="139" spans="1:7" s="1747" customFormat="1">
      <c r="A139" s="1746">
        <v>205</v>
      </c>
      <c r="B139" s="1735"/>
      <c r="C139" s="1735" t="s">
        <v>341</v>
      </c>
      <c r="D139" s="379">
        <v>12782.5</v>
      </c>
      <c r="E139" s="379"/>
      <c r="F139" s="379">
        <v>13092.2</v>
      </c>
      <c r="G139" s="379"/>
    </row>
    <row r="140" spans="1:7" s="1747" customFormat="1">
      <c r="A140" s="1745" t="s">
        <v>342</v>
      </c>
      <c r="B140" s="1733"/>
      <c r="C140" s="1733" t="s">
        <v>343</v>
      </c>
      <c r="D140" s="366">
        <f t="shared" ref="D140:G140" si="24">D141+D143+D144</f>
        <v>809714.6</v>
      </c>
      <c r="E140" s="366">
        <f t="shared" si="24"/>
        <v>0</v>
      </c>
      <c r="F140" s="366">
        <f t="shared" si="24"/>
        <v>585347.10000000009</v>
      </c>
      <c r="G140" s="366">
        <f t="shared" si="24"/>
        <v>0</v>
      </c>
    </row>
    <row r="141" spans="1:7" s="1747" customFormat="1">
      <c r="A141" s="1746">
        <v>206</v>
      </c>
      <c r="B141" s="1735"/>
      <c r="C141" s="1735" t="s">
        <v>344</v>
      </c>
      <c r="D141" s="379">
        <v>455992.5</v>
      </c>
      <c r="E141" s="379"/>
      <c r="F141" s="379">
        <v>457245.2</v>
      </c>
      <c r="G141" s="379"/>
    </row>
    <row r="142" spans="1:7" s="1747" customFormat="1">
      <c r="A142" s="1748" t="s">
        <v>345</v>
      </c>
      <c r="B142" s="1749"/>
      <c r="C142" s="1749" t="s">
        <v>346</v>
      </c>
      <c r="D142" s="393"/>
      <c r="E142" s="393"/>
      <c r="F142" s="393"/>
      <c r="G142" s="393"/>
    </row>
    <row r="143" spans="1:7" s="1747" customFormat="1">
      <c r="A143" s="1746">
        <v>208</v>
      </c>
      <c r="B143" s="1735"/>
      <c r="C143" s="1735" t="s">
        <v>347</v>
      </c>
      <c r="D143" s="379">
        <v>36707.800000000003</v>
      </c>
      <c r="E143" s="379"/>
      <c r="F143" s="379">
        <v>34947.9</v>
      </c>
      <c r="G143" s="379"/>
    </row>
    <row r="144" spans="1:7" s="1750" customFormat="1" ht="25.5">
      <c r="A144" s="1736">
        <v>209</v>
      </c>
      <c r="B144" s="1739"/>
      <c r="C144" s="1739" t="s">
        <v>348</v>
      </c>
      <c r="D144" s="380">
        <v>317014.3</v>
      </c>
      <c r="E144" s="380"/>
      <c r="F144" s="380">
        <v>93154</v>
      </c>
      <c r="G144" s="380"/>
    </row>
    <row r="145" spans="1:7" s="1731" customFormat="1">
      <c r="A145" s="1745">
        <v>29</v>
      </c>
      <c r="B145" s="1733"/>
      <c r="C145" s="1733" t="s">
        <v>349</v>
      </c>
      <c r="D145" s="379">
        <v>2400220.2999999998</v>
      </c>
      <c r="E145" s="379"/>
      <c r="F145" s="379">
        <v>2476599.4</v>
      </c>
      <c r="G145" s="379"/>
    </row>
    <row r="146" spans="1:7" s="1731" customFormat="1">
      <c r="A146" s="1751" t="s">
        <v>350</v>
      </c>
      <c r="B146" s="1752"/>
      <c r="C146" s="1752" t="s">
        <v>351</v>
      </c>
      <c r="D146" s="318">
        <v>2070800.6</v>
      </c>
      <c r="E146" s="318"/>
      <c r="F146" s="318">
        <v>2073537</v>
      </c>
      <c r="G146" s="318"/>
    </row>
    <row r="147" spans="1:7" s="1728" customFormat="1">
      <c r="A147" s="1743">
        <v>2</v>
      </c>
      <c r="B147" s="1744"/>
      <c r="C147" s="1743" t="s">
        <v>352</v>
      </c>
      <c r="D147" s="386">
        <f t="shared" ref="D147:G147" si="25">D133+D145</f>
        <v>4024191.6999999997</v>
      </c>
      <c r="E147" s="386">
        <f t="shared" si="25"/>
        <v>0</v>
      </c>
      <c r="F147" s="386">
        <f t="shared" si="25"/>
        <v>3981998.4</v>
      </c>
      <c r="G147" s="386">
        <f t="shared" si="25"/>
        <v>0</v>
      </c>
    </row>
    <row r="148" spans="1:7" ht="7.5" customHeight="1"/>
    <row r="149" spans="1:7" ht="13.5" customHeight="1">
      <c r="A149" s="1753" t="s">
        <v>353</v>
      </c>
      <c r="B149" s="1754"/>
      <c r="C149" s="1755" t="s">
        <v>354</v>
      </c>
      <c r="D149" s="1754"/>
      <c r="E149" s="1754"/>
      <c r="F149" s="1754"/>
      <c r="G149" s="1754"/>
    </row>
    <row r="150" spans="1:7">
      <c r="A150" s="1756" t="s">
        <v>355</v>
      </c>
      <c r="B150" s="1757"/>
      <c r="C150" s="1757" t="s">
        <v>101</v>
      </c>
      <c r="D150" s="402">
        <f t="shared" ref="D150" si="26">D77+SUM(D8:D12)-D30-D31+D16-D33+D59+D63-D73+D64-D74-D54+D20-D35</f>
        <v>289085.99999999988</v>
      </c>
      <c r="E150" s="402">
        <f t="shared" ref="E150" si="27">E77+SUM(E8:E12)-E30-E31+E16-E33+E59+E63-E73+E64-E74-E54+E20-E35</f>
        <v>144653</v>
      </c>
      <c r="F150" s="402">
        <f t="shared" ref="F150:G150" si="28">F77+SUM(F8:F12)-F30-F31+F16-F33+F59+F63-F73+F64-F74-F54+F20-F35</f>
        <v>263873</v>
      </c>
      <c r="G150" s="402">
        <f t="shared" si="28"/>
        <v>145989</v>
      </c>
    </row>
    <row r="151" spans="1:7">
      <c r="A151" s="1758" t="s">
        <v>356</v>
      </c>
      <c r="B151" s="1759"/>
      <c r="C151" s="1759" t="s">
        <v>357</v>
      </c>
      <c r="D151" s="405">
        <f t="shared" ref="D151:G151" si="29">IF(D177=0,0,D150/D177)</f>
        <v>0.14831435978783908</v>
      </c>
      <c r="E151" s="405">
        <f t="shared" si="29"/>
        <v>7.5864239131289882E-2</v>
      </c>
      <c r="F151" s="405">
        <f t="shared" si="29"/>
        <v>0.135108378605757</v>
      </c>
      <c r="G151" s="405">
        <f t="shared" si="29"/>
        <v>7.6102844584196944E-2</v>
      </c>
    </row>
    <row r="152" spans="1:7" s="1762" customFormat="1" ht="25.5">
      <c r="A152" s="1760" t="s">
        <v>358</v>
      </c>
      <c r="B152" s="1761"/>
      <c r="C152" s="1761" t="s">
        <v>359</v>
      </c>
      <c r="D152" s="408">
        <f t="shared" ref="D152:G152" si="30">IF(D107=0,0,D150/D107)</f>
        <v>1.3054239356170396</v>
      </c>
      <c r="E152" s="408">
        <f t="shared" si="30"/>
        <v>0.49382602253834623</v>
      </c>
      <c r="F152" s="408">
        <f t="shared" si="30"/>
        <v>1.1010191415010691</v>
      </c>
      <c r="G152" s="408">
        <f t="shared" si="30"/>
        <v>0.48282214270122964</v>
      </c>
    </row>
    <row r="153" spans="1:7" s="1765" customFormat="1" ht="25.5">
      <c r="A153" s="1763" t="s">
        <v>358</v>
      </c>
      <c r="B153" s="1764"/>
      <c r="C153" s="1764" t="s">
        <v>360</v>
      </c>
      <c r="D153" s="1341">
        <f t="shared" ref="D153:G153" si="31">IF(0=D108,0,D150/D108)</f>
        <v>1.3045249940772321</v>
      </c>
      <c r="E153" s="1341">
        <f t="shared" si="31"/>
        <v>0.50982085270306943</v>
      </c>
      <c r="F153" s="1341">
        <f t="shared" si="31"/>
        <v>1.1047344325986521</v>
      </c>
      <c r="G153" s="1341">
        <f t="shared" si="31"/>
        <v>0.49114360977382143</v>
      </c>
    </row>
    <row r="154" spans="1:7" s="1765" customFormat="1" ht="25.5">
      <c r="A154" s="1766" t="s">
        <v>361</v>
      </c>
      <c r="B154" s="1767"/>
      <c r="C154" s="1767" t="s">
        <v>362</v>
      </c>
      <c r="D154" s="415">
        <f t="shared" ref="D154:G154" si="32">D150-D107</f>
        <v>67636.09999999986</v>
      </c>
      <c r="E154" s="415">
        <f t="shared" si="32"/>
        <v>-148270</v>
      </c>
      <c r="F154" s="415">
        <f t="shared" si="32"/>
        <v>24210.499999999942</v>
      </c>
      <c r="G154" s="415">
        <f t="shared" si="32"/>
        <v>-156377</v>
      </c>
    </row>
    <row r="155" spans="1:7" ht="25.5">
      <c r="A155" s="1768" t="s">
        <v>363</v>
      </c>
      <c r="B155" s="1769"/>
      <c r="C155" s="1769" t="s">
        <v>364</v>
      </c>
      <c r="D155" s="418">
        <f t="shared" ref="D155:G155" si="33">D150-D108</f>
        <v>67483.499999999854</v>
      </c>
      <c r="E155" s="418">
        <f t="shared" si="33"/>
        <v>-139080</v>
      </c>
      <c r="F155" s="418">
        <f t="shared" si="33"/>
        <v>25016.499999999942</v>
      </c>
      <c r="G155" s="418">
        <f t="shared" si="33"/>
        <v>-151254</v>
      </c>
    </row>
    <row r="156" spans="1:7">
      <c r="A156" s="1756" t="s">
        <v>365</v>
      </c>
      <c r="B156" s="1757"/>
      <c r="C156" s="1757" t="s">
        <v>366</v>
      </c>
      <c r="D156" s="419">
        <f t="shared" ref="D156:G156" si="34">D135+D136-D137+D141-D142</f>
        <v>1044352.4</v>
      </c>
      <c r="E156" s="419">
        <f t="shared" si="34"/>
        <v>0</v>
      </c>
      <c r="F156" s="419">
        <f t="shared" si="34"/>
        <v>1120966.2</v>
      </c>
      <c r="G156" s="419">
        <f t="shared" si="34"/>
        <v>0</v>
      </c>
    </row>
    <row r="157" spans="1:7">
      <c r="A157" s="1770" t="s">
        <v>367</v>
      </c>
      <c r="B157" s="1771"/>
      <c r="C157" s="1771" t="s">
        <v>368</v>
      </c>
      <c r="D157" s="422">
        <f t="shared" ref="D157:G157" si="35">IF(D177=0,0,D156/D177)</f>
        <v>0.53580061849724059</v>
      </c>
      <c r="E157" s="422">
        <f t="shared" si="35"/>
        <v>0</v>
      </c>
      <c r="F157" s="422">
        <f t="shared" si="35"/>
        <v>0.5739576453591565</v>
      </c>
      <c r="G157" s="422">
        <f t="shared" si="35"/>
        <v>0</v>
      </c>
    </row>
    <row r="158" spans="1:7">
      <c r="A158" s="1756" t="s">
        <v>369</v>
      </c>
      <c r="B158" s="1757"/>
      <c r="C158" s="1757" t="s">
        <v>370</v>
      </c>
      <c r="D158" s="419">
        <f t="shared" ref="D158:G158" si="36">D133-D142-D111</f>
        <v>-1332556.6999999997</v>
      </c>
      <c r="E158" s="419">
        <f t="shared" si="36"/>
        <v>0</v>
      </c>
      <c r="F158" s="419">
        <f t="shared" si="36"/>
        <v>-1357338.2000000002</v>
      </c>
      <c r="G158" s="419">
        <f t="shared" si="36"/>
        <v>0</v>
      </c>
    </row>
    <row r="159" spans="1:7">
      <c r="A159" s="1758" t="s">
        <v>371</v>
      </c>
      <c r="B159" s="1759"/>
      <c r="C159" s="1759" t="s">
        <v>372</v>
      </c>
      <c r="D159" s="423">
        <f t="shared" ref="D159:G159" si="37">D121-D123-D124-D142-D145</f>
        <v>-1842192.8999999997</v>
      </c>
      <c r="E159" s="423">
        <f t="shared" si="37"/>
        <v>0</v>
      </c>
      <c r="F159" s="423">
        <f t="shared" si="37"/>
        <v>-1867780.4</v>
      </c>
      <c r="G159" s="423">
        <f t="shared" si="37"/>
        <v>0</v>
      </c>
    </row>
    <row r="160" spans="1:7">
      <c r="A160" s="1758" t="s">
        <v>373</v>
      </c>
      <c r="B160" s="1759"/>
      <c r="C160" s="1759" t="s">
        <v>374</v>
      </c>
      <c r="D160" s="424">
        <f t="shared" ref="D160:G160" si="38">IF(D175=0,"-",1000*D158/D175)</f>
        <v>-6745.4148316881792</v>
      </c>
      <c r="E160" s="424">
        <f t="shared" si="38"/>
        <v>0</v>
      </c>
      <c r="F160" s="424">
        <f t="shared" si="38"/>
        <v>-6794.7767843734055</v>
      </c>
      <c r="G160" s="424">
        <f t="shared" si="38"/>
        <v>0</v>
      </c>
    </row>
    <row r="161" spans="1:7">
      <c r="A161" s="1758" t="s">
        <v>373</v>
      </c>
      <c r="B161" s="1759"/>
      <c r="C161" s="1759" t="s">
        <v>375</v>
      </c>
      <c r="D161" s="423">
        <f t="shared" ref="D161:G161" si="39">IF(D175=0,0,1000*(D159/D175))</f>
        <v>-9325.1981776765351</v>
      </c>
      <c r="E161" s="423">
        <f t="shared" si="39"/>
        <v>0</v>
      </c>
      <c r="F161" s="423">
        <f t="shared" si="39"/>
        <v>-9350.0285339554066</v>
      </c>
      <c r="G161" s="423">
        <f t="shared" si="39"/>
        <v>0</v>
      </c>
    </row>
    <row r="162" spans="1:7">
      <c r="A162" s="1770" t="s">
        <v>376</v>
      </c>
      <c r="B162" s="1771"/>
      <c r="C162" s="1771" t="s">
        <v>377</v>
      </c>
      <c r="D162" s="422">
        <f t="shared" ref="D162:G162" si="40">IF((D22+D23+D65+D66)=0,0,D158/(D22+D23+D65+D66))</f>
        <v>-1.7190573490541585</v>
      </c>
      <c r="E162" s="422">
        <f t="shared" si="40"/>
        <v>0</v>
      </c>
      <c r="F162" s="422">
        <f t="shared" si="40"/>
        <v>-1.6897142953175954</v>
      </c>
      <c r="G162" s="422">
        <f t="shared" si="40"/>
        <v>0</v>
      </c>
    </row>
    <row r="163" spans="1:7">
      <c r="A163" s="1758" t="s">
        <v>378</v>
      </c>
      <c r="B163" s="1759"/>
      <c r="C163" s="1759" t="s">
        <v>349</v>
      </c>
      <c r="D163" s="402">
        <f t="shared" ref="D163:G163" si="41">D145</f>
        <v>2400220.2999999998</v>
      </c>
      <c r="E163" s="402">
        <f t="shared" si="41"/>
        <v>0</v>
      </c>
      <c r="F163" s="402">
        <f t="shared" si="41"/>
        <v>2476599.4</v>
      </c>
      <c r="G163" s="402">
        <f t="shared" si="41"/>
        <v>0</v>
      </c>
    </row>
    <row r="164" spans="1:7" ht="25.5">
      <c r="A164" s="1760" t="s">
        <v>379</v>
      </c>
      <c r="B164" s="1771"/>
      <c r="C164" s="1771" t="s">
        <v>380</v>
      </c>
      <c r="D164" s="425">
        <f t="shared" ref="D164:G164" si="42">IF(D178=0,0,D146/D178)</f>
        <v>1.1334675745059852</v>
      </c>
      <c r="E164" s="425">
        <f t="shared" si="42"/>
        <v>0</v>
      </c>
      <c r="F164" s="425">
        <f t="shared" si="42"/>
        <v>1.1088937197680111</v>
      </c>
      <c r="G164" s="425">
        <f t="shared" si="42"/>
        <v>0</v>
      </c>
    </row>
    <row r="165" spans="1:7">
      <c r="A165" s="1772" t="s">
        <v>381</v>
      </c>
      <c r="B165" s="1773"/>
      <c r="C165" s="1773" t="s">
        <v>382</v>
      </c>
      <c r="D165" s="428">
        <f t="shared" ref="D165:G165" si="43">IF(D177=0,0,D180/D177)</f>
        <v>9.3473867524492923E-2</v>
      </c>
      <c r="E165" s="428">
        <f t="shared" si="43"/>
        <v>0.11377983830999064</v>
      </c>
      <c r="F165" s="428">
        <f t="shared" si="43"/>
        <v>9.3085373423444168E-2</v>
      </c>
      <c r="G165" s="428">
        <f t="shared" si="43"/>
        <v>0.1196713569012757</v>
      </c>
    </row>
    <row r="166" spans="1:7">
      <c r="A166" s="1758" t="s">
        <v>383</v>
      </c>
      <c r="B166" s="1759"/>
      <c r="C166" s="1759" t="s">
        <v>251</v>
      </c>
      <c r="D166" s="402">
        <f t="shared" ref="D166:G166" si="44">D55</f>
        <v>112569.90000000002</v>
      </c>
      <c r="E166" s="402">
        <f t="shared" si="44"/>
        <v>92755</v>
      </c>
      <c r="F166" s="402">
        <f t="shared" si="44"/>
        <v>106172.29999999999</v>
      </c>
      <c r="G166" s="402">
        <f t="shared" si="44"/>
        <v>100592</v>
      </c>
    </row>
    <row r="167" spans="1:7">
      <c r="A167" s="1770" t="s">
        <v>384</v>
      </c>
      <c r="B167" s="1771"/>
      <c r="C167" s="1771" t="s">
        <v>385</v>
      </c>
      <c r="D167" s="422">
        <f t="shared" ref="D167:G167" si="45">IF(0=D111,0,(D44+D45+D46+D47+D48)/D111)</f>
        <v>1.400423016442834E-2</v>
      </c>
      <c r="E167" s="422">
        <f t="shared" si="45"/>
        <v>0</v>
      </c>
      <c r="F167" s="422">
        <f t="shared" si="45"/>
        <v>1.079334142162962E-2</v>
      </c>
      <c r="G167" s="422">
        <f t="shared" si="45"/>
        <v>0</v>
      </c>
    </row>
    <row r="168" spans="1:7">
      <c r="A168" s="1758" t="s">
        <v>386</v>
      </c>
      <c r="B168" s="1757"/>
      <c r="C168" s="1757" t="s">
        <v>387</v>
      </c>
      <c r="D168" s="402">
        <f t="shared" ref="D168:G168" si="46">D38-D44</f>
        <v>-2979.6000000000004</v>
      </c>
      <c r="E168" s="402">
        <f t="shared" si="46"/>
        <v>-2813</v>
      </c>
      <c r="F168" s="402">
        <f t="shared" si="46"/>
        <v>-6319.7</v>
      </c>
      <c r="G168" s="402">
        <f t="shared" si="46"/>
        <v>-3549</v>
      </c>
    </row>
    <row r="169" spans="1:7">
      <c r="A169" s="1770" t="s">
        <v>388</v>
      </c>
      <c r="B169" s="1771"/>
      <c r="C169" s="1771" t="s">
        <v>389</v>
      </c>
      <c r="D169" s="405">
        <f t="shared" ref="D169:G169" si="47">IF(D177=0,0,D168/D177)</f>
        <v>-1.5286712826765927E-3</v>
      </c>
      <c r="E169" s="405">
        <f t="shared" si="47"/>
        <v>-1.4752967769511758E-3</v>
      </c>
      <c r="F169" s="405">
        <f t="shared" si="47"/>
        <v>-3.2358157912132065E-3</v>
      </c>
      <c r="G169" s="405">
        <f t="shared" si="47"/>
        <v>-1.8500640146128472E-3</v>
      </c>
    </row>
    <row r="170" spans="1:7">
      <c r="A170" s="1758" t="s">
        <v>390</v>
      </c>
      <c r="B170" s="1759"/>
      <c r="C170" s="1759" t="s">
        <v>391</v>
      </c>
      <c r="D170" s="402">
        <f t="shared" ref="D170" si="48">SUM(D82:D87)+SUM(D89:D94)</f>
        <v>345615.5</v>
      </c>
      <c r="E170" s="402">
        <f t="shared" ref="E170" si="49">SUM(E82:E87)+SUM(E89:E94)</f>
        <v>421969</v>
      </c>
      <c r="F170" s="402">
        <f t="shared" ref="F170:G170" si="50">SUM(F82:F87)+SUM(F89:F94)</f>
        <v>360822.80000000005</v>
      </c>
      <c r="G170" s="402">
        <f t="shared" si="50"/>
        <v>425851</v>
      </c>
    </row>
    <row r="171" spans="1:7">
      <c r="A171" s="1758" t="s">
        <v>392</v>
      </c>
      <c r="B171" s="1759"/>
      <c r="C171" s="1759" t="s">
        <v>393</v>
      </c>
      <c r="D171" s="423">
        <f t="shared" ref="D171" si="51">SUM(D96:D102)+SUM(D104:D105)</f>
        <v>124165.59999999999</v>
      </c>
      <c r="E171" s="423">
        <f t="shared" ref="E171" si="52">SUM(E96:E102)+SUM(E104:E105)</f>
        <v>129046</v>
      </c>
      <c r="F171" s="423">
        <f t="shared" ref="F171:G171" si="53">SUM(F96:F102)+SUM(F104:F105)</f>
        <v>121160.29999999999</v>
      </c>
      <c r="G171" s="423">
        <f t="shared" si="53"/>
        <v>123485</v>
      </c>
    </row>
    <row r="172" spans="1:7">
      <c r="A172" s="1772" t="s">
        <v>394</v>
      </c>
      <c r="B172" s="1773"/>
      <c r="C172" s="1773" t="s">
        <v>395</v>
      </c>
      <c r="D172" s="428">
        <f t="shared" ref="D172:G172" si="54">IF(D184=0,0,D170/D184)</f>
        <v>0.1740405575876442</v>
      </c>
      <c r="E172" s="428">
        <f t="shared" si="54"/>
        <v>0.19704145272245374</v>
      </c>
      <c r="F172" s="428">
        <f t="shared" si="54"/>
        <v>0.17674746049346263</v>
      </c>
      <c r="G172" s="428">
        <f t="shared" si="54"/>
        <v>0.1973184035526033</v>
      </c>
    </row>
    <row r="173" spans="1:7">
      <c r="A173" s="1774"/>
    </row>
    <row r="174" spans="1:7">
      <c r="A174" s="1775" t="s">
        <v>396</v>
      </c>
      <c r="B174" s="1776"/>
      <c r="C174" s="1777"/>
      <c r="D174" s="341"/>
      <c r="E174" s="341"/>
      <c r="F174" s="341"/>
      <c r="G174" s="341"/>
    </row>
    <row r="175" spans="1:7" s="1659" customFormat="1">
      <c r="A175" s="1778" t="s">
        <v>397</v>
      </c>
      <c r="B175" s="1776"/>
      <c r="C175" s="1776" t="s">
        <v>398</v>
      </c>
      <c r="D175" s="1779">
        <v>197550</v>
      </c>
      <c r="E175" s="1779">
        <v>198500</v>
      </c>
      <c r="F175" s="1779">
        <v>199762</v>
      </c>
      <c r="G175" s="1779">
        <v>200646</v>
      </c>
    </row>
    <row r="176" spans="1:7">
      <c r="A176" s="1775" t="s">
        <v>399</v>
      </c>
      <c r="B176" s="1776"/>
      <c r="C176" s="1776"/>
      <c r="D176" s="1776"/>
      <c r="E176" s="1776"/>
      <c r="F176" s="1776"/>
      <c r="G176" s="1776"/>
    </row>
    <row r="177" spans="1:7">
      <c r="A177" s="1778" t="s">
        <v>400</v>
      </c>
      <c r="B177" s="1776"/>
      <c r="C177" s="1776" t="s">
        <v>401</v>
      </c>
      <c r="D177" s="1780">
        <f t="shared" ref="D177" si="55">SUM(D22:D32)+SUM(D44:D53)+SUM(D65:D72)+D75</f>
        <v>1949143.7000000002</v>
      </c>
      <c r="E177" s="1780">
        <f t="shared" ref="E177" si="56">SUM(E22:E32)+SUM(E44:E53)+SUM(E65:E72)+E75</f>
        <v>1906735</v>
      </c>
      <c r="F177" s="1780">
        <f t="shared" ref="F177:G177" si="57">SUM(F22:F32)+SUM(F44:F53)+SUM(F65:F72)+F75</f>
        <v>1953046.9</v>
      </c>
      <c r="G177" s="1780">
        <f t="shared" si="57"/>
        <v>1918312</v>
      </c>
    </row>
    <row r="178" spans="1:7">
      <c r="A178" s="1778" t="s">
        <v>402</v>
      </c>
      <c r="B178" s="1776"/>
      <c r="C178" s="1776" t="s">
        <v>403</v>
      </c>
      <c r="D178" s="1780">
        <f t="shared" ref="D178:G178" si="58">D78-D17-D20-D59-D63-D64</f>
        <v>1826960.6000000006</v>
      </c>
      <c r="E178" s="1780">
        <f t="shared" si="58"/>
        <v>1939587</v>
      </c>
      <c r="F178" s="1780">
        <f t="shared" si="58"/>
        <v>1869914.9999999995</v>
      </c>
      <c r="G178" s="1780">
        <f t="shared" si="58"/>
        <v>1965926</v>
      </c>
    </row>
    <row r="179" spans="1:7">
      <c r="A179" s="1778"/>
      <c r="B179" s="1776"/>
      <c r="C179" s="1776" t="s">
        <v>404</v>
      </c>
      <c r="D179" s="1780">
        <f t="shared" ref="D179:G179" si="59">D178+D170</f>
        <v>2172576.1000000006</v>
      </c>
      <c r="E179" s="1780">
        <f t="shared" si="59"/>
        <v>2361556</v>
      </c>
      <c r="F179" s="1780">
        <f t="shared" si="59"/>
        <v>2230737.7999999998</v>
      </c>
      <c r="G179" s="1780">
        <f t="shared" si="59"/>
        <v>2391777</v>
      </c>
    </row>
    <row r="180" spans="1:7">
      <c r="A180" s="1778" t="s">
        <v>405</v>
      </c>
      <c r="B180" s="1776"/>
      <c r="C180" s="1776" t="s">
        <v>406</v>
      </c>
      <c r="D180" s="1780">
        <f t="shared" ref="D180:G180" si="60">D38-D44+D8+D9+D10+D16-D33</f>
        <v>182194</v>
      </c>
      <c r="E180" s="1780">
        <f t="shared" si="60"/>
        <v>216948</v>
      </c>
      <c r="F180" s="1780">
        <f t="shared" si="60"/>
        <v>181800.1</v>
      </c>
      <c r="G180" s="1780">
        <f t="shared" si="60"/>
        <v>229567</v>
      </c>
    </row>
    <row r="181" spans="1:7" ht="27.6" customHeight="1">
      <c r="A181" s="1781" t="s">
        <v>407</v>
      </c>
      <c r="B181" s="1782"/>
      <c r="C181" s="1782" t="s">
        <v>408</v>
      </c>
      <c r="D181" s="435">
        <f t="shared" ref="D181:G181" si="61">D22+D23+D24+D25+D26+D29+SUM(D44:D47)+SUM(D49:D53)-D54+D32-D33+SUM(D65:D70)+D72</f>
        <v>1924651.9</v>
      </c>
      <c r="E181" s="435">
        <f t="shared" si="61"/>
        <v>1859908</v>
      </c>
      <c r="F181" s="435">
        <f t="shared" si="61"/>
        <v>1940019.1</v>
      </c>
      <c r="G181" s="435">
        <f t="shared" si="61"/>
        <v>1874230</v>
      </c>
    </row>
    <row r="182" spans="1:7">
      <c r="A182" s="1783" t="s">
        <v>409</v>
      </c>
      <c r="B182" s="1782"/>
      <c r="C182" s="1782" t="s">
        <v>410</v>
      </c>
      <c r="D182" s="435">
        <f t="shared" ref="D182:G182" si="62">D181+D171</f>
        <v>2048817.5</v>
      </c>
      <c r="E182" s="435">
        <f t="shared" si="62"/>
        <v>1988954</v>
      </c>
      <c r="F182" s="435">
        <f t="shared" si="62"/>
        <v>2061179.4000000001</v>
      </c>
      <c r="G182" s="435">
        <f t="shared" si="62"/>
        <v>1997715</v>
      </c>
    </row>
    <row r="183" spans="1:7">
      <c r="A183" s="1783" t="s">
        <v>411</v>
      </c>
      <c r="B183" s="1782"/>
      <c r="C183" s="1782" t="s">
        <v>412</v>
      </c>
      <c r="D183" s="435">
        <f t="shared" ref="D183:G183" si="63">D4+D5-D7+D38+D39+D40+D41+D43+D13-D16+D57+D58+D60+D62</f>
        <v>1640217.6000000001</v>
      </c>
      <c r="E183" s="435">
        <f t="shared" si="63"/>
        <v>1719555</v>
      </c>
      <c r="F183" s="435">
        <f t="shared" si="63"/>
        <v>1680636.8</v>
      </c>
      <c r="G183" s="435">
        <f t="shared" si="63"/>
        <v>1732341</v>
      </c>
    </row>
    <row r="184" spans="1:7">
      <c r="A184" s="1783" t="s">
        <v>413</v>
      </c>
      <c r="B184" s="1782"/>
      <c r="C184" s="1782" t="s">
        <v>414</v>
      </c>
      <c r="D184" s="435">
        <f t="shared" ref="D184:G184" si="64">D183+D170</f>
        <v>1985833.1</v>
      </c>
      <c r="E184" s="435">
        <f t="shared" si="64"/>
        <v>2141524</v>
      </c>
      <c r="F184" s="435">
        <f t="shared" si="64"/>
        <v>2041459.6</v>
      </c>
      <c r="G184" s="435">
        <f t="shared" si="64"/>
        <v>2158192</v>
      </c>
    </row>
    <row r="185" spans="1:7">
      <c r="A185" s="1783"/>
      <c r="B185" s="1782"/>
      <c r="C185" s="1782" t="s">
        <v>415</v>
      </c>
      <c r="D185" s="435">
        <f t="shared" ref="D185:G186" si="65">D181-D183</f>
        <v>284434.29999999981</v>
      </c>
      <c r="E185" s="435">
        <f t="shared" si="65"/>
        <v>140353</v>
      </c>
      <c r="F185" s="435">
        <f t="shared" si="65"/>
        <v>259382.30000000005</v>
      </c>
      <c r="G185" s="435">
        <f t="shared" si="65"/>
        <v>141889</v>
      </c>
    </row>
    <row r="186" spans="1:7">
      <c r="A186" s="1783"/>
      <c r="B186" s="1782"/>
      <c r="C186" s="1782" t="s">
        <v>416</v>
      </c>
      <c r="D186" s="435">
        <f t="shared" si="65"/>
        <v>62984.399999999907</v>
      </c>
      <c r="E186" s="435">
        <f t="shared" si="65"/>
        <v>-152570</v>
      </c>
      <c r="F186" s="435">
        <f t="shared" si="65"/>
        <v>19719.800000000047</v>
      </c>
      <c r="G186" s="435">
        <f t="shared" si="65"/>
        <v>-160477</v>
      </c>
    </row>
  </sheetData>
  <sheetProtection selectLockedCells="1" sort="0" autoFilter="0" pivotTables="0"/>
  <autoFilter ref="A1:C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orientation="landscape" r:id="rId1"/>
  <headerFooter alignWithMargins="0">
    <oddHeader>&amp;LFachgruppe für kantonale Finanzfragen (FkF)
Groupe d'études pour les finances cantonales
&amp;CTotal der Kantone&amp;RZürich, 05.08.2019</oddHeader>
    <oddFooter>&amp;LQuelle: FkF August 2019</oddFooter>
  </headerFooter>
  <rowBreaks count="3" manualBreakCount="3">
    <brk id="56" max="6" man="1"/>
    <brk id="79" max="6" man="1"/>
    <brk id="148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L186"/>
  <sheetViews>
    <sheetView zoomScale="115" zoomScaleNormal="115" zoomScaleSheetLayoutView="80" workbookViewId="0">
      <selection activeCell="K38" sqref="K38"/>
    </sheetView>
  </sheetViews>
  <sheetFormatPr baseColWidth="10" defaultColWidth="11.42578125" defaultRowHeight="12.75"/>
  <cols>
    <col min="1" max="1" width="17.140625" style="771" customWidth="1"/>
    <col min="2" max="2" width="1.7109375" style="771" customWidth="1"/>
    <col min="3" max="3" width="44.7109375" style="771" customWidth="1"/>
    <col min="4" max="16384" width="11.42578125" style="771"/>
  </cols>
  <sheetData>
    <row r="1" spans="1:38" s="761" customFormat="1" ht="18" customHeight="1">
      <c r="A1" s="755" t="s">
        <v>189</v>
      </c>
      <c r="B1" s="756" t="s">
        <v>422</v>
      </c>
      <c r="C1" s="757" t="s">
        <v>104</v>
      </c>
      <c r="D1" s="758" t="s">
        <v>23</v>
      </c>
      <c r="E1" s="759" t="s">
        <v>22</v>
      </c>
      <c r="F1" s="758" t="s">
        <v>23</v>
      </c>
      <c r="G1" s="759" t="s">
        <v>22</v>
      </c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  <c r="V1" s="760"/>
      <c r="W1" s="760"/>
      <c r="X1" s="760"/>
      <c r="Y1" s="760"/>
      <c r="Z1" s="760"/>
      <c r="AA1" s="760"/>
      <c r="AB1" s="760"/>
      <c r="AC1" s="760"/>
      <c r="AD1" s="760"/>
      <c r="AE1" s="760"/>
      <c r="AF1" s="760"/>
      <c r="AG1" s="760"/>
      <c r="AH1" s="760"/>
      <c r="AI1" s="760"/>
      <c r="AJ1" s="760"/>
      <c r="AK1" s="760"/>
      <c r="AL1" s="760"/>
    </row>
    <row r="2" spans="1:38" s="767" customFormat="1" ht="15" customHeight="1">
      <c r="A2" s="762"/>
      <c r="B2" s="763"/>
      <c r="C2" s="764" t="s">
        <v>191</v>
      </c>
      <c r="D2" s="765">
        <v>2017</v>
      </c>
      <c r="E2" s="766">
        <v>2018</v>
      </c>
      <c r="F2" s="765">
        <v>2018</v>
      </c>
      <c r="G2" s="766">
        <v>2019</v>
      </c>
    </row>
    <row r="3" spans="1:38" ht="15" customHeight="1">
      <c r="A3" s="768" t="s">
        <v>192</v>
      </c>
      <c r="B3" s="769"/>
      <c r="C3" s="769"/>
      <c r="D3" s="770"/>
      <c r="E3" s="770"/>
      <c r="F3" s="770"/>
      <c r="G3" s="770"/>
    </row>
    <row r="4" spans="1:38" s="775" customFormat="1" ht="12.75" customHeight="1">
      <c r="A4" s="772">
        <v>30</v>
      </c>
      <c r="B4" s="773"/>
      <c r="C4" s="774" t="s">
        <v>33</v>
      </c>
      <c r="D4" s="279">
        <v>2911904.4964800002</v>
      </c>
      <c r="E4" s="279">
        <v>2959216.20383</v>
      </c>
      <c r="F4" s="279">
        <v>2909288.1235000002</v>
      </c>
      <c r="G4" s="279">
        <v>3025058.73257</v>
      </c>
    </row>
    <row r="5" spans="1:38" s="775" customFormat="1" ht="12.75" customHeight="1">
      <c r="A5" s="776">
        <v>31</v>
      </c>
      <c r="B5" s="777"/>
      <c r="C5" s="778" t="s">
        <v>193</v>
      </c>
      <c r="D5" s="284">
        <v>873355.04642999999</v>
      </c>
      <c r="E5" s="284">
        <v>901189.93069000007</v>
      </c>
      <c r="F5" s="284">
        <v>914882.12288000004</v>
      </c>
      <c r="G5" s="284">
        <v>948097.27059000009</v>
      </c>
    </row>
    <row r="6" spans="1:38" s="775" customFormat="1" ht="12.75" customHeight="1">
      <c r="A6" s="779" t="s">
        <v>36</v>
      </c>
      <c r="B6" s="780"/>
      <c r="C6" s="781" t="s">
        <v>194</v>
      </c>
      <c r="D6" s="284">
        <v>73648.996969999993</v>
      </c>
      <c r="E6" s="284">
        <v>45265.25</v>
      </c>
      <c r="F6" s="284">
        <v>64174.144060000006</v>
      </c>
      <c r="G6" s="284">
        <v>61394.355899999995</v>
      </c>
    </row>
    <row r="7" spans="1:38" s="775" customFormat="1" ht="12.75" customHeight="1">
      <c r="A7" s="779" t="s">
        <v>195</v>
      </c>
      <c r="B7" s="780"/>
      <c r="C7" s="781" t="s">
        <v>196</v>
      </c>
      <c r="D7" s="284">
        <v>-1052.5368100000001</v>
      </c>
      <c r="E7" s="284">
        <v>0</v>
      </c>
      <c r="F7" s="284">
        <v>14617.332060000001</v>
      </c>
      <c r="G7" s="284">
        <v>-1748</v>
      </c>
    </row>
    <row r="8" spans="1:38" s="775" customFormat="1" ht="12.75" customHeight="1">
      <c r="A8" s="782">
        <v>330</v>
      </c>
      <c r="B8" s="777"/>
      <c r="C8" s="778" t="s">
        <v>197</v>
      </c>
      <c r="D8" s="284">
        <v>537297.52859</v>
      </c>
      <c r="E8" s="284">
        <v>338822.42742999998</v>
      </c>
      <c r="F8" s="284">
        <v>364861.52600000001</v>
      </c>
      <c r="G8" s="284">
        <v>322172.51949999999</v>
      </c>
    </row>
    <row r="9" spans="1:38" s="775" customFormat="1" ht="12.75" customHeight="1">
      <c r="A9" s="782">
        <v>332</v>
      </c>
      <c r="B9" s="777"/>
      <c r="C9" s="778" t="s">
        <v>198</v>
      </c>
      <c r="D9" s="284">
        <v>10360.94051</v>
      </c>
      <c r="E9" s="284">
        <v>2409.5152799999996</v>
      </c>
      <c r="F9" s="284">
        <v>11402.88666</v>
      </c>
      <c r="G9" s="284">
        <v>9311.8749000000007</v>
      </c>
    </row>
    <row r="10" spans="1:38" s="775" customFormat="1" ht="12.75" customHeight="1">
      <c r="A10" s="782">
        <v>339</v>
      </c>
      <c r="B10" s="777"/>
      <c r="C10" s="778" t="s">
        <v>199</v>
      </c>
      <c r="D10" s="284">
        <v>0</v>
      </c>
      <c r="E10" s="284">
        <v>0</v>
      </c>
      <c r="F10" s="284">
        <v>0</v>
      </c>
      <c r="G10" s="284">
        <v>0</v>
      </c>
    </row>
    <row r="11" spans="1:38" s="775" customFormat="1" ht="12.75" customHeight="1">
      <c r="A11" s="776">
        <v>350</v>
      </c>
      <c r="B11" s="777"/>
      <c r="C11" s="778" t="s">
        <v>200</v>
      </c>
      <c r="D11" s="284">
        <v>93777.616989999995</v>
      </c>
      <c r="E11" s="284">
        <v>57000</v>
      </c>
      <c r="F11" s="284">
        <v>83437.692159999991</v>
      </c>
      <c r="G11" s="284">
        <v>71600</v>
      </c>
    </row>
    <row r="12" spans="1:38" s="786" customFormat="1">
      <c r="A12" s="783">
        <v>351</v>
      </c>
      <c r="B12" s="784"/>
      <c r="C12" s="785" t="s">
        <v>201</v>
      </c>
      <c r="D12" s="284">
        <v>15070.76455</v>
      </c>
      <c r="E12" s="284">
        <v>1720.4</v>
      </c>
      <c r="F12" s="284">
        <v>9685.1694800000005</v>
      </c>
      <c r="G12" s="284">
        <v>4156.3999999999996</v>
      </c>
    </row>
    <row r="13" spans="1:38" s="775" customFormat="1" ht="12.75" customHeight="1">
      <c r="A13" s="776">
        <v>36</v>
      </c>
      <c r="B13" s="777"/>
      <c r="C13" s="778" t="s">
        <v>202</v>
      </c>
      <c r="D13" s="284">
        <v>5905128.9339300003</v>
      </c>
      <c r="E13" s="284">
        <v>6058460.7905699993</v>
      </c>
      <c r="F13" s="284">
        <v>6194929.3784399992</v>
      </c>
      <c r="G13" s="284">
        <v>6095229.8426200002</v>
      </c>
    </row>
    <row r="14" spans="1:38" s="775" customFormat="1">
      <c r="A14" s="787" t="s">
        <v>203</v>
      </c>
      <c r="B14" s="777"/>
      <c r="C14" s="788" t="s">
        <v>204</v>
      </c>
      <c r="D14" s="470">
        <v>1569595.855</v>
      </c>
      <c r="E14" s="470">
        <v>1712834.5889999999</v>
      </c>
      <c r="F14" s="470">
        <v>1773889.8406300002</v>
      </c>
      <c r="G14" s="470">
        <v>1677362.5660000001</v>
      </c>
    </row>
    <row r="15" spans="1:38" s="775" customFormat="1">
      <c r="A15" s="787" t="s">
        <v>205</v>
      </c>
      <c r="B15" s="777"/>
      <c r="C15" s="788" t="s">
        <v>206</v>
      </c>
      <c r="D15" s="470">
        <v>1699841.1810999999</v>
      </c>
      <c r="E15" s="470">
        <v>1762236.243</v>
      </c>
      <c r="F15" s="470">
        <v>1825398.6963499999</v>
      </c>
      <c r="G15" s="470">
        <v>1803273.05</v>
      </c>
    </row>
    <row r="16" spans="1:38" s="790" customFormat="1" ht="26.25" customHeight="1">
      <c r="A16" s="787" t="s">
        <v>207</v>
      </c>
      <c r="B16" s="789"/>
      <c r="C16" s="788" t="s">
        <v>208</v>
      </c>
      <c r="D16" s="472">
        <v>116888.50612999999</v>
      </c>
      <c r="E16" s="472">
        <v>131081.46456999998</v>
      </c>
      <c r="F16" s="472">
        <v>115275.89303000001</v>
      </c>
      <c r="G16" s="472">
        <v>116374.47762000001</v>
      </c>
    </row>
    <row r="17" spans="1:7" s="791" customFormat="1">
      <c r="A17" s="776">
        <v>37</v>
      </c>
      <c r="B17" s="777"/>
      <c r="C17" s="778" t="s">
        <v>209</v>
      </c>
      <c r="D17" s="284">
        <v>584535.24271999998</v>
      </c>
      <c r="E17" s="284">
        <v>581743.68799999997</v>
      </c>
      <c r="F17" s="284">
        <v>581405.06782</v>
      </c>
      <c r="G17" s="284">
        <v>585508.49997999996</v>
      </c>
    </row>
    <row r="18" spans="1:7" s="791" customFormat="1">
      <c r="A18" s="782" t="s">
        <v>210</v>
      </c>
      <c r="B18" s="777"/>
      <c r="C18" s="778" t="s">
        <v>211</v>
      </c>
      <c r="D18" s="470">
        <v>1402.5233000000001</v>
      </c>
      <c r="E18" s="470">
        <v>3415.8</v>
      </c>
      <c r="F18" s="470">
        <v>600.86300000000006</v>
      </c>
      <c r="G18" s="470">
        <v>3415.7999799999998</v>
      </c>
    </row>
    <row r="19" spans="1:7" s="791" customFormat="1">
      <c r="A19" s="782" t="s">
        <v>212</v>
      </c>
      <c r="B19" s="777"/>
      <c r="C19" s="778" t="s">
        <v>213</v>
      </c>
      <c r="D19" s="470">
        <v>557023.44634999998</v>
      </c>
      <c r="E19" s="470">
        <v>561433.9</v>
      </c>
      <c r="F19" s="470">
        <v>557588.31747000001</v>
      </c>
      <c r="G19" s="470">
        <v>566131.9</v>
      </c>
    </row>
    <row r="20" spans="1:7" s="775" customFormat="1" ht="12.75" customHeight="1">
      <c r="A20" s="792">
        <v>39</v>
      </c>
      <c r="B20" s="793"/>
      <c r="C20" s="794" t="s">
        <v>214</v>
      </c>
      <c r="D20" s="302">
        <v>198517.65502000001</v>
      </c>
      <c r="E20" s="302">
        <v>161048.54118999999</v>
      </c>
      <c r="F20" s="302">
        <v>191712.35008</v>
      </c>
      <c r="G20" s="302">
        <v>189331.56362</v>
      </c>
    </row>
    <row r="21" spans="1:7" ht="12.75" customHeight="1">
      <c r="A21" s="795"/>
      <c r="B21" s="795"/>
      <c r="C21" s="796" t="s">
        <v>215</v>
      </c>
      <c r="D21" s="305">
        <f t="shared" ref="D21:G21" si="0">D4+D5+SUM(D8:D13)+D17</f>
        <v>10931430.5702</v>
      </c>
      <c r="E21" s="305">
        <f t="shared" si="0"/>
        <v>10900562.955799999</v>
      </c>
      <c r="F21" s="305">
        <f t="shared" si="0"/>
        <v>11069891.966939999</v>
      </c>
      <c r="G21" s="305">
        <f t="shared" si="0"/>
        <v>11061135.14016</v>
      </c>
    </row>
    <row r="22" spans="1:7" s="775" customFormat="1" ht="12.75" customHeight="1">
      <c r="A22" s="782" t="s">
        <v>216</v>
      </c>
      <c r="B22" s="777"/>
      <c r="C22" s="778" t="s">
        <v>217</v>
      </c>
      <c r="D22" s="480">
        <v>4701556.5976299997</v>
      </c>
      <c r="E22" s="480">
        <v>4776500</v>
      </c>
      <c r="F22" s="480">
        <v>4854956.45787</v>
      </c>
      <c r="G22" s="480">
        <v>4917600</v>
      </c>
    </row>
    <row r="23" spans="1:7" s="775" customFormat="1" ht="12.75" customHeight="1">
      <c r="A23" s="782" t="s">
        <v>218</v>
      </c>
      <c r="B23" s="777"/>
      <c r="C23" s="778" t="s">
        <v>219</v>
      </c>
      <c r="D23" s="480">
        <v>566451.11401999998</v>
      </c>
      <c r="E23" s="480">
        <v>527516.5</v>
      </c>
      <c r="F23" s="480">
        <v>573298.58157000004</v>
      </c>
      <c r="G23" s="480">
        <v>551075</v>
      </c>
    </row>
    <row r="24" spans="1:7" s="797" customFormat="1" ht="12.75" customHeight="1">
      <c r="A24" s="776">
        <v>41</v>
      </c>
      <c r="B24" s="777"/>
      <c r="C24" s="778" t="s">
        <v>220</v>
      </c>
      <c r="D24" s="480">
        <v>149668.91174000001</v>
      </c>
      <c r="E24" s="480">
        <v>93676</v>
      </c>
      <c r="F24" s="480">
        <v>175397.31087000002</v>
      </c>
      <c r="G24" s="480">
        <v>90710</v>
      </c>
    </row>
    <row r="25" spans="1:7" s="775" customFormat="1" ht="12.75" customHeight="1">
      <c r="A25" s="798">
        <v>42</v>
      </c>
      <c r="B25" s="799"/>
      <c r="C25" s="778" t="s">
        <v>221</v>
      </c>
      <c r="D25" s="484">
        <v>700207.54428999999</v>
      </c>
      <c r="E25" s="484">
        <v>699882.68761000002</v>
      </c>
      <c r="F25" s="484">
        <v>627447.57433000009</v>
      </c>
      <c r="G25" s="484">
        <v>641223.82571</v>
      </c>
    </row>
    <row r="26" spans="1:7" s="800" customFormat="1" ht="12.75" customHeight="1">
      <c r="A26" s="783">
        <v>430</v>
      </c>
      <c r="B26" s="777"/>
      <c r="C26" s="778" t="s">
        <v>222</v>
      </c>
      <c r="D26" s="485">
        <v>1120.1036299999998</v>
      </c>
      <c r="E26" s="485">
        <v>842.5</v>
      </c>
      <c r="F26" s="485">
        <v>2256.2671099999998</v>
      </c>
      <c r="G26" s="485">
        <v>880.5</v>
      </c>
    </row>
    <row r="27" spans="1:7" s="800" customFormat="1" ht="12.75" customHeight="1">
      <c r="A27" s="783">
        <v>431</v>
      </c>
      <c r="B27" s="777"/>
      <c r="C27" s="778" t="s">
        <v>223</v>
      </c>
      <c r="D27" s="485">
        <v>3210.47154</v>
      </c>
      <c r="E27" s="485">
        <v>2804.5740000000001</v>
      </c>
      <c r="F27" s="485">
        <v>2295.6945699999997</v>
      </c>
      <c r="G27" s="485">
        <v>2424.5740000000001</v>
      </c>
    </row>
    <row r="28" spans="1:7" s="800" customFormat="1" ht="12.75" customHeight="1">
      <c r="A28" s="783">
        <v>432</v>
      </c>
      <c r="B28" s="777"/>
      <c r="C28" s="778" t="s">
        <v>224</v>
      </c>
      <c r="D28" s="485">
        <v>31.57554</v>
      </c>
      <c r="E28" s="485">
        <v>0</v>
      </c>
      <c r="F28" s="485">
        <v>146.17726999999999</v>
      </c>
      <c r="G28" s="485">
        <v>0</v>
      </c>
    </row>
    <row r="29" spans="1:7" s="800" customFormat="1" ht="12.75" customHeight="1">
      <c r="A29" s="783">
        <v>439</v>
      </c>
      <c r="B29" s="777"/>
      <c r="C29" s="778" t="s">
        <v>225</v>
      </c>
      <c r="D29" s="485">
        <v>3951.0513799999999</v>
      </c>
      <c r="E29" s="485">
        <v>8336</v>
      </c>
      <c r="F29" s="485">
        <v>1400.8987299999999</v>
      </c>
      <c r="G29" s="485">
        <v>386</v>
      </c>
    </row>
    <row r="30" spans="1:7" s="775" customFormat="1" ht="25.5">
      <c r="A30" s="783">
        <v>450</v>
      </c>
      <c r="B30" s="784"/>
      <c r="C30" s="785" t="s">
        <v>226</v>
      </c>
      <c r="D30" s="487">
        <v>89742.350989999992</v>
      </c>
      <c r="E30" s="487">
        <v>56534.5</v>
      </c>
      <c r="F30" s="487">
        <v>78188.459060000008</v>
      </c>
      <c r="G30" s="487">
        <v>71090</v>
      </c>
    </row>
    <row r="31" spans="1:7" s="786" customFormat="1" ht="25.5">
      <c r="A31" s="783">
        <v>451</v>
      </c>
      <c r="B31" s="784"/>
      <c r="C31" s="785" t="s">
        <v>227</v>
      </c>
      <c r="D31" s="488">
        <v>3036.39203</v>
      </c>
      <c r="E31" s="488">
        <v>9826.6</v>
      </c>
      <c r="F31" s="488">
        <v>48100.731350000002</v>
      </c>
      <c r="G31" s="488">
        <v>8605.2000000000007</v>
      </c>
    </row>
    <row r="32" spans="1:7" s="775" customFormat="1" ht="12.75" customHeight="1">
      <c r="A32" s="776">
        <v>46</v>
      </c>
      <c r="B32" s="777"/>
      <c r="C32" s="778" t="s">
        <v>228</v>
      </c>
      <c r="D32" s="484">
        <v>4094722.4718899997</v>
      </c>
      <c r="E32" s="484">
        <v>4064435.19202</v>
      </c>
      <c r="F32" s="484">
        <v>4166772.2149</v>
      </c>
      <c r="G32" s="484">
        <v>4081472.8791800002</v>
      </c>
    </row>
    <row r="33" spans="1:7" s="786" customFormat="1" ht="12.75" customHeight="1">
      <c r="A33" s="801" t="s">
        <v>229</v>
      </c>
      <c r="B33" s="780"/>
      <c r="C33" s="781" t="s">
        <v>230</v>
      </c>
      <c r="D33" s="484">
        <v>149012.33994999999</v>
      </c>
      <c r="E33" s="484">
        <v>51951.468820000002</v>
      </c>
      <c r="F33" s="484">
        <v>48687.533759999998</v>
      </c>
      <c r="G33" s="484">
        <v>51731.164429999997</v>
      </c>
    </row>
    <row r="34" spans="1:7" s="775" customFormat="1" ht="15" customHeight="1">
      <c r="A34" s="776">
        <v>47</v>
      </c>
      <c r="B34" s="777"/>
      <c r="C34" s="778" t="s">
        <v>209</v>
      </c>
      <c r="D34" s="484">
        <v>584535.24271999998</v>
      </c>
      <c r="E34" s="484">
        <v>581743.68799999997</v>
      </c>
      <c r="F34" s="484">
        <v>581405.06782</v>
      </c>
      <c r="G34" s="484">
        <v>585508.5</v>
      </c>
    </row>
    <row r="35" spans="1:7" s="775" customFormat="1" ht="15" customHeight="1">
      <c r="A35" s="792">
        <v>49</v>
      </c>
      <c r="B35" s="793"/>
      <c r="C35" s="794" t="s">
        <v>231</v>
      </c>
      <c r="D35" s="490">
        <v>198517.65502000001</v>
      </c>
      <c r="E35" s="490">
        <v>161048.54118999999</v>
      </c>
      <c r="F35" s="490">
        <v>191712.35011000003</v>
      </c>
      <c r="G35" s="490">
        <v>189331.56362</v>
      </c>
    </row>
    <row r="36" spans="1:7" s="805" customFormat="1" ht="13.5" customHeight="1">
      <c r="A36" s="802"/>
      <c r="B36" s="803"/>
      <c r="C36" s="804" t="s">
        <v>232</v>
      </c>
      <c r="D36" s="494">
        <f t="shared" ref="D36:G36" si="1">D22+D23+D24+D25+D26+D27+D28+D29+D30+D31+D32+D34</f>
        <v>10898233.827399999</v>
      </c>
      <c r="E36" s="494">
        <f t="shared" si="1"/>
        <v>10822098.241629999</v>
      </c>
      <c r="F36" s="494">
        <f t="shared" si="1"/>
        <v>11111665.435450001</v>
      </c>
      <c r="G36" s="494">
        <f t="shared" si="1"/>
        <v>10950976.478890002</v>
      </c>
    </row>
    <row r="37" spans="1:7" s="760" customFormat="1" ht="15" customHeight="1">
      <c r="A37" s="802"/>
      <c r="B37" s="803"/>
      <c r="C37" s="804" t="s">
        <v>233</v>
      </c>
      <c r="D37" s="494">
        <f t="shared" ref="D37:G37" si="2">D36-D21</f>
        <v>-33196.742800001055</v>
      </c>
      <c r="E37" s="494">
        <f t="shared" si="2"/>
        <v>-78464.714169999585</v>
      </c>
      <c r="F37" s="494">
        <f t="shared" si="2"/>
        <v>41773.468510001898</v>
      </c>
      <c r="G37" s="494">
        <f t="shared" si="2"/>
        <v>-110158.66126999818</v>
      </c>
    </row>
    <row r="38" spans="1:7" s="786" customFormat="1" ht="15" customHeight="1">
      <c r="A38" s="782">
        <v>340</v>
      </c>
      <c r="B38" s="777"/>
      <c r="C38" s="778" t="s">
        <v>234</v>
      </c>
      <c r="D38" s="306">
        <v>105529.75289</v>
      </c>
      <c r="E38" s="306">
        <v>106828.978</v>
      </c>
      <c r="F38" s="306">
        <v>100491.13026999999</v>
      </c>
      <c r="G38" s="306">
        <v>91810.922000000006</v>
      </c>
    </row>
    <row r="39" spans="1:7" s="786" customFormat="1" ht="15" customHeight="1">
      <c r="A39" s="782">
        <v>341</v>
      </c>
      <c r="B39" s="777"/>
      <c r="C39" s="778" t="s">
        <v>235</v>
      </c>
      <c r="D39" s="306">
        <v>609.65294999999992</v>
      </c>
      <c r="E39" s="306">
        <v>0</v>
      </c>
      <c r="F39" s="306">
        <v>205.73585999999997</v>
      </c>
      <c r="G39" s="306">
        <v>0</v>
      </c>
    </row>
    <row r="40" spans="1:7" s="786" customFormat="1" ht="15" customHeight="1">
      <c r="A40" s="782">
        <v>342</v>
      </c>
      <c r="B40" s="777"/>
      <c r="C40" s="778" t="s">
        <v>236</v>
      </c>
      <c r="D40" s="306">
        <v>5486.9333299999998</v>
      </c>
      <c r="E40" s="306">
        <v>1200</v>
      </c>
      <c r="F40" s="306">
        <v>5524.5974100000003</v>
      </c>
      <c r="G40" s="306">
        <v>5400</v>
      </c>
    </row>
    <row r="41" spans="1:7" s="786" customFormat="1" ht="15" customHeight="1">
      <c r="A41" s="782">
        <v>343</v>
      </c>
      <c r="B41" s="777"/>
      <c r="C41" s="778" t="s">
        <v>237</v>
      </c>
      <c r="D41" s="306">
        <v>598.01688000000001</v>
      </c>
      <c r="E41" s="306">
        <v>1777.5</v>
      </c>
      <c r="F41" s="306">
        <v>2053.4009700000001</v>
      </c>
      <c r="G41" s="306">
        <v>1415.27</v>
      </c>
    </row>
    <row r="42" spans="1:7" s="786" customFormat="1" ht="15" customHeight="1">
      <c r="A42" s="782">
        <v>344</v>
      </c>
      <c r="B42" s="777"/>
      <c r="C42" s="778" t="s">
        <v>238</v>
      </c>
      <c r="D42" s="306">
        <v>619.67088999999999</v>
      </c>
      <c r="E42" s="306">
        <v>4.9122599999999998</v>
      </c>
      <c r="F42" s="306">
        <v>276.23953999999998</v>
      </c>
      <c r="G42" s="306">
        <v>0</v>
      </c>
    </row>
    <row r="43" spans="1:7" s="786" customFormat="1" ht="15" customHeight="1">
      <c r="A43" s="782">
        <v>349</v>
      </c>
      <c r="B43" s="777"/>
      <c r="C43" s="778" t="s">
        <v>239</v>
      </c>
      <c r="D43" s="306">
        <v>146.89932999999999</v>
      </c>
      <c r="E43" s="306">
        <v>4</v>
      </c>
      <c r="F43" s="306">
        <v>226.00360999999998</v>
      </c>
      <c r="G43" s="306">
        <v>128.4</v>
      </c>
    </row>
    <row r="44" spans="1:7" s="775" customFormat="1" ht="15" customHeight="1">
      <c r="A44" s="776">
        <v>440</v>
      </c>
      <c r="B44" s="777"/>
      <c r="C44" s="778" t="s">
        <v>240</v>
      </c>
      <c r="D44" s="306">
        <v>24779.715609999999</v>
      </c>
      <c r="E44" s="306">
        <v>25043.7</v>
      </c>
      <c r="F44" s="306">
        <v>24783.38711</v>
      </c>
      <c r="G44" s="306">
        <v>24533.7</v>
      </c>
    </row>
    <row r="45" spans="1:7" s="775" customFormat="1" ht="15" customHeight="1">
      <c r="A45" s="776">
        <v>441</v>
      </c>
      <c r="B45" s="777"/>
      <c r="C45" s="778" t="s">
        <v>241</v>
      </c>
      <c r="D45" s="306">
        <v>6076.2299699999994</v>
      </c>
      <c r="E45" s="306">
        <v>230</v>
      </c>
      <c r="F45" s="306">
        <v>65096.811500000003</v>
      </c>
      <c r="G45" s="306">
        <v>150</v>
      </c>
    </row>
    <row r="46" spans="1:7" s="775" customFormat="1" ht="15" customHeight="1">
      <c r="A46" s="776">
        <v>442</v>
      </c>
      <c r="B46" s="777"/>
      <c r="C46" s="778" t="s">
        <v>242</v>
      </c>
      <c r="D46" s="306">
        <v>40.274999999999999</v>
      </c>
      <c r="E46" s="306">
        <v>0</v>
      </c>
      <c r="F46" s="306">
        <v>31.95</v>
      </c>
      <c r="G46" s="306">
        <v>32.4</v>
      </c>
    </row>
    <row r="47" spans="1:7" s="775" customFormat="1" ht="15" customHeight="1">
      <c r="A47" s="776">
        <v>443</v>
      </c>
      <c r="B47" s="777"/>
      <c r="C47" s="778" t="s">
        <v>243</v>
      </c>
      <c r="D47" s="306">
        <v>547.33938000000001</v>
      </c>
      <c r="E47" s="306">
        <v>446</v>
      </c>
      <c r="F47" s="306">
        <v>478.30840000000001</v>
      </c>
      <c r="G47" s="306">
        <v>376</v>
      </c>
    </row>
    <row r="48" spans="1:7" s="775" customFormat="1" ht="15" customHeight="1">
      <c r="A48" s="776">
        <v>444</v>
      </c>
      <c r="B48" s="777"/>
      <c r="C48" s="778" t="s">
        <v>238</v>
      </c>
      <c r="D48" s="306">
        <v>0</v>
      </c>
      <c r="E48" s="306">
        <v>0</v>
      </c>
      <c r="F48" s="306">
        <v>0</v>
      </c>
      <c r="G48" s="306">
        <v>0</v>
      </c>
    </row>
    <row r="49" spans="1:7" s="775" customFormat="1" ht="15" customHeight="1">
      <c r="A49" s="776">
        <v>445</v>
      </c>
      <c r="B49" s="777"/>
      <c r="C49" s="778" t="s">
        <v>244</v>
      </c>
      <c r="D49" s="306">
        <v>17.06795</v>
      </c>
      <c r="E49" s="306">
        <v>74799.100000000006</v>
      </c>
      <c r="F49" s="306">
        <v>427.87108000000001</v>
      </c>
      <c r="G49" s="306">
        <v>82355.3</v>
      </c>
    </row>
    <row r="50" spans="1:7" s="775" customFormat="1" ht="15" customHeight="1">
      <c r="A50" s="776">
        <v>446</v>
      </c>
      <c r="B50" s="777"/>
      <c r="C50" s="778" t="s">
        <v>245</v>
      </c>
      <c r="D50" s="306">
        <v>85575.053060000006</v>
      </c>
      <c r="E50" s="306">
        <v>4883.5</v>
      </c>
      <c r="F50" s="306">
        <v>92515.334780000005</v>
      </c>
      <c r="G50" s="306">
        <v>6963.5</v>
      </c>
    </row>
    <row r="51" spans="1:7" s="775" customFormat="1" ht="15" customHeight="1">
      <c r="A51" s="776">
        <v>447</v>
      </c>
      <c r="B51" s="777"/>
      <c r="C51" s="778" t="s">
        <v>246</v>
      </c>
      <c r="D51" s="306">
        <v>17218.588909999999</v>
      </c>
      <c r="E51" s="306">
        <v>15937</v>
      </c>
      <c r="F51" s="306">
        <v>159786.15338</v>
      </c>
      <c r="G51" s="306">
        <v>15243.902</v>
      </c>
    </row>
    <row r="52" spans="1:7" s="775" customFormat="1" ht="15" customHeight="1">
      <c r="A52" s="776">
        <v>448</v>
      </c>
      <c r="B52" s="777"/>
      <c r="C52" s="778" t="s">
        <v>247</v>
      </c>
      <c r="D52" s="306">
        <v>0</v>
      </c>
      <c r="E52" s="306">
        <v>0</v>
      </c>
      <c r="F52" s="306">
        <v>0</v>
      </c>
      <c r="G52" s="306">
        <v>0</v>
      </c>
    </row>
    <row r="53" spans="1:7" s="775" customFormat="1" ht="15" customHeight="1">
      <c r="A53" s="776">
        <v>449</v>
      </c>
      <c r="B53" s="777"/>
      <c r="C53" s="778" t="s">
        <v>248</v>
      </c>
      <c r="D53" s="306">
        <v>4939.1367</v>
      </c>
      <c r="E53" s="306">
        <v>0</v>
      </c>
      <c r="F53" s="306">
        <v>2465.3141700000001</v>
      </c>
      <c r="G53" s="306">
        <v>95.4</v>
      </c>
    </row>
    <row r="54" spans="1:7" s="786" customFormat="1" ht="13.5" customHeight="1">
      <c r="A54" s="806" t="s">
        <v>249</v>
      </c>
      <c r="B54" s="807"/>
      <c r="C54" s="807" t="s">
        <v>250</v>
      </c>
      <c r="D54" s="318">
        <v>2.6459999999999999</v>
      </c>
      <c r="E54" s="318">
        <v>0</v>
      </c>
      <c r="F54" s="318">
        <v>0</v>
      </c>
      <c r="G54" s="318">
        <v>0</v>
      </c>
    </row>
    <row r="55" spans="1:7" ht="15" customHeight="1">
      <c r="A55" s="808"/>
      <c r="B55" s="808"/>
      <c r="C55" s="796" t="s">
        <v>251</v>
      </c>
      <c r="D55" s="305">
        <f t="shared" ref="D55" si="3">SUM(D44:D53)-SUM(D38:D43)</f>
        <v>26202.480310000014</v>
      </c>
      <c r="E55" s="305">
        <f t="shared" ref="E55" si="4">SUM(E44:E53)-SUM(E38:E43)</f>
        <v>11523.909740000003</v>
      </c>
      <c r="F55" s="305">
        <f t="shared" ref="F55:G55" si="5">SUM(F44:F53)-SUM(F38:F43)</f>
        <v>236808.02276000008</v>
      </c>
      <c r="G55" s="305">
        <f t="shared" si="5"/>
        <v>30995.61</v>
      </c>
    </row>
    <row r="56" spans="1:7" ht="14.25" customHeight="1">
      <c r="A56" s="808"/>
      <c r="B56" s="808"/>
      <c r="C56" s="796" t="s">
        <v>252</v>
      </c>
      <c r="D56" s="305">
        <f t="shared" ref="D56:G56" si="6">D55+D37</f>
        <v>-6994.2624900010414</v>
      </c>
      <c r="E56" s="305">
        <f t="shared" si="6"/>
        <v>-66940.804429999582</v>
      </c>
      <c r="F56" s="305">
        <f t="shared" si="6"/>
        <v>278581.49127000198</v>
      </c>
      <c r="G56" s="305">
        <f t="shared" si="6"/>
        <v>-79163.051269998177</v>
      </c>
    </row>
    <row r="57" spans="1:7" s="775" customFormat="1" ht="15.75" customHeight="1">
      <c r="A57" s="809">
        <v>380</v>
      </c>
      <c r="B57" s="810"/>
      <c r="C57" s="811" t="s">
        <v>253</v>
      </c>
      <c r="D57" s="502">
        <v>0</v>
      </c>
      <c r="E57" s="502">
        <v>0</v>
      </c>
      <c r="F57" s="502">
        <v>0</v>
      </c>
      <c r="G57" s="502">
        <v>0</v>
      </c>
    </row>
    <row r="58" spans="1:7" s="775" customFormat="1" ht="15.75" customHeight="1">
      <c r="A58" s="809">
        <v>381</v>
      </c>
      <c r="B58" s="810"/>
      <c r="C58" s="811" t="s">
        <v>254</v>
      </c>
      <c r="D58" s="502">
        <v>0</v>
      </c>
      <c r="E58" s="502">
        <v>0</v>
      </c>
      <c r="F58" s="502">
        <v>0</v>
      </c>
      <c r="G58" s="502">
        <v>0</v>
      </c>
    </row>
    <row r="59" spans="1:7" s="786" customFormat="1" ht="25.5">
      <c r="A59" s="783">
        <v>383</v>
      </c>
      <c r="B59" s="784"/>
      <c r="C59" s="785" t="s">
        <v>255</v>
      </c>
      <c r="D59" s="323">
        <v>0</v>
      </c>
      <c r="E59" s="323">
        <v>0</v>
      </c>
      <c r="F59" s="323">
        <v>52.292079999999999</v>
      </c>
      <c r="G59" s="323">
        <v>0</v>
      </c>
    </row>
    <row r="60" spans="1:7" s="786" customFormat="1">
      <c r="A60" s="783">
        <v>3840</v>
      </c>
      <c r="B60" s="784"/>
      <c r="C60" s="785" t="s">
        <v>256</v>
      </c>
      <c r="D60" s="503">
        <v>0</v>
      </c>
      <c r="E60" s="503">
        <v>0</v>
      </c>
      <c r="F60" s="503">
        <v>0</v>
      </c>
      <c r="G60" s="503">
        <v>0</v>
      </c>
    </row>
    <row r="61" spans="1:7" s="786" customFormat="1">
      <c r="A61" s="783">
        <v>3841</v>
      </c>
      <c r="B61" s="784"/>
      <c r="C61" s="785" t="s">
        <v>257</v>
      </c>
      <c r="D61" s="503">
        <v>0</v>
      </c>
      <c r="E61" s="503">
        <v>0</v>
      </c>
      <c r="F61" s="503">
        <v>0</v>
      </c>
      <c r="G61" s="503">
        <v>0</v>
      </c>
    </row>
    <row r="62" spans="1:7" s="786" customFormat="1">
      <c r="A62" s="812">
        <v>386</v>
      </c>
      <c r="B62" s="813"/>
      <c r="C62" s="814" t="s">
        <v>258</v>
      </c>
      <c r="D62" s="503">
        <v>0</v>
      </c>
      <c r="E62" s="503">
        <v>0</v>
      </c>
      <c r="F62" s="503">
        <v>0</v>
      </c>
      <c r="G62" s="503">
        <v>0</v>
      </c>
    </row>
    <row r="63" spans="1:7" s="786" customFormat="1" ht="25.5">
      <c r="A63" s="783">
        <v>387</v>
      </c>
      <c r="B63" s="784"/>
      <c r="C63" s="785" t="s">
        <v>259</v>
      </c>
      <c r="D63" s="503">
        <v>0</v>
      </c>
      <c r="E63" s="503">
        <v>0</v>
      </c>
      <c r="F63" s="503">
        <v>51435.048130000003</v>
      </c>
      <c r="G63" s="503">
        <v>0</v>
      </c>
    </row>
    <row r="64" spans="1:7" s="786" customFormat="1">
      <c r="A64" s="782">
        <v>389</v>
      </c>
      <c r="B64" s="815"/>
      <c r="C64" s="778" t="s">
        <v>61</v>
      </c>
      <c r="D64" s="306">
        <v>60403</v>
      </c>
      <c r="E64" s="306">
        <v>0</v>
      </c>
      <c r="F64" s="306">
        <v>26150.575000000001</v>
      </c>
      <c r="G64" s="306">
        <v>9885</v>
      </c>
    </row>
    <row r="65" spans="1:7" s="775" customFormat="1">
      <c r="A65" s="776" t="s">
        <v>260</v>
      </c>
      <c r="B65" s="777"/>
      <c r="C65" s="778" t="s">
        <v>261</v>
      </c>
      <c r="D65" s="306">
        <v>0</v>
      </c>
      <c r="E65" s="306">
        <v>0</v>
      </c>
      <c r="F65" s="306">
        <v>0</v>
      </c>
      <c r="G65" s="306">
        <v>0</v>
      </c>
    </row>
    <row r="66" spans="1:7" s="818" customFormat="1">
      <c r="A66" s="816" t="s">
        <v>262</v>
      </c>
      <c r="B66" s="817"/>
      <c r="C66" s="785" t="s">
        <v>263</v>
      </c>
      <c r="D66" s="323">
        <v>0</v>
      </c>
      <c r="E66" s="323">
        <v>0</v>
      </c>
      <c r="F66" s="323">
        <v>0</v>
      </c>
      <c r="G66" s="323">
        <v>0</v>
      </c>
    </row>
    <row r="67" spans="1:7" s="775" customFormat="1">
      <c r="A67" s="816">
        <v>481</v>
      </c>
      <c r="B67" s="777"/>
      <c r="C67" s="778" t="s">
        <v>264</v>
      </c>
      <c r="D67" s="306">
        <v>0</v>
      </c>
      <c r="E67" s="306">
        <v>0</v>
      </c>
      <c r="F67" s="306">
        <v>0</v>
      </c>
      <c r="G67" s="306">
        <v>0</v>
      </c>
    </row>
    <row r="68" spans="1:7" s="775" customFormat="1">
      <c r="A68" s="816">
        <v>482</v>
      </c>
      <c r="B68" s="777"/>
      <c r="C68" s="778" t="s">
        <v>265</v>
      </c>
      <c r="D68" s="306">
        <v>0</v>
      </c>
      <c r="E68" s="306">
        <v>0</v>
      </c>
      <c r="F68" s="306">
        <v>0</v>
      </c>
      <c r="G68" s="306">
        <v>0</v>
      </c>
    </row>
    <row r="69" spans="1:7" s="775" customFormat="1">
      <c r="A69" s="816">
        <v>483</v>
      </c>
      <c r="B69" s="777"/>
      <c r="C69" s="778" t="s">
        <v>266</v>
      </c>
      <c r="D69" s="306">
        <v>0</v>
      </c>
      <c r="E69" s="306">
        <v>0</v>
      </c>
      <c r="F69" s="306">
        <v>0</v>
      </c>
      <c r="G69" s="306">
        <v>0</v>
      </c>
    </row>
    <row r="70" spans="1:7" s="775" customFormat="1">
      <c r="A70" s="816">
        <v>484</v>
      </c>
      <c r="B70" s="777"/>
      <c r="C70" s="778" t="s">
        <v>267</v>
      </c>
      <c r="D70" s="306">
        <v>0</v>
      </c>
      <c r="E70" s="306">
        <v>0</v>
      </c>
      <c r="F70" s="306">
        <v>0</v>
      </c>
      <c r="G70" s="306">
        <v>0</v>
      </c>
    </row>
    <row r="71" spans="1:7" s="775" customFormat="1">
      <c r="A71" s="816">
        <v>485</v>
      </c>
      <c r="B71" s="777"/>
      <c r="C71" s="778" t="s">
        <v>268</v>
      </c>
      <c r="D71" s="306">
        <v>0</v>
      </c>
      <c r="E71" s="306">
        <v>0</v>
      </c>
      <c r="F71" s="306">
        <v>0</v>
      </c>
      <c r="G71" s="306">
        <v>0</v>
      </c>
    </row>
    <row r="72" spans="1:7" s="775" customFormat="1">
      <c r="A72" s="816">
        <v>486</v>
      </c>
      <c r="B72" s="777"/>
      <c r="C72" s="778" t="s">
        <v>269</v>
      </c>
      <c r="D72" s="306">
        <v>0</v>
      </c>
      <c r="E72" s="306">
        <v>0</v>
      </c>
      <c r="F72" s="306">
        <v>0</v>
      </c>
      <c r="G72" s="306">
        <v>0</v>
      </c>
    </row>
    <row r="73" spans="1:7" s="786" customFormat="1">
      <c r="A73" s="816">
        <v>487</v>
      </c>
      <c r="B73" s="780"/>
      <c r="C73" s="778" t="s">
        <v>270</v>
      </c>
      <c r="D73" s="306">
        <v>0</v>
      </c>
      <c r="E73" s="306">
        <v>0</v>
      </c>
      <c r="F73" s="306">
        <v>0</v>
      </c>
      <c r="G73" s="306">
        <v>0</v>
      </c>
    </row>
    <row r="74" spans="1:7" s="786" customFormat="1">
      <c r="A74" s="816">
        <v>489</v>
      </c>
      <c r="B74" s="819"/>
      <c r="C74" s="794" t="s">
        <v>78</v>
      </c>
      <c r="D74" s="306">
        <v>62359</v>
      </c>
      <c r="E74" s="306">
        <v>175377</v>
      </c>
      <c r="F74" s="306">
        <v>59992.16302</v>
      </c>
      <c r="G74" s="306">
        <v>212224.02499999999</v>
      </c>
    </row>
    <row r="75" spans="1:7" s="786" customFormat="1">
      <c r="A75" s="820" t="s">
        <v>271</v>
      </c>
      <c r="B75" s="819"/>
      <c r="C75" s="807" t="s">
        <v>272</v>
      </c>
      <c r="D75" s="306">
        <v>40956</v>
      </c>
      <c r="E75" s="306">
        <v>24045</v>
      </c>
      <c r="F75" s="306">
        <v>40956.025000000001</v>
      </c>
      <c r="G75" s="306">
        <v>40956.025000000001</v>
      </c>
    </row>
    <row r="76" spans="1:7">
      <c r="A76" s="795"/>
      <c r="B76" s="795"/>
      <c r="C76" s="796" t="s">
        <v>273</v>
      </c>
      <c r="D76" s="305">
        <f t="shared" ref="D76" si="7">SUM(D65:D74)-SUM(D57:D64)</f>
        <v>1956</v>
      </c>
      <c r="E76" s="305">
        <f t="shared" ref="E76" si="8">SUM(E65:E74)-SUM(E57:E64)</f>
        <v>175377</v>
      </c>
      <c r="F76" s="305">
        <f t="shared" ref="F76:G76" si="9">SUM(F65:F74)-SUM(F57:F64)</f>
        <v>-17645.752190000007</v>
      </c>
      <c r="G76" s="305">
        <f t="shared" si="9"/>
        <v>202339.02499999999</v>
      </c>
    </row>
    <row r="77" spans="1:7">
      <c r="A77" s="821"/>
      <c r="B77" s="821"/>
      <c r="C77" s="796" t="s">
        <v>274</v>
      </c>
      <c r="D77" s="305">
        <f t="shared" ref="D77:G77" si="10">D56+D76</f>
        <v>-5038.2624900010414</v>
      </c>
      <c r="E77" s="305">
        <f t="shared" si="10"/>
        <v>108436.19557000042</v>
      </c>
      <c r="F77" s="305">
        <f t="shared" si="10"/>
        <v>260935.73908000198</v>
      </c>
      <c r="G77" s="305">
        <f t="shared" si="10"/>
        <v>123175.97373000182</v>
      </c>
    </row>
    <row r="78" spans="1:7">
      <c r="A78" s="822">
        <v>3</v>
      </c>
      <c r="B78" s="822"/>
      <c r="C78" s="823" t="s">
        <v>275</v>
      </c>
      <c r="D78" s="338">
        <f t="shared" ref="D78:G78" si="11">D20+D21+SUM(D38:D43)+SUM(D57:D64)</f>
        <v>11303342.151490001</v>
      </c>
      <c r="E78" s="338">
        <f t="shared" si="11"/>
        <v>11171426.887249999</v>
      </c>
      <c r="F78" s="338">
        <f t="shared" si="11"/>
        <v>11448019.339889998</v>
      </c>
      <c r="G78" s="338">
        <f t="shared" si="11"/>
        <v>11359106.295779999</v>
      </c>
    </row>
    <row r="79" spans="1:7" ht="13.9" customHeight="1">
      <c r="A79" s="822">
        <v>4</v>
      </c>
      <c r="B79" s="822"/>
      <c r="C79" s="823" t="s">
        <v>276</v>
      </c>
      <c r="D79" s="338">
        <f t="shared" ref="D79:G79" si="12">D35+D36+SUM(D44:D53)+SUM(D65:D74)</f>
        <v>11298303.888999999</v>
      </c>
      <c r="E79" s="338">
        <f t="shared" si="12"/>
        <v>11279863.08282</v>
      </c>
      <c r="F79" s="338">
        <f t="shared" si="12"/>
        <v>11708955.079</v>
      </c>
      <c r="G79" s="338">
        <f t="shared" si="12"/>
        <v>11482282.269510001</v>
      </c>
    </row>
    <row r="80" spans="1:7">
      <c r="A80" s="824"/>
      <c r="B80" s="824"/>
      <c r="C80" s="825"/>
    </row>
    <row r="81" spans="1:7">
      <c r="A81" s="826" t="s">
        <v>277</v>
      </c>
      <c r="B81" s="827"/>
      <c r="C81" s="827"/>
    </row>
    <row r="82" spans="1:7" s="775" customFormat="1">
      <c r="A82" s="828">
        <v>50</v>
      </c>
      <c r="B82" s="829"/>
      <c r="C82" s="829" t="s">
        <v>278</v>
      </c>
      <c r="D82" s="522">
        <v>423170.51312999998</v>
      </c>
      <c r="E82" s="522">
        <v>428726.48599999998</v>
      </c>
      <c r="F82" s="522">
        <v>290078.04574000003</v>
      </c>
      <c r="G82" s="522">
        <v>372616.46600000001</v>
      </c>
    </row>
    <row r="83" spans="1:7" s="775" customFormat="1">
      <c r="A83" s="828">
        <v>51</v>
      </c>
      <c r="B83" s="829"/>
      <c r="C83" s="829" t="s">
        <v>279</v>
      </c>
      <c r="D83" s="306">
        <v>0</v>
      </c>
      <c r="E83" s="306">
        <v>0</v>
      </c>
      <c r="F83" s="306">
        <v>0</v>
      </c>
      <c r="G83" s="306">
        <v>0</v>
      </c>
    </row>
    <row r="84" spans="1:7" s="775" customFormat="1">
      <c r="A84" s="828">
        <v>52</v>
      </c>
      <c r="B84" s="829"/>
      <c r="C84" s="829" t="s">
        <v>280</v>
      </c>
      <c r="D84" s="306">
        <v>12565.188769999999</v>
      </c>
      <c r="E84" s="306">
        <v>13217.424000000001</v>
      </c>
      <c r="F84" s="306">
        <v>63132.15105</v>
      </c>
      <c r="G84" s="306">
        <v>16582.423999999999</v>
      </c>
    </row>
    <row r="85" spans="1:7" s="775" customFormat="1">
      <c r="A85" s="830">
        <v>54</v>
      </c>
      <c r="B85" s="831"/>
      <c r="C85" s="831" t="s">
        <v>281</v>
      </c>
      <c r="D85" s="312">
        <v>8425.5048000000006</v>
      </c>
      <c r="E85" s="312">
        <v>17925</v>
      </c>
      <c r="F85" s="312">
        <v>9369.00504</v>
      </c>
      <c r="G85" s="312">
        <v>26000</v>
      </c>
    </row>
    <row r="86" spans="1:7" s="775" customFormat="1">
      <c r="A86" s="830">
        <v>55</v>
      </c>
      <c r="B86" s="831"/>
      <c r="C86" s="831" t="s">
        <v>282</v>
      </c>
      <c r="D86" s="312">
        <v>78922.444099999993</v>
      </c>
      <c r="E86" s="312">
        <v>0</v>
      </c>
      <c r="F86" s="312">
        <v>0.3</v>
      </c>
      <c r="G86" s="312">
        <v>0</v>
      </c>
    </row>
    <row r="87" spans="1:7" s="775" customFormat="1">
      <c r="A87" s="830">
        <v>56</v>
      </c>
      <c r="B87" s="831"/>
      <c r="C87" s="831" t="s">
        <v>283</v>
      </c>
      <c r="D87" s="525">
        <v>104405.73805</v>
      </c>
      <c r="E87" s="525">
        <v>175183.62400000001</v>
      </c>
      <c r="F87" s="525">
        <v>119239.53774</v>
      </c>
      <c r="G87" s="525">
        <v>176815</v>
      </c>
    </row>
    <row r="88" spans="1:7" s="775" customFormat="1">
      <c r="A88" s="828">
        <v>57</v>
      </c>
      <c r="B88" s="829"/>
      <c r="C88" s="829" t="s">
        <v>284</v>
      </c>
      <c r="D88" s="306">
        <v>22474.680960000002</v>
      </c>
      <c r="E88" s="306">
        <v>31850</v>
      </c>
      <c r="F88" s="306">
        <v>26550.674190000002</v>
      </c>
      <c r="G88" s="306">
        <v>18850</v>
      </c>
    </row>
    <row r="89" spans="1:7" s="775" customFormat="1">
      <c r="A89" s="828">
        <v>580</v>
      </c>
      <c r="B89" s="829"/>
      <c r="C89" s="829" t="s">
        <v>285</v>
      </c>
      <c r="D89" s="306">
        <v>0</v>
      </c>
      <c r="E89" s="306">
        <v>0</v>
      </c>
      <c r="F89" s="306">
        <v>0</v>
      </c>
      <c r="G89" s="306">
        <v>0</v>
      </c>
    </row>
    <row r="90" spans="1:7" s="775" customFormat="1">
      <c r="A90" s="828">
        <v>582</v>
      </c>
      <c r="B90" s="829"/>
      <c r="C90" s="829" t="s">
        <v>286</v>
      </c>
      <c r="D90" s="306">
        <v>0</v>
      </c>
      <c r="E90" s="306">
        <v>0</v>
      </c>
      <c r="F90" s="306">
        <v>0</v>
      </c>
      <c r="G90" s="306">
        <v>0</v>
      </c>
    </row>
    <row r="91" spans="1:7" s="775" customFormat="1">
      <c r="A91" s="828">
        <v>584</v>
      </c>
      <c r="B91" s="829"/>
      <c r="C91" s="829" t="s">
        <v>287</v>
      </c>
      <c r="D91" s="306">
        <v>0</v>
      </c>
      <c r="E91" s="306">
        <v>0</v>
      </c>
      <c r="F91" s="306">
        <v>0</v>
      </c>
      <c r="G91" s="306">
        <v>0</v>
      </c>
    </row>
    <row r="92" spans="1:7" s="775" customFormat="1">
      <c r="A92" s="828">
        <v>585</v>
      </c>
      <c r="B92" s="829"/>
      <c r="C92" s="829" t="s">
        <v>288</v>
      </c>
      <c r="D92" s="306">
        <v>0</v>
      </c>
      <c r="E92" s="306">
        <v>0</v>
      </c>
      <c r="F92" s="306">
        <v>0</v>
      </c>
      <c r="G92" s="306">
        <v>0</v>
      </c>
    </row>
    <row r="93" spans="1:7" s="775" customFormat="1">
      <c r="A93" s="828">
        <v>586</v>
      </c>
      <c r="B93" s="829"/>
      <c r="C93" s="829" t="s">
        <v>289</v>
      </c>
      <c r="D93" s="306">
        <v>0</v>
      </c>
      <c r="E93" s="306">
        <v>0</v>
      </c>
      <c r="F93" s="306">
        <v>0</v>
      </c>
      <c r="G93" s="306">
        <v>0</v>
      </c>
    </row>
    <row r="94" spans="1:7" s="775" customFormat="1">
      <c r="A94" s="832">
        <v>589</v>
      </c>
      <c r="B94" s="833"/>
      <c r="C94" s="833" t="s">
        <v>290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834">
        <v>5</v>
      </c>
      <c r="B95" s="835"/>
      <c r="C95" s="835" t="s">
        <v>291</v>
      </c>
      <c r="D95" s="353">
        <f t="shared" ref="D95:G95" si="13">SUM(D82:D94)</f>
        <v>649964.06981000002</v>
      </c>
      <c r="E95" s="353">
        <f t="shared" si="13"/>
        <v>666902.53399999999</v>
      </c>
      <c r="F95" s="353">
        <f t="shared" si="13"/>
        <v>508369.71376000001</v>
      </c>
      <c r="G95" s="353">
        <f t="shared" si="13"/>
        <v>610863.89</v>
      </c>
    </row>
    <row r="96" spans="1:7" s="775" customFormat="1">
      <c r="A96" s="828">
        <v>60</v>
      </c>
      <c r="B96" s="829"/>
      <c r="C96" s="829" t="s">
        <v>292</v>
      </c>
      <c r="D96" s="306">
        <v>5909.60466</v>
      </c>
      <c r="E96" s="306">
        <v>100</v>
      </c>
      <c r="F96" s="306">
        <v>15773.89424</v>
      </c>
      <c r="G96" s="306">
        <v>100</v>
      </c>
    </row>
    <row r="97" spans="1:7" s="775" customFormat="1">
      <c r="A97" s="828">
        <v>61</v>
      </c>
      <c r="B97" s="829"/>
      <c r="C97" s="829" t="s">
        <v>293</v>
      </c>
      <c r="D97" s="306">
        <v>11420.36932</v>
      </c>
      <c r="E97" s="306">
        <v>10718</v>
      </c>
      <c r="F97" s="306">
        <v>7878.5776100000003</v>
      </c>
      <c r="G97" s="306">
        <v>9406</v>
      </c>
    </row>
    <row r="98" spans="1:7" s="775" customFormat="1">
      <c r="A98" s="828">
        <v>62</v>
      </c>
      <c r="B98" s="829"/>
      <c r="C98" s="829" t="s">
        <v>294</v>
      </c>
      <c r="D98" s="306">
        <v>0</v>
      </c>
      <c r="E98" s="306">
        <v>0</v>
      </c>
      <c r="F98" s="306">
        <v>0</v>
      </c>
      <c r="G98" s="306">
        <v>0</v>
      </c>
    </row>
    <row r="99" spans="1:7" s="775" customFormat="1">
      <c r="A99" s="828">
        <v>63</v>
      </c>
      <c r="B99" s="829"/>
      <c r="C99" s="829" t="s">
        <v>295</v>
      </c>
      <c r="D99" s="484">
        <v>115616.68112000001</v>
      </c>
      <c r="E99" s="484">
        <v>115801.15</v>
      </c>
      <c r="F99" s="484">
        <v>50378.207299999995</v>
      </c>
      <c r="G99" s="484">
        <v>107546.65</v>
      </c>
    </row>
    <row r="100" spans="1:7" s="775" customFormat="1">
      <c r="A100" s="828">
        <v>64</v>
      </c>
      <c r="B100" s="829"/>
      <c r="C100" s="829" t="s">
        <v>296</v>
      </c>
      <c r="D100" s="306">
        <v>20928.32</v>
      </c>
      <c r="E100" s="306">
        <v>16300</v>
      </c>
      <c r="F100" s="306">
        <v>21145.653890000001</v>
      </c>
      <c r="G100" s="306">
        <v>30500</v>
      </c>
    </row>
    <row r="101" spans="1:7" s="775" customFormat="1">
      <c r="A101" s="828">
        <v>65</v>
      </c>
      <c r="B101" s="829"/>
      <c r="C101" s="829" t="s">
        <v>297</v>
      </c>
      <c r="D101" s="306">
        <v>600</v>
      </c>
      <c r="E101" s="306">
        <v>0</v>
      </c>
      <c r="F101" s="306">
        <v>500</v>
      </c>
      <c r="G101" s="306">
        <v>0</v>
      </c>
    </row>
    <row r="102" spans="1:7" s="775" customFormat="1">
      <c r="A102" s="828">
        <v>66</v>
      </c>
      <c r="B102" s="829"/>
      <c r="C102" s="829" t="s">
        <v>298</v>
      </c>
      <c r="D102" s="306">
        <v>7617.4472500000002</v>
      </c>
      <c r="E102" s="306">
        <v>22680</v>
      </c>
      <c r="F102" s="306">
        <v>0</v>
      </c>
      <c r="G102" s="306">
        <v>8462</v>
      </c>
    </row>
    <row r="103" spans="1:7" s="775" customFormat="1">
      <c r="A103" s="828">
        <v>67</v>
      </c>
      <c r="B103" s="829"/>
      <c r="C103" s="829" t="s">
        <v>284</v>
      </c>
      <c r="D103" s="284">
        <v>22474.680960000002</v>
      </c>
      <c r="E103" s="284">
        <v>31850</v>
      </c>
      <c r="F103" s="284">
        <v>26550.674190000002</v>
      </c>
      <c r="G103" s="284">
        <v>18850</v>
      </c>
    </row>
    <row r="104" spans="1:7" s="775" customFormat="1" ht="25.5">
      <c r="A104" s="836" t="s">
        <v>299</v>
      </c>
      <c r="B104" s="829"/>
      <c r="C104" s="837" t="s">
        <v>300</v>
      </c>
      <c r="D104" s="532">
        <v>0</v>
      </c>
      <c r="E104" s="532">
        <v>0</v>
      </c>
      <c r="F104" s="532">
        <v>0</v>
      </c>
      <c r="G104" s="532">
        <v>0</v>
      </c>
    </row>
    <row r="105" spans="1:7" s="775" customFormat="1" ht="38.25">
      <c r="A105" s="838" t="s">
        <v>301</v>
      </c>
      <c r="B105" s="833"/>
      <c r="C105" s="839" t="s">
        <v>302</v>
      </c>
      <c r="D105" s="535">
        <v>0</v>
      </c>
      <c r="E105" s="535">
        <v>0</v>
      </c>
      <c r="F105" s="535">
        <v>0</v>
      </c>
      <c r="G105" s="535">
        <v>0</v>
      </c>
    </row>
    <row r="106" spans="1:7">
      <c r="A106" s="834">
        <v>6</v>
      </c>
      <c r="B106" s="835"/>
      <c r="C106" s="835" t="s">
        <v>303</v>
      </c>
      <c r="D106" s="353">
        <f t="shared" ref="D106:G106" si="14">SUM(D96:D105)</f>
        <v>184567.10331000001</v>
      </c>
      <c r="E106" s="353">
        <f t="shared" si="14"/>
        <v>197449.15</v>
      </c>
      <c r="F106" s="353">
        <f t="shared" si="14"/>
        <v>122227.00723</v>
      </c>
      <c r="G106" s="353">
        <f t="shared" si="14"/>
        <v>174864.65</v>
      </c>
    </row>
    <row r="107" spans="1:7">
      <c r="A107" s="840" t="s">
        <v>304</v>
      </c>
      <c r="B107" s="840"/>
      <c r="C107" s="835" t="s">
        <v>3</v>
      </c>
      <c r="D107" s="353">
        <f t="shared" ref="D107:G107" si="15">(D95-D88)-(D106-D103)</f>
        <v>465396.96649999998</v>
      </c>
      <c r="E107" s="353">
        <f t="shared" si="15"/>
        <v>469453.38399999996</v>
      </c>
      <c r="F107" s="353">
        <f t="shared" si="15"/>
        <v>386142.70653000002</v>
      </c>
      <c r="G107" s="353">
        <f t="shared" si="15"/>
        <v>435999.24</v>
      </c>
    </row>
    <row r="108" spans="1:7">
      <c r="A108" s="841" t="s">
        <v>305</v>
      </c>
      <c r="B108" s="841"/>
      <c r="C108" s="842" t="s">
        <v>306</v>
      </c>
      <c r="D108" s="539">
        <f t="shared" ref="D108:G108" si="16">D107-D85-D86+D100+D101</f>
        <v>399577.33760000003</v>
      </c>
      <c r="E108" s="539">
        <f t="shared" si="16"/>
        <v>467828.38399999996</v>
      </c>
      <c r="F108" s="539">
        <f t="shared" si="16"/>
        <v>398419.05538000003</v>
      </c>
      <c r="G108" s="539">
        <f t="shared" si="16"/>
        <v>440499.24</v>
      </c>
    </row>
    <row r="109" spans="1:7">
      <c r="A109" s="824"/>
      <c r="B109" s="824"/>
      <c r="C109" s="825"/>
    </row>
    <row r="110" spans="1:7" s="770" customFormat="1">
      <c r="A110" s="843" t="s">
        <v>307</v>
      </c>
      <c r="B110" s="844"/>
      <c r="C110" s="843"/>
    </row>
    <row r="111" spans="1:7" s="847" customFormat="1">
      <c r="A111" s="845">
        <v>10</v>
      </c>
      <c r="B111" s="846"/>
      <c r="C111" s="846" t="s">
        <v>308</v>
      </c>
      <c r="D111" s="366">
        <f t="shared" ref="D111:G111" si="17">D112+D117</f>
        <v>3970685.0351199997</v>
      </c>
      <c r="E111" s="366">
        <f t="shared" si="17"/>
        <v>3904323.9351200005</v>
      </c>
      <c r="F111" s="366">
        <f t="shared" si="17"/>
        <v>5398078.2018900001</v>
      </c>
      <c r="G111" s="366">
        <f t="shared" si="17"/>
        <v>3824628.7351199999</v>
      </c>
    </row>
    <row r="112" spans="1:7" s="847" customFormat="1">
      <c r="A112" s="848" t="s">
        <v>309</v>
      </c>
      <c r="B112" s="849"/>
      <c r="C112" s="849" t="s">
        <v>310</v>
      </c>
      <c r="D112" s="366">
        <f t="shared" ref="D112:G112" si="18">D113+D114+D115+D116</f>
        <v>3784560.2911199997</v>
      </c>
      <c r="E112" s="366">
        <f t="shared" si="18"/>
        <v>3776919.5911200005</v>
      </c>
      <c r="F112" s="366">
        <f t="shared" si="18"/>
        <v>5255058.1293900004</v>
      </c>
      <c r="G112" s="366">
        <f t="shared" si="18"/>
        <v>3772980.7911199997</v>
      </c>
    </row>
    <row r="113" spans="1:7" s="847" customFormat="1">
      <c r="A113" s="850" t="s">
        <v>311</v>
      </c>
      <c r="B113" s="851"/>
      <c r="C113" s="851" t="s">
        <v>312</v>
      </c>
      <c r="D113" s="525">
        <v>3035200.33488</v>
      </c>
      <c r="E113" s="525">
        <v>3027559.6348800007</v>
      </c>
      <c r="F113" s="525">
        <v>3556917.9816100001</v>
      </c>
      <c r="G113" s="525">
        <v>3023620.83488</v>
      </c>
    </row>
    <row r="114" spans="1:7" s="854" customFormat="1" ht="15" customHeight="1">
      <c r="A114" s="852">
        <v>102</v>
      </c>
      <c r="B114" s="853"/>
      <c r="C114" s="853" t="s">
        <v>313</v>
      </c>
      <c r="D114" s="552">
        <v>3</v>
      </c>
      <c r="E114" s="552">
        <v>3</v>
      </c>
      <c r="F114" s="552">
        <v>0</v>
      </c>
      <c r="G114" s="552">
        <v>3</v>
      </c>
    </row>
    <row r="115" spans="1:7" s="847" customFormat="1">
      <c r="A115" s="850">
        <v>104</v>
      </c>
      <c r="B115" s="851"/>
      <c r="C115" s="851" t="s">
        <v>314</v>
      </c>
      <c r="D115" s="525">
        <v>731497.75798999995</v>
      </c>
      <c r="E115" s="525">
        <v>731497.75798999995</v>
      </c>
      <c r="F115" s="525">
        <v>1679858.45845</v>
      </c>
      <c r="G115" s="525">
        <v>731497.75798999995</v>
      </c>
    </row>
    <row r="116" spans="1:7" s="847" customFormat="1">
      <c r="A116" s="850">
        <v>106</v>
      </c>
      <c r="B116" s="851"/>
      <c r="C116" s="851" t="s">
        <v>315</v>
      </c>
      <c r="D116" s="525">
        <v>17859.198250000001</v>
      </c>
      <c r="E116" s="525">
        <v>17859.198249999998</v>
      </c>
      <c r="F116" s="525">
        <v>18281.689329999997</v>
      </c>
      <c r="G116" s="525">
        <v>17859.198249999998</v>
      </c>
    </row>
    <row r="117" spans="1:7" s="847" customFormat="1">
      <c r="A117" s="848" t="s">
        <v>316</v>
      </c>
      <c r="B117" s="849"/>
      <c r="C117" s="849" t="s">
        <v>317</v>
      </c>
      <c r="D117" s="366">
        <f t="shared" ref="D117:G117" si="19">D118+D119+D120</f>
        <v>186124.74400000001</v>
      </c>
      <c r="E117" s="366">
        <f t="shared" si="19"/>
        <v>127404.34399999998</v>
      </c>
      <c r="F117" s="366">
        <f t="shared" si="19"/>
        <v>143020.07249999998</v>
      </c>
      <c r="G117" s="366">
        <f t="shared" si="19"/>
        <v>51647.943999999989</v>
      </c>
    </row>
    <row r="118" spans="1:7" s="847" customFormat="1">
      <c r="A118" s="850">
        <v>107</v>
      </c>
      <c r="B118" s="851"/>
      <c r="C118" s="851" t="s">
        <v>318</v>
      </c>
      <c r="D118" s="525">
        <v>10258.136500000001</v>
      </c>
      <c r="E118" s="525">
        <v>10258.136500000001</v>
      </c>
      <c r="F118" s="525">
        <v>9617.5441099999989</v>
      </c>
      <c r="G118" s="525">
        <v>10258.136500000001</v>
      </c>
    </row>
    <row r="119" spans="1:7" s="847" customFormat="1">
      <c r="A119" s="850">
        <v>108</v>
      </c>
      <c r="B119" s="851"/>
      <c r="C119" s="851" t="s">
        <v>319</v>
      </c>
      <c r="D119" s="525">
        <v>175866.60750000001</v>
      </c>
      <c r="E119" s="525">
        <v>175866.60749999998</v>
      </c>
      <c r="F119" s="525">
        <v>133402.52838999999</v>
      </c>
      <c r="G119" s="525">
        <v>175866.60749999998</v>
      </c>
    </row>
    <row r="120" spans="1:7" s="856" customFormat="1" ht="25.5">
      <c r="A120" s="852">
        <v>109</v>
      </c>
      <c r="B120" s="855"/>
      <c r="C120" s="855" t="s">
        <v>320</v>
      </c>
      <c r="D120" s="555">
        <v>0</v>
      </c>
      <c r="E120" s="555">
        <v>-58720.4</v>
      </c>
      <c r="F120" s="555">
        <v>0</v>
      </c>
      <c r="G120" s="555">
        <v>-134476.79999999999</v>
      </c>
    </row>
    <row r="121" spans="1:7" s="847" customFormat="1">
      <c r="A121" s="848">
        <v>14</v>
      </c>
      <c r="B121" s="849"/>
      <c r="C121" s="849" t="s">
        <v>321</v>
      </c>
      <c r="D121" s="378">
        <f t="shared" ref="D121:G121" si="20">SUM(D122:D130)</f>
        <v>8216878.4243899994</v>
      </c>
      <c r="E121" s="378">
        <f t="shared" si="20"/>
        <v>8214018.4011100009</v>
      </c>
      <c r="F121" s="378">
        <f t="shared" si="20"/>
        <v>8081881.5223200005</v>
      </c>
      <c r="G121" s="378">
        <f t="shared" si="20"/>
        <v>8202158.7690899996</v>
      </c>
    </row>
    <row r="122" spans="1:7" s="847" customFormat="1">
      <c r="A122" s="857" t="s">
        <v>322</v>
      </c>
      <c r="B122" s="858"/>
      <c r="C122" s="858" t="s">
        <v>323</v>
      </c>
      <c r="D122" s="484">
        <v>5186098.2968799993</v>
      </c>
      <c r="E122" s="484">
        <v>5262774.8401699997</v>
      </c>
      <c r="F122" s="484">
        <v>5146636.0710000005</v>
      </c>
      <c r="G122" s="484">
        <v>5294400.9117699992</v>
      </c>
    </row>
    <row r="123" spans="1:7" s="847" customFormat="1">
      <c r="A123" s="857">
        <v>144</v>
      </c>
      <c r="B123" s="858"/>
      <c r="C123" s="858" t="s">
        <v>281</v>
      </c>
      <c r="D123" s="525">
        <v>591362.36819000007</v>
      </c>
      <c r="E123" s="525">
        <v>606204.79219000018</v>
      </c>
      <c r="F123" s="525">
        <v>579526.14027999993</v>
      </c>
      <c r="G123" s="525">
        <v>618287.21619000018</v>
      </c>
    </row>
    <row r="124" spans="1:7" s="847" customFormat="1">
      <c r="A124" s="857">
        <v>145</v>
      </c>
      <c r="B124" s="858"/>
      <c r="C124" s="858" t="s">
        <v>324</v>
      </c>
      <c r="D124" s="525">
        <v>599710.03385000001</v>
      </c>
      <c r="E124" s="525">
        <v>599710.03385000001</v>
      </c>
      <c r="F124" s="525">
        <v>599144.33385000005</v>
      </c>
      <c r="G124" s="525">
        <v>599710.03385000001</v>
      </c>
    </row>
    <row r="125" spans="1:7" s="847" customFormat="1">
      <c r="A125" s="857">
        <v>146</v>
      </c>
      <c r="B125" s="858"/>
      <c r="C125" s="858" t="s">
        <v>325</v>
      </c>
      <c r="D125" s="525">
        <v>1839707.7254699999</v>
      </c>
      <c r="E125" s="525">
        <v>1745328.7349</v>
      </c>
      <c r="F125" s="525">
        <v>1756574.97719</v>
      </c>
      <c r="G125" s="525">
        <v>1689760.6072799999</v>
      </c>
    </row>
    <row r="126" spans="1:7" s="856" customFormat="1" ht="29.45" customHeight="1">
      <c r="A126" s="859" t="s">
        <v>326</v>
      </c>
      <c r="B126" s="860"/>
      <c r="C126" s="860" t="s">
        <v>327</v>
      </c>
      <c r="D126" s="488">
        <v>0</v>
      </c>
      <c r="E126" s="488">
        <v>0</v>
      </c>
      <c r="F126" s="488">
        <v>0</v>
      </c>
      <c r="G126" s="488">
        <v>0</v>
      </c>
    </row>
    <row r="127" spans="1:7" s="847" customFormat="1">
      <c r="A127" s="857">
        <v>1484</v>
      </c>
      <c r="B127" s="858"/>
      <c r="C127" s="858" t="s">
        <v>328</v>
      </c>
      <c r="D127" s="484">
        <v>0</v>
      </c>
      <c r="E127" s="484">
        <v>0</v>
      </c>
      <c r="F127" s="484">
        <v>0</v>
      </c>
      <c r="G127" s="484">
        <v>0</v>
      </c>
    </row>
    <row r="128" spans="1:7" s="847" customFormat="1">
      <c r="A128" s="857">
        <v>1485</v>
      </c>
      <c r="B128" s="858"/>
      <c r="C128" s="858" t="s">
        <v>329</v>
      </c>
      <c r="D128" s="484">
        <v>0</v>
      </c>
      <c r="E128" s="484">
        <v>0</v>
      </c>
      <c r="F128" s="484">
        <v>0</v>
      </c>
      <c r="G128" s="484">
        <v>0</v>
      </c>
    </row>
    <row r="129" spans="1:7" s="847" customFormat="1">
      <c r="A129" s="857">
        <v>1486</v>
      </c>
      <c r="B129" s="858"/>
      <c r="C129" s="858" t="s">
        <v>330</v>
      </c>
      <c r="D129" s="484">
        <v>0</v>
      </c>
      <c r="E129" s="484">
        <v>0</v>
      </c>
      <c r="F129" s="484">
        <v>0</v>
      </c>
      <c r="G129" s="484">
        <v>0</v>
      </c>
    </row>
    <row r="130" spans="1:7" s="847" customFormat="1">
      <c r="A130" s="861">
        <v>1489</v>
      </c>
      <c r="B130" s="862"/>
      <c r="C130" s="862" t="s">
        <v>331</v>
      </c>
      <c r="D130" s="563">
        <v>0</v>
      </c>
      <c r="E130" s="563">
        <v>0</v>
      </c>
      <c r="F130" s="563">
        <v>0</v>
      </c>
      <c r="G130" s="563">
        <v>0</v>
      </c>
    </row>
    <row r="131" spans="1:7" s="770" customFormat="1">
      <c r="A131" s="863">
        <v>1</v>
      </c>
      <c r="B131" s="864"/>
      <c r="C131" s="863" t="s">
        <v>332</v>
      </c>
      <c r="D131" s="386">
        <f t="shared" ref="D131:G131" si="21">D111+D121</f>
        <v>12187563.459509999</v>
      </c>
      <c r="E131" s="386">
        <f t="shared" si="21"/>
        <v>12118342.336230002</v>
      </c>
      <c r="F131" s="386">
        <f t="shared" si="21"/>
        <v>13479959.724210002</v>
      </c>
      <c r="G131" s="386">
        <f t="shared" si="21"/>
        <v>12026787.504209999</v>
      </c>
    </row>
    <row r="132" spans="1:7" s="770" customFormat="1">
      <c r="A132" s="824"/>
      <c r="B132" s="824"/>
      <c r="C132" s="825"/>
    </row>
    <row r="133" spans="1:7" s="847" customFormat="1">
      <c r="A133" s="845">
        <v>20</v>
      </c>
      <c r="B133" s="846"/>
      <c r="C133" s="846" t="s">
        <v>333</v>
      </c>
      <c r="D133" s="387">
        <f t="shared" ref="D133:G133" si="22">D134+D140</f>
        <v>11335419.59416</v>
      </c>
      <c r="E133" s="387">
        <f t="shared" si="22"/>
        <v>11181808.131310001</v>
      </c>
      <c r="F133" s="387">
        <f t="shared" si="22"/>
        <v>12494454.96493</v>
      </c>
      <c r="G133" s="387">
        <f t="shared" si="22"/>
        <v>10998148.350559998</v>
      </c>
    </row>
    <row r="134" spans="1:7" s="847" customFormat="1">
      <c r="A134" s="865" t="s">
        <v>334</v>
      </c>
      <c r="B134" s="849"/>
      <c r="C134" s="849" t="s">
        <v>335</v>
      </c>
      <c r="D134" s="366">
        <f t="shared" ref="D134:G134" si="23">D135+D136+D138+D139</f>
        <v>3297528.59314</v>
      </c>
      <c r="E134" s="366">
        <f t="shared" si="23"/>
        <v>3297528.5931400005</v>
      </c>
      <c r="F134" s="366">
        <f t="shared" si="23"/>
        <v>4381569.4991199998</v>
      </c>
      <c r="G134" s="366">
        <f t="shared" si="23"/>
        <v>3297528.5931400005</v>
      </c>
    </row>
    <row r="135" spans="1:7" s="867" customFormat="1">
      <c r="A135" s="866">
        <v>200</v>
      </c>
      <c r="B135" s="858"/>
      <c r="C135" s="858" t="s">
        <v>336</v>
      </c>
      <c r="D135" s="525">
        <v>1425485.75104</v>
      </c>
      <c r="E135" s="525">
        <v>1425485.75104</v>
      </c>
      <c r="F135" s="525">
        <v>1145798.15102</v>
      </c>
      <c r="G135" s="525">
        <v>1425485.75104</v>
      </c>
    </row>
    <row r="136" spans="1:7" s="867" customFormat="1">
      <c r="A136" s="866">
        <v>201</v>
      </c>
      <c r="B136" s="858"/>
      <c r="C136" s="858" t="s">
        <v>337</v>
      </c>
      <c r="D136" s="525">
        <v>625422.46600999997</v>
      </c>
      <c r="E136" s="525">
        <v>625422.46600999997</v>
      </c>
      <c r="F136" s="525">
        <v>842377.38612000004</v>
      </c>
      <c r="G136" s="525">
        <v>625422.46600999997</v>
      </c>
    </row>
    <row r="137" spans="1:7" s="867" customFormat="1">
      <c r="A137" s="868" t="s">
        <v>338</v>
      </c>
      <c r="B137" s="851"/>
      <c r="C137" s="851" t="s">
        <v>339</v>
      </c>
      <c r="D137" s="525">
        <v>0</v>
      </c>
      <c r="E137" s="525">
        <v>0</v>
      </c>
      <c r="F137" s="525">
        <v>0</v>
      </c>
      <c r="G137" s="525">
        <v>0</v>
      </c>
    </row>
    <row r="138" spans="1:7" s="867" customFormat="1">
      <c r="A138" s="866">
        <v>204</v>
      </c>
      <c r="B138" s="858"/>
      <c r="C138" s="858" t="s">
        <v>340</v>
      </c>
      <c r="D138" s="525">
        <v>933026.03677999997</v>
      </c>
      <c r="E138" s="525">
        <v>933026.03678000008</v>
      </c>
      <c r="F138" s="525">
        <v>2017557.6950699999</v>
      </c>
      <c r="G138" s="525">
        <v>933026.03678000008</v>
      </c>
    </row>
    <row r="139" spans="1:7" s="867" customFormat="1">
      <c r="A139" s="866">
        <v>205</v>
      </c>
      <c r="B139" s="858"/>
      <c r="C139" s="858" t="s">
        <v>341</v>
      </c>
      <c r="D139" s="525">
        <v>313594.33931000001</v>
      </c>
      <c r="E139" s="525">
        <v>313594.33931000001</v>
      </c>
      <c r="F139" s="525">
        <v>375836.26691000001</v>
      </c>
      <c r="G139" s="525">
        <v>313594.33931000001</v>
      </c>
    </row>
    <row r="140" spans="1:7" s="867" customFormat="1">
      <c r="A140" s="865" t="s">
        <v>342</v>
      </c>
      <c r="B140" s="849"/>
      <c r="C140" s="849" t="s">
        <v>343</v>
      </c>
      <c r="D140" s="366">
        <f t="shared" ref="D140:G140" si="24">D141+D143+D144</f>
        <v>8037891.0010199994</v>
      </c>
      <c r="E140" s="366">
        <f t="shared" si="24"/>
        <v>7884279.5381700005</v>
      </c>
      <c r="F140" s="366">
        <f t="shared" si="24"/>
        <v>8112885.46581</v>
      </c>
      <c r="G140" s="366">
        <f t="shared" si="24"/>
        <v>7700619.7574199988</v>
      </c>
    </row>
    <row r="141" spans="1:7" s="867" customFormat="1">
      <c r="A141" s="866">
        <v>206</v>
      </c>
      <c r="B141" s="858"/>
      <c r="C141" s="858" t="s">
        <v>344</v>
      </c>
      <c r="D141" s="525">
        <v>6288779.9344600001</v>
      </c>
      <c r="E141" s="525">
        <v>6201529.57161</v>
      </c>
      <c r="F141" s="525">
        <v>6416807.2864100002</v>
      </c>
      <c r="G141" s="525">
        <v>6097564.9908599984</v>
      </c>
    </row>
    <row r="142" spans="1:7" s="867" customFormat="1">
      <c r="A142" s="868" t="s">
        <v>345</v>
      </c>
      <c r="B142" s="851"/>
      <c r="C142" s="851" t="s">
        <v>346</v>
      </c>
      <c r="D142" s="525">
        <v>-982691.31122999988</v>
      </c>
      <c r="E142" s="525">
        <v>-982807.11237999983</v>
      </c>
      <c r="F142" s="525">
        <v>-990353.28093999985</v>
      </c>
      <c r="G142" s="525">
        <v>-982915</v>
      </c>
    </row>
    <row r="143" spans="1:7" s="867" customFormat="1">
      <c r="A143" s="866">
        <v>208</v>
      </c>
      <c r="B143" s="858"/>
      <c r="C143" s="858" t="s">
        <v>347</v>
      </c>
      <c r="D143" s="525">
        <v>1547827.13405</v>
      </c>
      <c r="E143" s="525">
        <v>1547827.13405</v>
      </c>
      <c r="F143" s="525">
        <v>1490489.8646800001</v>
      </c>
      <c r="G143" s="525">
        <v>1547827.13405</v>
      </c>
    </row>
    <row r="144" spans="1:7" s="869" customFormat="1" ht="25.5">
      <c r="A144" s="859">
        <v>209</v>
      </c>
      <c r="B144" s="860"/>
      <c r="C144" s="860" t="s">
        <v>348</v>
      </c>
      <c r="D144" s="552">
        <v>201283.93250999998</v>
      </c>
      <c r="E144" s="552">
        <v>134922.83250999998</v>
      </c>
      <c r="F144" s="552">
        <v>205588.31471999999</v>
      </c>
      <c r="G144" s="552">
        <v>55227.632509999981</v>
      </c>
    </row>
    <row r="145" spans="1:7" s="847" customFormat="1">
      <c r="A145" s="865">
        <v>29</v>
      </c>
      <c r="B145" s="849"/>
      <c r="C145" s="849" t="s">
        <v>349</v>
      </c>
      <c r="D145" s="525">
        <v>852143.86534999998</v>
      </c>
      <c r="E145" s="525">
        <v>936534.20492000261</v>
      </c>
      <c r="F145" s="525">
        <v>985504.75928</v>
      </c>
      <c r="G145" s="525">
        <v>1028639.1536500046</v>
      </c>
    </row>
    <row r="146" spans="1:7" s="847" customFormat="1">
      <c r="A146" s="870" t="s">
        <v>350</v>
      </c>
      <c r="B146" s="871"/>
      <c r="C146" s="871" t="s">
        <v>351</v>
      </c>
      <c r="D146" s="573">
        <v>-662566.02328999992</v>
      </c>
      <c r="E146" s="573">
        <v>-554130.23192999756</v>
      </c>
      <c r="F146" s="573">
        <v>-401630.28418000002</v>
      </c>
      <c r="G146" s="573">
        <v>-421069.25819999562</v>
      </c>
    </row>
    <row r="147" spans="1:7" s="770" customFormat="1">
      <c r="A147" s="863">
        <v>2</v>
      </c>
      <c r="B147" s="864"/>
      <c r="C147" s="872" t="s">
        <v>352</v>
      </c>
      <c r="D147" s="386">
        <f t="shared" ref="D147:G147" si="25">D133+D145</f>
        <v>12187563.45951</v>
      </c>
      <c r="E147" s="386">
        <f t="shared" si="25"/>
        <v>12118342.336230004</v>
      </c>
      <c r="F147" s="386">
        <f t="shared" si="25"/>
        <v>13479959.72421</v>
      </c>
      <c r="G147" s="386">
        <f t="shared" si="25"/>
        <v>12026787.504210003</v>
      </c>
    </row>
    <row r="148" spans="1:7" ht="7.5" customHeight="1"/>
    <row r="149" spans="1:7" ht="13.5" customHeight="1">
      <c r="A149" s="873" t="s">
        <v>353</v>
      </c>
      <c r="B149" s="874"/>
      <c r="C149" s="875" t="s">
        <v>354</v>
      </c>
      <c r="D149" s="874"/>
      <c r="E149" s="874"/>
      <c r="F149" s="874"/>
      <c r="G149" s="874"/>
    </row>
    <row r="150" spans="1:7">
      <c r="A150" s="876" t="s">
        <v>355</v>
      </c>
      <c r="B150" s="877"/>
      <c r="C150" s="878" t="s">
        <v>101</v>
      </c>
      <c r="D150" s="402">
        <f t="shared" ref="D150:G150" si="26">D77+SUM(D8:D12)-D30-D31+D16-D33+D59+D63-D73+D64-D74-D54+D20-D35</f>
        <v>524607.36530999909</v>
      </c>
      <c r="E150" s="402">
        <f t="shared" si="26"/>
        <v>345780.43403000035</v>
      </c>
      <c r="F150" s="402">
        <f t="shared" si="26"/>
        <v>688267.93440000201</v>
      </c>
      <c r="G150" s="402">
        <f t="shared" si="26"/>
        <v>313025.85632000177</v>
      </c>
    </row>
    <row r="151" spans="1:7">
      <c r="A151" s="879" t="s">
        <v>356</v>
      </c>
      <c r="B151" s="880"/>
      <c r="C151" s="881" t="s">
        <v>357</v>
      </c>
      <c r="D151" s="405">
        <f t="shared" ref="D151:G151" si="27">IF(D177=0,0,D150/D177)</f>
        <v>4.9991896751975858E-2</v>
      </c>
      <c r="E151" s="405">
        <f t="shared" si="27"/>
        <v>3.3293773211825362E-2</v>
      </c>
      <c r="F151" s="405">
        <f t="shared" si="27"/>
        <v>6.3046665540889085E-2</v>
      </c>
      <c r="G151" s="405">
        <f t="shared" si="27"/>
        <v>2.9709631807816161E-2</v>
      </c>
    </row>
    <row r="152" spans="1:7" s="885" customFormat="1" ht="25.5">
      <c r="A152" s="882" t="s">
        <v>358</v>
      </c>
      <c r="B152" s="883"/>
      <c r="C152" s="884" t="s">
        <v>359</v>
      </c>
      <c r="D152" s="587">
        <f t="shared" ref="D152:G152" si="28">IF(D107=0,0,D150/D107)</f>
        <v>1.1272255796063491</v>
      </c>
      <c r="E152" s="587">
        <f t="shared" si="28"/>
        <v>0.73655967943773604</v>
      </c>
      <c r="F152" s="587">
        <f t="shared" si="28"/>
        <v>1.7824185793511276</v>
      </c>
      <c r="G152" s="587">
        <f t="shared" si="28"/>
        <v>0.71795046321640787</v>
      </c>
    </row>
    <row r="153" spans="1:7" s="885" customFormat="1" ht="25.5">
      <c r="A153" s="886" t="s">
        <v>358</v>
      </c>
      <c r="B153" s="887"/>
      <c r="C153" s="888" t="s">
        <v>360</v>
      </c>
      <c r="D153" s="425">
        <f t="shared" ref="D153:G153" si="29">IF(0=D108,0,D150/D108)</f>
        <v>1.3129057029634683</v>
      </c>
      <c r="E153" s="425">
        <f t="shared" si="29"/>
        <v>0.73911811650573211</v>
      </c>
      <c r="F153" s="425">
        <f t="shared" si="29"/>
        <v>1.7274975308185321</v>
      </c>
      <c r="G153" s="425">
        <f t="shared" si="29"/>
        <v>0.71061610984845691</v>
      </c>
    </row>
    <row r="154" spans="1:7" ht="25.5">
      <c r="A154" s="889" t="s">
        <v>361</v>
      </c>
      <c r="B154" s="890"/>
      <c r="C154" s="891" t="s">
        <v>362</v>
      </c>
      <c r="D154" s="418">
        <f t="shared" ref="D154:G154" si="30">D150-D107</f>
        <v>59210.398809999111</v>
      </c>
      <c r="E154" s="418">
        <f t="shared" si="30"/>
        <v>-123672.94996999961</v>
      </c>
      <c r="F154" s="418">
        <f t="shared" si="30"/>
        <v>302125.22787000198</v>
      </c>
      <c r="G154" s="418">
        <f t="shared" si="30"/>
        <v>-122973.38367999822</v>
      </c>
    </row>
    <row r="155" spans="1:7" ht="25.5">
      <c r="A155" s="886" t="s">
        <v>363</v>
      </c>
      <c r="B155" s="887"/>
      <c r="C155" s="888" t="s">
        <v>364</v>
      </c>
      <c r="D155" s="415">
        <f t="shared" ref="D155:G155" si="31">D150-D108</f>
        <v>125030.02770999906</v>
      </c>
      <c r="E155" s="415">
        <f t="shared" si="31"/>
        <v>-122047.94996999961</v>
      </c>
      <c r="F155" s="415">
        <f t="shared" si="31"/>
        <v>289848.87902000197</v>
      </c>
      <c r="G155" s="415">
        <f t="shared" si="31"/>
        <v>-127473.38367999822</v>
      </c>
    </row>
    <row r="156" spans="1:7">
      <c r="A156" s="876" t="s">
        <v>365</v>
      </c>
      <c r="B156" s="877"/>
      <c r="C156" s="878" t="s">
        <v>366</v>
      </c>
      <c r="D156" s="419">
        <f t="shared" ref="D156:G156" si="32">D135+D136-D137+D141-D142</f>
        <v>9322379.4627400003</v>
      </c>
      <c r="E156" s="419">
        <f t="shared" si="32"/>
        <v>9235244.901039999</v>
      </c>
      <c r="F156" s="419">
        <f t="shared" si="32"/>
        <v>9395336.1044900008</v>
      </c>
      <c r="G156" s="419">
        <f t="shared" si="32"/>
        <v>9131388.2079099976</v>
      </c>
    </row>
    <row r="157" spans="1:7">
      <c r="A157" s="892" t="s">
        <v>367</v>
      </c>
      <c r="B157" s="893"/>
      <c r="C157" s="894" t="s">
        <v>368</v>
      </c>
      <c r="D157" s="422">
        <f t="shared" ref="D157:G157" si="33">IF(D177=0,0,D156/D177)</f>
        <v>0.88836616182208117</v>
      </c>
      <c r="E157" s="422">
        <f t="shared" si="33"/>
        <v>0.88922367789096834</v>
      </c>
      <c r="F157" s="422">
        <f t="shared" si="33"/>
        <v>0.86063084362690478</v>
      </c>
      <c r="G157" s="422">
        <f t="shared" si="33"/>
        <v>0.8666702001572173</v>
      </c>
    </row>
    <row r="158" spans="1:7">
      <c r="A158" s="876" t="s">
        <v>369</v>
      </c>
      <c r="B158" s="877"/>
      <c r="C158" s="878" t="s">
        <v>370</v>
      </c>
      <c r="D158" s="419">
        <f t="shared" ref="D158:G158" si="34">D133-D142-D111</f>
        <v>8347425.8702700008</v>
      </c>
      <c r="E158" s="419">
        <f t="shared" si="34"/>
        <v>8260291.3085700003</v>
      </c>
      <c r="F158" s="419">
        <f t="shared" si="34"/>
        <v>8086730.0439799996</v>
      </c>
      <c r="G158" s="419">
        <f t="shared" si="34"/>
        <v>8156434.615439998</v>
      </c>
    </row>
    <row r="159" spans="1:7">
      <c r="A159" s="879" t="s">
        <v>371</v>
      </c>
      <c r="B159" s="880"/>
      <c r="C159" s="881" t="s">
        <v>372</v>
      </c>
      <c r="D159" s="423">
        <f t="shared" ref="D159:G159" si="35">D121-D123-D124-D142-D145</f>
        <v>7156353.4682299998</v>
      </c>
      <c r="E159" s="423">
        <f t="shared" si="35"/>
        <v>7054376.4825299978</v>
      </c>
      <c r="F159" s="423">
        <f t="shared" si="35"/>
        <v>6908059.5698500006</v>
      </c>
      <c r="G159" s="423">
        <f t="shared" si="35"/>
        <v>6938437.3653999949</v>
      </c>
    </row>
    <row r="160" spans="1:7">
      <c r="A160" s="879" t="s">
        <v>373</v>
      </c>
      <c r="B160" s="880"/>
      <c r="C160" s="881" t="s">
        <v>374</v>
      </c>
      <c r="D160" s="424">
        <f t="shared" ref="D160:G160" si="36">IF(D175=0,"-",1000*D158/D175)</f>
        <v>8095.4469873419939</v>
      </c>
      <c r="E160" s="424">
        <f t="shared" si="36"/>
        <v>7979.3927457416567</v>
      </c>
      <c r="F160" s="424">
        <f t="shared" si="36"/>
        <v>7807.5326755039769</v>
      </c>
      <c r="G160" s="424">
        <f t="shared" si="36"/>
        <v>7845.9243147590914</v>
      </c>
    </row>
    <row r="161" spans="1:7">
      <c r="A161" s="879" t="s">
        <v>373</v>
      </c>
      <c r="B161" s="880"/>
      <c r="C161" s="881" t="s">
        <v>375</v>
      </c>
      <c r="D161" s="423">
        <f t="shared" ref="D161:G161" si="37">IF(D175=0,0,1000*(D159/D175))</f>
        <v>6940.3287941822819</v>
      </c>
      <c r="E161" s="423">
        <f t="shared" si="37"/>
        <v>6814.4861273875731</v>
      </c>
      <c r="F161" s="423">
        <f t="shared" si="37"/>
        <v>6669.5562387522205</v>
      </c>
      <c r="G161" s="423">
        <f t="shared" si="37"/>
        <v>6674.2954487213965</v>
      </c>
    </row>
    <row r="162" spans="1:7">
      <c r="A162" s="892" t="s">
        <v>376</v>
      </c>
      <c r="B162" s="893"/>
      <c r="C162" s="894" t="s">
        <v>377</v>
      </c>
      <c r="D162" s="422">
        <f t="shared" ref="D162:G162" si="38">IF((D22+D23+D65+D66)=0,0,D158/(D22+D23+D65+D66))</f>
        <v>1.5845508069037151</v>
      </c>
      <c r="E162" s="422">
        <f t="shared" si="38"/>
        <v>1.5573653114710333</v>
      </c>
      <c r="F162" s="422">
        <f t="shared" si="38"/>
        <v>1.4897476233567422</v>
      </c>
      <c r="G162" s="422">
        <f t="shared" si="38"/>
        <v>1.4914827843014986</v>
      </c>
    </row>
    <row r="163" spans="1:7">
      <c r="A163" s="879" t="s">
        <v>378</v>
      </c>
      <c r="B163" s="880"/>
      <c r="C163" s="881" t="s">
        <v>419</v>
      </c>
      <c r="D163" s="402">
        <f t="shared" ref="D163:G163" si="39">D145</f>
        <v>852143.86534999998</v>
      </c>
      <c r="E163" s="402">
        <f t="shared" si="39"/>
        <v>936534.20492000261</v>
      </c>
      <c r="F163" s="402">
        <f t="shared" si="39"/>
        <v>985504.75928</v>
      </c>
      <c r="G163" s="402">
        <f t="shared" si="39"/>
        <v>1028639.1536500046</v>
      </c>
    </row>
    <row r="164" spans="1:7" ht="25.5">
      <c r="A164" s="886" t="s">
        <v>379</v>
      </c>
      <c r="B164" s="895"/>
      <c r="C164" s="896" t="s">
        <v>380</v>
      </c>
      <c r="D164" s="425">
        <f t="shared" ref="D164:G164" si="40">IF(D178=0,0,D146/D178)</f>
        <v>-6.3343520877434181E-2</v>
      </c>
      <c r="E164" s="425">
        <f t="shared" si="40"/>
        <v>-5.3135453498864865E-2</v>
      </c>
      <c r="F164" s="425">
        <f t="shared" si="40"/>
        <v>-3.7899431770600595E-2</v>
      </c>
      <c r="G164" s="425">
        <f t="shared" si="40"/>
        <v>-3.9819753889579465E-2</v>
      </c>
    </row>
    <row r="165" spans="1:7">
      <c r="A165" s="897" t="s">
        <v>381</v>
      </c>
      <c r="B165" s="898"/>
      <c r="C165" s="899" t="s">
        <v>382</v>
      </c>
      <c r="D165" s="428">
        <f t="shared" ref="D165:G165" si="41">IF(D177=0,0,D180/D177)</f>
        <v>5.6822308942975658E-2</v>
      </c>
      <c r="E165" s="428">
        <f t="shared" si="41"/>
        <v>4.8349686386009075E-2</v>
      </c>
      <c r="F165" s="428">
        <f t="shared" si="41"/>
        <v>4.7501139779366576E-2</v>
      </c>
      <c r="G165" s="428">
        <f t="shared" si="41"/>
        <v>4.3982276729151303E-2</v>
      </c>
    </row>
    <row r="166" spans="1:7">
      <c r="A166" s="879" t="s">
        <v>383</v>
      </c>
      <c r="B166" s="880"/>
      <c r="C166" s="881" t="s">
        <v>251</v>
      </c>
      <c r="D166" s="402">
        <f t="shared" ref="D166:G166" si="42">D55</f>
        <v>26202.480310000014</v>
      </c>
      <c r="E166" s="402">
        <f t="shared" si="42"/>
        <v>11523.909740000003</v>
      </c>
      <c r="F166" s="402">
        <f t="shared" si="42"/>
        <v>236808.02276000008</v>
      </c>
      <c r="G166" s="402">
        <f t="shared" si="42"/>
        <v>30995.61</v>
      </c>
    </row>
    <row r="167" spans="1:7">
      <c r="A167" s="892" t="s">
        <v>384</v>
      </c>
      <c r="B167" s="893"/>
      <c r="C167" s="894" t="s">
        <v>385</v>
      </c>
      <c r="D167" s="422">
        <f t="shared" ref="D167:G167" si="43">IF(0=D111,0,(D44+D45+D46+D47+D48)/D111)</f>
        <v>7.9189257475441466E-3</v>
      </c>
      <c r="E167" s="422">
        <f t="shared" si="43"/>
        <v>6.5874913115295843E-3</v>
      </c>
      <c r="F167" s="422">
        <f t="shared" si="43"/>
        <v>1.6744932850056168E-2</v>
      </c>
      <c r="G167" s="422">
        <f t="shared" si="43"/>
        <v>6.5606629395396007E-3</v>
      </c>
    </row>
    <row r="168" spans="1:7">
      <c r="A168" s="879" t="s">
        <v>386</v>
      </c>
      <c r="B168" s="877"/>
      <c r="C168" s="878" t="s">
        <v>387</v>
      </c>
      <c r="D168" s="402">
        <f t="shared" ref="D168:G168" si="44">D38-D44</f>
        <v>80750.037280000004</v>
      </c>
      <c r="E168" s="402">
        <f t="shared" si="44"/>
        <v>81785.278000000006</v>
      </c>
      <c r="F168" s="402">
        <f t="shared" si="44"/>
        <v>75707.743159999998</v>
      </c>
      <c r="G168" s="402">
        <f t="shared" si="44"/>
        <v>67277.222000000009</v>
      </c>
    </row>
    <row r="169" spans="1:7">
      <c r="A169" s="892" t="s">
        <v>388</v>
      </c>
      <c r="B169" s="893"/>
      <c r="C169" s="894" t="s">
        <v>389</v>
      </c>
      <c r="D169" s="405">
        <f t="shared" ref="D169:G169" si="45">IF(D177=0,0,D168/D177)</f>
        <v>7.6949882776322105E-3</v>
      </c>
      <c r="E169" s="405">
        <f t="shared" si="45"/>
        <v>7.8747674241216453E-3</v>
      </c>
      <c r="F169" s="405">
        <f t="shared" si="45"/>
        <v>6.9349747726152964E-3</v>
      </c>
      <c r="G169" s="405">
        <f t="shared" si="45"/>
        <v>6.3853558877557523E-3</v>
      </c>
    </row>
    <row r="170" spans="1:7">
      <c r="A170" s="879" t="s">
        <v>390</v>
      </c>
      <c r="B170" s="880"/>
      <c r="C170" s="881" t="s">
        <v>391</v>
      </c>
      <c r="D170" s="402">
        <f t="shared" ref="D170" si="46">SUM(D82:D87)+SUM(D89:D94)</f>
        <v>627489.38884999999</v>
      </c>
      <c r="E170" s="402">
        <f t="shared" ref="E170" si="47">SUM(E82:E87)+SUM(E89:E94)</f>
        <v>635052.53399999999</v>
      </c>
      <c r="F170" s="402">
        <f t="shared" ref="F170:G170" si="48">SUM(F82:F87)+SUM(F89:F94)</f>
        <v>481819.03957000002</v>
      </c>
      <c r="G170" s="402">
        <f t="shared" si="48"/>
        <v>592013.89</v>
      </c>
    </row>
    <row r="171" spans="1:7">
      <c r="A171" s="879" t="s">
        <v>392</v>
      </c>
      <c r="B171" s="880"/>
      <c r="C171" s="881" t="s">
        <v>393</v>
      </c>
      <c r="D171" s="423">
        <f t="shared" ref="D171" si="49">SUM(D96:D102)+SUM(D104:D105)</f>
        <v>162092.42235000001</v>
      </c>
      <c r="E171" s="423">
        <f t="shared" ref="E171" si="50">SUM(E96:E102)+SUM(E104:E105)</f>
        <v>165599.15</v>
      </c>
      <c r="F171" s="423">
        <f t="shared" ref="F171:G171" si="51">SUM(F96:F102)+SUM(F104:F105)</f>
        <v>95676.333039999998</v>
      </c>
      <c r="G171" s="423">
        <f t="shared" si="51"/>
        <v>156014.65</v>
      </c>
    </row>
    <row r="172" spans="1:7">
      <c r="A172" s="897" t="s">
        <v>394</v>
      </c>
      <c r="B172" s="898"/>
      <c r="C172" s="899" t="s">
        <v>395</v>
      </c>
      <c r="D172" s="428">
        <f t="shared" ref="D172:G172" si="52">IF(D184=0,0,D170/D184)</f>
        <v>6.0836169699440119E-2</v>
      </c>
      <c r="E172" s="428">
        <f t="shared" si="52"/>
        <v>6.0293717734610758E-2</v>
      </c>
      <c r="F172" s="428">
        <f t="shared" si="52"/>
        <v>4.5977177349022867E-2</v>
      </c>
      <c r="G172" s="428">
        <f t="shared" si="52"/>
        <v>5.5616735503313218E-2</v>
      </c>
    </row>
    <row r="173" spans="1:7">
      <c r="C173" s="900"/>
    </row>
    <row r="174" spans="1:7">
      <c r="A174" s="901" t="s">
        <v>396</v>
      </c>
      <c r="B174" s="902"/>
      <c r="C174" s="903"/>
      <c r="D174" s="341"/>
      <c r="E174" s="341"/>
      <c r="F174" s="341"/>
      <c r="G174" s="341"/>
    </row>
    <row r="175" spans="1:7" s="775" customFormat="1">
      <c r="A175" s="904" t="s">
        <v>397</v>
      </c>
      <c r="B175" s="902"/>
      <c r="C175" s="905" t="s">
        <v>420</v>
      </c>
      <c r="D175" s="609">
        <v>1031126</v>
      </c>
      <c r="E175" s="609">
        <v>1035203</v>
      </c>
      <c r="F175" s="609">
        <v>1035760</v>
      </c>
      <c r="G175" s="609">
        <v>1039576</v>
      </c>
    </row>
    <row r="176" spans="1:7">
      <c r="A176" s="901" t="s">
        <v>399</v>
      </c>
      <c r="B176" s="902"/>
      <c r="C176" s="905"/>
      <c r="D176" s="902"/>
      <c r="E176" s="902"/>
      <c r="F176" s="902"/>
      <c r="G176" s="902"/>
    </row>
    <row r="177" spans="1:7">
      <c r="A177" s="904" t="s">
        <v>400</v>
      </c>
      <c r="B177" s="902"/>
      <c r="C177" s="905" t="s">
        <v>401</v>
      </c>
      <c r="D177" s="906">
        <f t="shared" ref="D177" si="53">SUM(D22:D32)+SUM(D44:D53)+SUM(D65:D72)+D75</f>
        <v>10493847.991259998</v>
      </c>
      <c r="E177" s="906">
        <f t="shared" ref="E177" si="54">SUM(E22:E32)+SUM(E44:E53)+SUM(E65:E72)+E75</f>
        <v>10385738.853630001</v>
      </c>
      <c r="F177" s="906">
        <f t="shared" ref="F177:G177" si="55">SUM(F22:F32)+SUM(F44:F53)+SUM(F65:F72)+F75</f>
        <v>10916801.523050001</v>
      </c>
      <c r="G177" s="906">
        <f t="shared" si="55"/>
        <v>10536174.205890002</v>
      </c>
    </row>
    <row r="178" spans="1:7">
      <c r="A178" s="904" t="s">
        <v>402</v>
      </c>
      <c r="B178" s="902"/>
      <c r="C178" s="905" t="s">
        <v>403</v>
      </c>
      <c r="D178" s="906">
        <f t="shared" ref="D178:G178" si="56">D78-D17-D20-D59-D63-D64</f>
        <v>10459886.25375</v>
      </c>
      <c r="E178" s="906">
        <f t="shared" si="56"/>
        <v>10428634.658059999</v>
      </c>
      <c r="F178" s="906">
        <f t="shared" si="56"/>
        <v>10597264.006779999</v>
      </c>
      <c r="G178" s="906">
        <f t="shared" si="56"/>
        <v>10574381.232179999</v>
      </c>
    </row>
    <row r="179" spans="1:7">
      <c r="A179" s="904"/>
      <c r="B179" s="902"/>
      <c r="C179" s="905" t="s">
        <v>404</v>
      </c>
      <c r="D179" s="906">
        <f t="shared" ref="D179:G179" si="57">D178+D170</f>
        <v>11087375.6426</v>
      </c>
      <c r="E179" s="906">
        <f t="shared" si="57"/>
        <v>11063687.192059999</v>
      </c>
      <c r="F179" s="906">
        <f t="shared" si="57"/>
        <v>11079083.046349999</v>
      </c>
      <c r="G179" s="906">
        <f t="shared" si="57"/>
        <v>11166395.12218</v>
      </c>
    </row>
    <row r="180" spans="1:7">
      <c r="A180" s="904" t="s">
        <v>405</v>
      </c>
      <c r="B180" s="902"/>
      <c r="C180" s="905" t="s">
        <v>406</v>
      </c>
      <c r="D180" s="906">
        <f t="shared" ref="D180:G180" si="58">D38-D44+D8+D9+D10+D16-D33</f>
        <v>596284.67256000009</v>
      </c>
      <c r="E180" s="906">
        <f t="shared" si="58"/>
        <v>502147.21645999997</v>
      </c>
      <c r="F180" s="906">
        <f t="shared" si="58"/>
        <v>518560.51509</v>
      </c>
      <c r="G180" s="906">
        <f t="shared" si="58"/>
        <v>463404.92959000001</v>
      </c>
    </row>
    <row r="181" spans="1:7" ht="27.6" customHeight="1">
      <c r="A181" s="907" t="s">
        <v>407</v>
      </c>
      <c r="B181" s="908"/>
      <c r="C181" s="909" t="s">
        <v>408</v>
      </c>
      <c r="D181" s="435">
        <f t="shared" ref="D181:G181" si="59">D22+D23+D24+D25+D26+D29+SUM(D44:D47)+SUM(D49:D53)-D54+D32-D33+SUM(D65:D70)+D72</f>
        <v>10207856.21521</v>
      </c>
      <c r="E181" s="435">
        <f t="shared" si="59"/>
        <v>10240576.71081</v>
      </c>
      <c r="F181" s="435">
        <f t="shared" si="59"/>
        <v>10698426.902040001</v>
      </c>
      <c r="G181" s="435">
        <f t="shared" si="59"/>
        <v>10361367.242460001</v>
      </c>
    </row>
    <row r="182" spans="1:7">
      <c r="A182" s="910" t="s">
        <v>409</v>
      </c>
      <c r="B182" s="908"/>
      <c r="C182" s="909" t="s">
        <v>410</v>
      </c>
      <c r="D182" s="435">
        <f t="shared" ref="D182:G182" si="60">D181+D171</f>
        <v>10369948.637560001</v>
      </c>
      <c r="E182" s="435">
        <f t="shared" si="60"/>
        <v>10406175.86081</v>
      </c>
      <c r="F182" s="435">
        <f t="shared" si="60"/>
        <v>10794103.235080002</v>
      </c>
      <c r="G182" s="435">
        <f t="shared" si="60"/>
        <v>10517381.892460002</v>
      </c>
    </row>
    <row r="183" spans="1:7">
      <c r="A183" s="910" t="s">
        <v>411</v>
      </c>
      <c r="B183" s="908"/>
      <c r="C183" s="909" t="s">
        <v>412</v>
      </c>
      <c r="D183" s="435">
        <f t="shared" ref="D183:G183" si="61">D4+D5-D7+D38+D39+D40+D41+D43+D13-D16+D57+D58+D60+D62</f>
        <v>9686923.7629000004</v>
      </c>
      <c r="E183" s="435">
        <f t="shared" si="61"/>
        <v>9897595.9385199994</v>
      </c>
      <c r="F183" s="435">
        <f t="shared" si="61"/>
        <v>9997707.2678499985</v>
      </c>
      <c r="G183" s="435">
        <f t="shared" si="61"/>
        <v>10052513.96016</v>
      </c>
    </row>
    <row r="184" spans="1:7">
      <c r="A184" s="910" t="s">
        <v>413</v>
      </c>
      <c r="B184" s="908"/>
      <c r="C184" s="909" t="s">
        <v>414</v>
      </c>
      <c r="D184" s="435">
        <f t="shared" ref="D184:G184" si="62">D183+D170</f>
        <v>10314413.15175</v>
      </c>
      <c r="E184" s="435">
        <f t="shared" si="62"/>
        <v>10532648.472519999</v>
      </c>
      <c r="F184" s="435">
        <f t="shared" si="62"/>
        <v>10479526.307419999</v>
      </c>
      <c r="G184" s="435">
        <f t="shared" si="62"/>
        <v>10644527.850160001</v>
      </c>
    </row>
    <row r="185" spans="1:7">
      <c r="A185" s="910"/>
      <c r="B185" s="908"/>
      <c r="C185" s="909" t="s">
        <v>415</v>
      </c>
      <c r="D185" s="435">
        <f t="shared" ref="D185:G186" si="63">D181-D183</f>
        <v>520932.45230999961</v>
      </c>
      <c r="E185" s="435">
        <f t="shared" si="63"/>
        <v>342980.77229000069</v>
      </c>
      <c r="F185" s="435">
        <f t="shared" si="63"/>
        <v>700719.63419000246</v>
      </c>
      <c r="G185" s="435">
        <f t="shared" si="63"/>
        <v>308853.28230000101</v>
      </c>
    </row>
    <row r="186" spans="1:7">
      <c r="A186" s="910"/>
      <c r="B186" s="908"/>
      <c r="C186" s="909" t="s">
        <v>416</v>
      </c>
      <c r="D186" s="435">
        <f t="shared" si="63"/>
        <v>55535.485810000449</v>
      </c>
      <c r="E186" s="435">
        <f t="shared" si="63"/>
        <v>-126472.61170999892</v>
      </c>
      <c r="F186" s="435">
        <f t="shared" si="63"/>
        <v>314576.9276600033</v>
      </c>
      <c r="G186" s="435">
        <f t="shared" si="63"/>
        <v>-127145.95769999921</v>
      </c>
    </row>
  </sheetData>
  <sheetProtection selectLockedCells="1" sort="0" autoFilter="0" pivotTables="0"/>
  <autoFilter ref="A1:AL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fitToHeight="0" orientation="landscape" r:id="rId1"/>
  <headerFooter alignWithMargins="0">
    <oddHeader>&amp;LFachgruppe für kantonale Finanzfragen (FkF)
Groupe d'études pour les finances cantonales
&amp;CTotal der Kantone&amp;RZürich, 05.08.2019</oddHeader>
    <oddFooter>&amp;LFKF, August 2019</oddFooter>
  </headerFooter>
  <rowBreaks count="3" manualBreakCount="3">
    <brk id="56" max="6" man="1"/>
    <brk id="80" max="6" man="1"/>
    <brk id="148" max="6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S186"/>
  <sheetViews>
    <sheetView zoomScale="90" zoomScaleNormal="90" workbookViewId="0">
      <selection activeCell="AF30" sqref="AF30"/>
    </sheetView>
  </sheetViews>
  <sheetFormatPr baseColWidth="10" defaultColWidth="11.42578125" defaultRowHeight="12.75"/>
  <cols>
    <col min="1" max="1" width="15.140625" style="275" customWidth="1"/>
    <col min="2" max="2" width="3.7109375" style="275" customWidth="1"/>
    <col min="3" max="3" width="44.7109375" style="275" customWidth="1"/>
    <col min="4" max="7" width="11.42578125" style="275" customWidth="1"/>
    <col min="8" max="16384" width="11.42578125" style="275"/>
  </cols>
  <sheetData>
    <row r="1" spans="1:45" s="265" customFormat="1" ht="18" customHeight="1">
      <c r="A1" s="259" t="s">
        <v>189</v>
      </c>
      <c r="B1" s="260" t="s">
        <v>190</v>
      </c>
      <c r="C1" s="260" t="s">
        <v>166</v>
      </c>
      <c r="D1" s="261" t="s">
        <v>23</v>
      </c>
      <c r="E1" s="262" t="s">
        <v>22</v>
      </c>
      <c r="F1" s="263" t="s">
        <v>23</v>
      </c>
      <c r="G1" s="263" t="s">
        <v>22</v>
      </c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</row>
    <row r="2" spans="1:45" s="271" customFormat="1" ht="15" customHeight="1">
      <c r="A2" s="266"/>
      <c r="B2" s="267"/>
      <c r="C2" s="268" t="s">
        <v>191</v>
      </c>
      <c r="D2" s="269">
        <v>2017</v>
      </c>
      <c r="E2" s="270">
        <v>2018</v>
      </c>
      <c r="F2" s="270">
        <v>2018</v>
      </c>
      <c r="G2" s="270">
        <v>2019</v>
      </c>
    </row>
    <row r="3" spans="1:45" ht="15" customHeight="1">
      <c r="A3" s="272" t="s">
        <v>192</v>
      </c>
      <c r="B3" s="273"/>
      <c r="C3" s="273"/>
      <c r="D3" s="274"/>
      <c r="E3" s="274"/>
      <c r="F3" s="274"/>
      <c r="G3" s="274"/>
    </row>
    <row r="4" spans="1:45" s="280" customFormat="1" ht="12.75" customHeight="1">
      <c r="A4" s="276">
        <v>30</v>
      </c>
      <c r="B4" s="277"/>
      <c r="C4" s="278" t="s">
        <v>33</v>
      </c>
      <c r="D4" s="279">
        <v>1594447.25285</v>
      </c>
      <c r="E4" s="279">
        <v>1622391.2279999999</v>
      </c>
      <c r="F4" s="279">
        <v>1591412.1184</v>
      </c>
      <c r="G4" s="279">
        <v>1652946.81</v>
      </c>
    </row>
    <row r="5" spans="1:45" s="280" customFormat="1" ht="12.75" customHeight="1">
      <c r="A5" s="281">
        <v>31</v>
      </c>
      <c r="B5" s="282"/>
      <c r="C5" s="283" t="s">
        <v>193</v>
      </c>
      <c r="D5" s="284">
        <v>378815.15622</v>
      </c>
      <c r="E5" s="284">
        <v>406301.61670000001</v>
      </c>
      <c r="F5" s="284">
        <v>376240.65035000001</v>
      </c>
      <c r="G5" s="284">
        <v>427424.3518</v>
      </c>
    </row>
    <row r="6" spans="1:45" s="280" customFormat="1" ht="12.75" customHeight="1">
      <c r="A6" s="285" t="s">
        <v>36</v>
      </c>
      <c r="B6" s="286"/>
      <c r="C6" s="287" t="s">
        <v>194</v>
      </c>
      <c r="D6" s="284">
        <v>39610.262999999999</v>
      </c>
      <c r="E6" s="284">
        <v>39152.6</v>
      </c>
      <c r="F6" s="284">
        <v>34220.823620000003</v>
      </c>
      <c r="G6" s="284">
        <v>37734.080999999998</v>
      </c>
    </row>
    <row r="7" spans="1:45" s="280" customFormat="1" ht="12.75" customHeight="1">
      <c r="A7" s="285" t="s">
        <v>195</v>
      </c>
      <c r="B7" s="286"/>
      <c r="C7" s="287" t="s">
        <v>196</v>
      </c>
      <c r="D7" s="284">
        <v>2756.7281699999999</v>
      </c>
      <c r="E7" s="284">
        <v>1692</v>
      </c>
      <c r="F7" s="284">
        <v>-347.27107000000001</v>
      </c>
      <c r="G7" s="284">
        <v>1462</v>
      </c>
    </row>
    <row r="8" spans="1:45" s="280" customFormat="1" ht="12.75" customHeight="1">
      <c r="A8" s="288">
        <v>330</v>
      </c>
      <c r="B8" s="282"/>
      <c r="C8" s="283" t="s">
        <v>197</v>
      </c>
      <c r="D8" s="284">
        <v>163172.177</v>
      </c>
      <c r="E8" s="284">
        <v>157620.57008</v>
      </c>
      <c r="F8" s="284">
        <v>158844.00336999999</v>
      </c>
      <c r="G8" s="284">
        <v>169602.13879</v>
      </c>
    </row>
    <row r="9" spans="1:45" s="280" customFormat="1" ht="12.75" customHeight="1">
      <c r="A9" s="288">
        <v>332</v>
      </c>
      <c r="B9" s="282"/>
      <c r="C9" s="283" t="s">
        <v>198</v>
      </c>
      <c r="D9" s="284">
        <v>0</v>
      </c>
      <c r="E9" s="284">
        <v>0</v>
      </c>
      <c r="F9" s="284">
        <v>0</v>
      </c>
      <c r="G9" s="284">
        <v>0</v>
      </c>
    </row>
    <row r="10" spans="1:45" s="280" customFormat="1" ht="12.75" customHeight="1">
      <c r="A10" s="288">
        <v>339</v>
      </c>
      <c r="B10" s="282"/>
      <c r="C10" s="283" t="s">
        <v>199</v>
      </c>
      <c r="D10" s="284">
        <v>0</v>
      </c>
      <c r="E10" s="284">
        <v>0</v>
      </c>
      <c r="F10" s="284">
        <v>0</v>
      </c>
      <c r="G10" s="284">
        <v>0</v>
      </c>
    </row>
    <row r="11" spans="1:45" s="280" customFormat="1" ht="12.75" customHeight="1">
      <c r="A11" s="281">
        <v>350</v>
      </c>
      <c r="B11" s="282"/>
      <c r="C11" s="283" t="s">
        <v>200</v>
      </c>
      <c r="D11" s="284">
        <v>0</v>
      </c>
      <c r="E11" s="284">
        <v>0</v>
      </c>
      <c r="F11" s="284">
        <v>0</v>
      </c>
      <c r="G11" s="284">
        <v>0</v>
      </c>
    </row>
    <row r="12" spans="1:45" s="292" customFormat="1">
      <c r="A12" s="289">
        <v>351</v>
      </c>
      <c r="B12" s="290"/>
      <c r="C12" s="291" t="s">
        <v>201</v>
      </c>
      <c r="D12" s="284">
        <v>76309.781910000005</v>
      </c>
      <c r="E12" s="284">
        <v>72475.092999999993</v>
      </c>
      <c r="F12" s="284">
        <v>132819.49909999999</v>
      </c>
      <c r="G12" s="284">
        <v>40787.300000000003</v>
      </c>
    </row>
    <row r="13" spans="1:45" s="280" customFormat="1" ht="12.75" customHeight="1">
      <c r="A13" s="281">
        <v>36</v>
      </c>
      <c r="B13" s="282"/>
      <c r="C13" s="283" t="s">
        <v>202</v>
      </c>
      <c r="D13" s="284">
        <v>2449828.88484</v>
      </c>
      <c r="E13" s="284">
        <v>2505940.8859999999</v>
      </c>
      <c r="F13" s="284">
        <v>2468926.5429099998</v>
      </c>
      <c r="G13" s="284">
        <v>2587021.5150000001</v>
      </c>
    </row>
    <row r="14" spans="1:45" s="280" customFormat="1" ht="12.75" customHeight="1">
      <c r="A14" s="293" t="s">
        <v>203</v>
      </c>
      <c r="B14" s="282"/>
      <c r="C14" s="294" t="s">
        <v>204</v>
      </c>
      <c r="D14" s="284">
        <v>679002.09583000001</v>
      </c>
      <c r="E14" s="284">
        <v>763568.86</v>
      </c>
      <c r="F14" s="284">
        <v>683925.41400999995</v>
      </c>
      <c r="G14" s="284">
        <v>704591.66</v>
      </c>
    </row>
    <row r="15" spans="1:45" s="280" customFormat="1" ht="12.75" customHeight="1">
      <c r="A15" s="293" t="s">
        <v>205</v>
      </c>
      <c r="B15" s="282"/>
      <c r="C15" s="294" t="s">
        <v>206</v>
      </c>
      <c r="D15" s="284">
        <v>204696.58637</v>
      </c>
      <c r="E15" s="284">
        <v>155339.74</v>
      </c>
      <c r="F15" s="284">
        <v>200076.60519999999</v>
      </c>
      <c r="G15" s="284">
        <v>221424.1</v>
      </c>
    </row>
    <row r="16" spans="1:45" s="296" customFormat="1" ht="26.25" customHeight="1">
      <c r="A16" s="293" t="s">
        <v>207</v>
      </c>
      <c r="B16" s="295"/>
      <c r="C16" s="294" t="s">
        <v>208</v>
      </c>
      <c r="D16" s="284">
        <v>31913.71961</v>
      </c>
      <c r="E16" s="284">
        <v>26852.54</v>
      </c>
      <c r="F16" s="284">
        <v>24243.038400000001</v>
      </c>
      <c r="G16" s="284">
        <v>41976.800000000003</v>
      </c>
    </row>
    <row r="17" spans="1:7" s="297" customFormat="1">
      <c r="A17" s="281">
        <v>37</v>
      </c>
      <c r="B17" s="282"/>
      <c r="C17" s="283" t="s">
        <v>209</v>
      </c>
      <c r="D17" s="284">
        <v>280982.41944000003</v>
      </c>
      <c r="E17" s="284">
        <v>273408.973</v>
      </c>
      <c r="F17" s="284">
        <v>280253.82032</v>
      </c>
      <c r="G17" s="284">
        <v>290272.3</v>
      </c>
    </row>
    <row r="18" spans="1:7" s="297" customFormat="1">
      <c r="A18" s="298" t="s">
        <v>210</v>
      </c>
      <c r="B18" s="286"/>
      <c r="C18" s="287" t="s">
        <v>211</v>
      </c>
      <c r="D18" s="284">
        <v>79313.847110000002</v>
      </c>
      <c r="E18" s="284">
        <v>81873</v>
      </c>
      <c r="F18" s="284">
        <v>87259.2212</v>
      </c>
      <c r="G18" s="284">
        <v>96754</v>
      </c>
    </row>
    <row r="19" spans="1:7" s="297" customFormat="1">
      <c r="A19" s="298" t="s">
        <v>212</v>
      </c>
      <c r="B19" s="286"/>
      <c r="C19" s="287" t="s">
        <v>213</v>
      </c>
      <c r="D19" s="284">
        <v>155541.22716000001</v>
      </c>
      <c r="E19" s="284">
        <v>147677.5</v>
      </c>
      <c r="F19" s="284">
        <v>147296.43976000001</v>
      </c>
      <c r="G19" s="284">
        <v>144542</v>
      </c>
    </row>
    <row r="20" spans="1:7" s="280" customFormat="1" ht="12.75" customHeight="1">
      <c r="A20" s="299">
        <v>39</v>
      </c>
      <c r="B20" s="300"/>
      <c r="C20" s="301" t="s">
        <v>214</v>
      </c>
      <c r="D20" s="302">
        <v>209250.59651999999</v>
      </c>
      <c r="E20" s="302">
        <v>370297.3</v>
      </c>
      <c r="F20" s="302">
        <v>425417.84453</v>
      </c>
      <c r="G20" s="302">
        <v>241824.891</v>
      </c>
    </row>
    <row r="21" spans="1:7" ht="12.75" customHeight="1">
      <c r="A21" s="303"/>
      <c r="B21" s="303"/>
      <c r="C21" s="304" t="s">
        <v>215</v>
      </c>
      <c r="D21" s="305">
        <f t="shared" ref="D21:G21" si="0">D4+D5+SUM(D8:D13)+D17</f>
        <v>4943555.6722600004</v>
      </c>
      <c r="E21" s="305">
        <f t="shared" si="0"/>
        <v>5038138.3667799998</v>
      </c>
      <c r="F21" s="305">
        <f t="shared" si="0"/>
        <v>5008496.6344499998</v>
      </c>
      <c r="G21" s="305">
        <f t="shared" si="0"/>
        <v>5168054.4155900003</v>
      </c>
    </row>
    <row r="22" spans="1:7" s="280" customFormat="1" ht="12.75" customHeight="1">
      <c r="A22" s="288" t="s">
        <v>216</v>
      </c>
      <c r="B22" s="282"/>
      <c r="C22" s="283" t="s">
        <v>217</v>
      </c>
      <c r="D22" s="306">
        <v>2093566.77782</v>
      </c>
      <c r="E22" s="306">
        <v>2111200</v>
      </c>
      <c r="F22" s="306">
        <v>2197173.1552499998</v>
      </c>
      <c r="G22" s="306">
        <v>2203600</v>
      </c>
    </row>
    <row r="23" spans="1:7" s="280" customFormat="1" ht="12.75" customHeight="1">
      <c r="A23" s="288" t="s">
        <v>218</v>
      </c>
      <c r="B23" s="282"/>
      <c r="C23" s="283" t="s">
        <v>219</v>
      </c>
      <c r="D23" s="306">
        <v>269889.25510000001</v>
      </c>
      <c r="E23" s="306">
        <v>236734</v>
      </c>
      <c r="F23" s="306">
        <v>253168.76869</v>
      </c>
      <c r="G23" s="306">
        <v>244358</v>
      </c>
    </row>
    <row r="24" spans="1:7" s="307" customFormat="1" ht="12.75" customHeight="1">
      <c r="A24" s="281">
        <v>41</v>
      </c>
      <c r="B24" s="282"/>
      <c r="C24" s="283" t="s">
        <v>220</v>
      </c>
      <c r="D24" s="306">
        <v>162905.57136999999</v>
      </c>
      <c r="E24" s="306">
        <v>270111</v>
      </c>
      <c r="F24" s="306">
        <v>345546.06211</v>
      </c>
      <c r="G24" s="306">
        <v>125195.51</v>
      </c>
    </row>
    <row r="25" spans="1:7" s="280" customFormat="1" ht="12.75" customHeight="1">
      <c r="A25" s="308">
        <v>42</v>
      </c>
      <c r="B25" s="309"/>
      <c r="C25" s="283" t="s">
        <v>221</v>
      </c>
      <c r="D25" s="306">
        <v>310194.82046000002</v>
      </c>
      <c r="E25" s="306">
        <v>284749.8</v>
      </c>
      <c r="F25" s="306">
        <v>337444.71438000002</v>
      </c>
      <c r="G25" s="306">
        <v>295677.92099999997</v>
      </c>
    </row>
    <row r="26" spans="1:7" s="311" customFormat="1" ht="12.75" customHeight="1">
      <c r="A26" s="289">
        <v>430</v>
      </c>
      <c r="B26" s="282"/>
      <c r="C26" s="283" t="s">
        <v>222</v>
      </c>
      <c r="D26" s="310">
        <v>559.40087000000005</v>
      </c>
      <c r="E26" s="310">
        <v>736</v>
      </c>
      <c r="F26" s="310">
        <v>410.61011000000002</v>
      </c>
      <c r="G26" s="310">
        <v>560</v>
      </c>
    </row>
    <row r="27" spans="1:7" s="311" customFormat="1" ht="12.75" customHeight="1">
      <c r="A27" s="289">
        <v>431</v>
      </c>
      <c r="B27" s="282"/>
      <c r="C27" s="283" t="s">
        <v>223</v>
      </c>
      <c r="D27" s="310">
        <v>0</v>
      </c>
      <c r="E27" s="310">
        <v>0</v>
      </c>
      <c r="F27" s="310">
        <v>0</v>
      </c>
      <c r="G27" s="310">
        <v>0</v>
      </c>
    </row>
    <row r="28" spans="1:7" s="311" customFormat="1" ht="12.75" customHeight="1">
      <c r="A28" s="289">
        <v>432</v>
      </c>
      <c r="B28" s="282"/>
      <c r="C28" s="283" t="s">
        <v>224</v>
      </c>
      <c r="D28" s="310">
        <v>0</v>
      </c>
      <c r="E28" s="310">
        <v>0</v>
      </c>
      <c r="F28" s="310">
        <v>0</v>
      </c>
      <c r="G28" s="310">
        <v>0</v>
      </c>
    </row>
    <row r="29" spans="1:7" s="311" customFormat="1" ht="12.75" customHeight="1">
      <c r="A29" s="289">
        <v>439</v>
      </c>
      <c r="B29" s="282"/>
      <c r="C29" s="283" t="s">
        <v>225</v>
      </c>
      <c r="D29" s="310">
        <v>60.084809999999997</v>
      </c>
      <c r="E29" s="310">
        <v>44.5</v>
      </c>
      <c r="F29" s="310">
        <v>64.418670000000006</v>
      </c>
      <c r="G29" s="310">
        <v>29.5</v>
      </c>
    </row>
    <row r="30" spans="1:7" s="280" customFormat="1" ht="25.5">
      <c r="A30" s="289">
        <v>450</v>
      </c>
      <c r="B30" s="290"/>
      <c r="C30" s="291" t="s">
        <v>226</v>
      </c>
      <c r="D30" s="284">
        <v>7549.4363300000005</v>
      </c>
      <c r="E30" s="284">
        <v>19256</v>
      </c>
      <c r="F30" s="284">
        <v>13567.46062</v>
      </c>
      <c r="G30" s="284">
        <v>23461.9</v>
      </c>
    </row>
    <row r="31" spans="1:7" s="292" customFormat="1" ht="25.5">
      <c r="A31" s="289">
        <v>451</v>
      </c>
      <c r="B31" s="290"/>
      <c r="C31" s="291" t="s">
        <v>227</v>
      </c>
      <c r="D31" s="306">
        <v>14342.645490000001</v>
      </c>
      <c r="E31" s="306">
        <v>34868.699999999997</v>
      </c>
      <c r="F31" s="306">
        <v>59812.675929999998</v>
      </c>
      <c r="G31" s="306">
        <v>39000.947269999997</v>
      </c>
    </row>
    <row r="32" spans="1:7" s="280" customFormat="1" ht="12.75" customHeight="1">
      <c r="A32" s="281">
        <v>46</v>
      </c>
      <c r="B32" s="282"/>
      <c r="C32" s="283" t="s">
        <v>228</v>
      </c>
      <c r="D32" s="306">
        <v>1703889.0561800001</v>
      </c>
      <c r="E32" s="306">
        <v>1673705.673</v>
      </c>
      <c r="F32" s="306">
        <v>1706998.56283</v>
      </c>
      <c r="G32" s="306">
        <v>1782602.62075</v>
      </c>
    </row>
    <row r="33" spans="1:7" s="292" customFormat="1" ht="12.75" customHeight="1">
      <c r="A33" s="298" t="s">
        <v>229</v>
      </c>
      <c r="B33" s="286"/>
      <c r="C33" s="287" t="s">
        <v>230</v>
      </c>
      <c r="D33" s="312">
        <v>0</v>
      </c>
      <c r="E33" s="312">
        <v>0</v>
      </c>
      <c r="F33" s="312">
        <v>0</v>
      </c>
      <c r="G33" s="312">
        <v>0</v>
      </c>
    </row>
    <row r="34" spans="1:7" s="280" customFormat="1" ht="15" customHeight="1">
      <c r="A34" s="281">
        <v>47</v>
      </c>
      <c r="B34" s="282"/>
      <c r="C34" s="283" t="s">
        <v>209</v>
      </c>
      <c r="D34" s="306">
        <v>280982.41944000003</v>
      </c>
      <c r="E34" s="306">
        <v>273408.973</v>
      </c>
      <c r="F34" s="306">
        <v>280253.82032</v>
      </c>
      <c r="G34" s="306">
        <v>290272.3</v>
      </c>
    </row>
    <row r="35" spans="1:7" s="280" customFormat="1" ht="15" customHeight="1">
      <c r="A35" s="299">
        <v>49</v>
      </c>
      <c r="B35" s="300"/>
      <c r="C35" s="301" t="s">
        <v>231</v>
      </c>
      <c r="D35" s="313">
        <v>209250.59651999999</v>
      </c>
      <c r="E35" s="313">
        <v>370297.3</v>
      </c>
      <c r="F35" s="313">
        <v>425417.84453</v>
      </c>
      <c r="G35" s="313">
        <v>241824.891</v>
      </c>
    </row>
    <row r="36" spans="1:7" s="275" customFormat="1" ht="13.5" customHeight="1">
      <c r="A36" s="303"/>
      <c r="B36" s="314"/>
      <c r="C36" s="304" t="s">
        <v>232</v>
      </c>
      <c r="D36" s="305">
        <f t="shared" ref="D36:G36" si="1">D22+D23+D24+D25+D26+D27+D28+D29+D30+D31+D32+D34</f>
        <v>4843939.4678700007</v>
      </c>
      <c r="E36" s="305">
        <f t="shared" si="1"/>
        <v>4904814.6460000006</v>
      </c>
      <c r="F36" s="305">
        <f t="shared" si="1"/>
        <v>5194440.2489099987</v>
      </c>
      <c r="G36" s="305">
        <f t="shared" si="1"/>
        <v>5004758.6990199992</v>
      </c>
    </row>
    <row r="37" spans="1:7" s="315" customFormat="1" ht="15" customHeight="1">
      <c r="A37" s="303"/>
      <c r="B37" s="314"/>
      <c r="C37" s="304" t="s">
        <v>233</v>
      </c>
      <c r="D37" s="305">
        <f t="shared" ref="D37:G37" si="2">D36-D21</f>
        <v>-99616.204389999621</v>
      </c>
      <c r="E37" s="305">
        <f t="shared" si="2"/>
        <v>-133323.72077999916</v>
      </c>
      <c r="F37" s="305">
        <f t="shared" si="2"/>
        <v>185943.61445999891</v>
      </c>
      <c r="G37" s="305">
        <f t="shared" si="2"/>
        <v>-163295.7165700011</v>
      </c>
    </row>
    <row r="38" spans="1:7" s="292" customFormat="1" ht="15" customHeight="1">
      <c r="A38" s="288">
        <v>340</v>
      </c>
      <c r="B38" s="282"/>
      <c r="C38" s="283" t="s">
        <v>234</v>
      </c>
      <c r="D38" s="306">
        <v>19654.283579999999</v>
      </c>
      <c r="E38" s="306">
        <v>14603</v>
      </c>
      <c r="F38" s="306">
        <v>15437.89675</v>
      </c>
      <c r="G38" s="306">
        <v>14954</v>
      </c>
    </row>
    <row r="39" spans="1:7" s="292" customFormat="1" ht="15" customHeight="1">
      <c r="A39" s="288">
        <v>341</v>
      </c>
      <c r="B39" s="282"/>
      <c r="C39" s="283" t="s">
        <v>235</v>
      </c>
      <c r="D39" s="306">
        <v>36.806690000000003</v>
      </c>
      <c r="E39" s="306">
        <v>0</v>
      </c>
      <c r="F39" s="306">
        <v>3.60954</v>
      </c>
      <c r="G39" s="306">
        <v>0</v>
      </c>
    </row>
    <row r="40" spans="1:7" s="292" customFormat="1" ht="15" customHeight="1">
      <c r="A40" s="288">
        <v>342</v>
      </c>
      <c r="B40" s="282"/>
      <c r="C40" s="283" t="s">
        <v>236</v>
      </c>
      <c r="D40" s="306">
        <v>463.17523</v>
      </c>
      <c r="E40" s="306">
        <v>410</v>
      </c>
      <c r="F40" s="306">
        <v>501.91509000000002</v>
      </c>
      <c r="G40" s="306">
        <v>500</v>
      </c>
    </row>
    <row r="41" spans="1:7" s="292" customFormat="1" ht="15" customHeight="1">
      <c r="A41" s="288">
        <v>343</v>
      </c>
      <c r="B41" s="282"/>
      <c r="C41" s="283" t="s">
        <v>237</v>
      </c>
      <c r="D41" s="306">
        <v>0</v>
      </c>
      <c r="E41" s="306">
        <v>0</v>
      </c>
      <c r="F41" s="306">
        <v>0</v>
      </c>
      <c r="G41" s="306">
        <v>0</v>
      </c>
    </row>
    <row r="42" spans="1:7" s="292" customFormat="1" ht="15" customHeight="1">
      <c r="A42" s="288">
        <v>344</v>
      </c>
      <c r="B42" s="282"/>
      <c r="C42" s="283" t="s">
        <v>238</v>
      </c>
      <c r="D42" s="306">
        <v>14</v>
      </c>
      <c r="E42" s="306">
        <v>0</v>
      </c>
      <c r="F42" s="306">
        <v>1183.6189999999999</v>
      </c>
      <c r="G42" s="306">
        <v>0</v>
      </c>
    </row>
    <row r="43" spans="1:7" s="292" customFormat="1" ht="15" customHeight="1">
      <c r="A43" s="288">
        <v>349</v>
      </c>
      <c r="B43" s="282"/>
      <c r="C43" s="283" t="s">
        <v>239</v>
      </c>
      <c r="D43" s="306">
        <v>392.88342</v>
      </c>
      <c r="E43" s="306">
        <v>0</v>
      </c>
      <c r="F43" s="306">
        <v>459.72368999999998</v>
      </c>
      <c r="G43" s="306">
        <v>0</v>
      </c>
    </row>
    <row r="44" spans="1:7" s="280" customFormat="1" ht="15" customHeight="1">
      <c r="A44" s="281">
        <v>440</v>
      </c>
      <c r="B44" s="282"/>
      <c r="C44" s="283" t="s">
        <v>240</v>
      </c>
      <c r="D44" s="306">
        <v>4992.0583200000001</v>
      </c>
      <c r="E44" s="306">
        <v>5154.3999999999996</v>
      </c>
      <c r="F44" s="306">
        <v>4874.2604700000002</v>
      </c>
      <c r="G44" s="306">
        <v>4998.3</v>
      </c>
    </row>
    <row r="45" spans="1:7" s="280" customFormat="1" ht="15" customHeight="1">
      <c r="A45" s="281">
        <v>441</v>
      </c>
      <c r="B45" s="282"/>
      <c r="C45" s="283" t="s">
        <v>241</v>
      </c>
      <c r="D45" s="306">
        <v>2722.3261200000002</v>
      </c>
      <c r="E45" s="306">
        <v>2000</v>
      </c>
      <c r="F45" s="306">
        <v>3668.7433999999998</v>
      </c>
      <c r="G45" s="306">
        <v>2773.4290000000001</v>
      </c>
    </row>
    <row r="46" spans="1:7" s="280" customFormat="1" ht="15" customHeight="1">
      <c r="A46" s="281">
        <v>442</v>
      </c>
      <c r="B46" s="282"/>
      <c r="C46" s="283" t="s">
        <v>242</v>
      </c>
      <c r="D46" s="306">
        <v>0</v>
      </c>
      <c r="E46" s="306">
        <v>0</v>
      </c>
      <c r="F46" s="306">
        <v>0</v>
      </c>
      <c r="G46" s="306">
        <v>0</v>
      </c>
    </row>
    <row r="47" spans="1:7" s="280" customFormat="1" ht="15" customHeight="1">
      <c r="A47" s="281">
        <v>443</v>
      </c>
      <c r="B47" s="282"/>
      <c r="C47" s="283" t="s">
        <v>243</v>
      </c>
      <c r="D47" s="306">
        <v>2416.1869000000002</v>
      </c>
      <c r="E47" s="306">
        <v>2190.9479999999999</v>
      </c>
      <c r="F47" s="306">
        <v>2456.79261</v>
      </c>
      <c r="G47" s="306">
        <v>2400.7935000000002</v>
      </c>
    </row>
    <row r="48" spans="1:7" s="280" customFormat="1" ht="15" customHeight="1">
      <c r="A48" s="281">
        <v>444</v>
      </c>
      <c r="B48" s="282"/>
      <c r="C48" s="283" t="s">
        <v>238</v>
      </c>
      <c r="D48" s="306">
        <v>2913.4685599999998</v>
      </c>
      <c r="E48" s="306">
        <v>493.2</v>
      </c>
      <c r="F48" s="306">
        <v>1626.394</v>
      </c>
      <c r="G48" s="306">
        <v>0</v>
      </c>
    </row>
    <row r="49" spans="1:7" s="280" customFormat="1" ht="15" customHeight="1">
      <c r="A49" s="281">
        <v>445</v>
      </c>
      <c r="B49" s="282"/>
      <c r="C49" s="283" t="s">
        <v>244</v>
      </c>
      <c r="D49" s="306">
        <v>5024.0141299999996</v>
      </c>
      <c r="E49" s="306">
        <v>3484.9</v>
      </c>
      <c r="F49" s="306">
        <v>3468.1390700000002</v>
      </c>
      <c r="G49" s="306">
        <v>3275.1</v>
      </c>
    </row>
    <row r="50" spans="1:7" s="280" customFormat="1" ht="15" customHeight="1">
      <c r="A50" s="281">
        <v>446</v>
      </c>
      <c r="B50" s="282"/>
      <c r="C50" s="283" t="s">
        <v>245</v>
      </c>
      <c r="D50" s="306">
        <v>131056.89655</v>
      </c>
      <c r="E50" s="306">
        <v>128205.8</v>
      </c>
      <c r="F50" s="306">
        <v>134765.49955000001</v>
      </c>
      <c r="G50" s="306">
        <v>123785.3</v>
      </c>
    </row>
    <row r="51" spans="1:7" s="280" customFormat="1" ht="15" customHeight="1">
      <c r="A51" s="281">
        <v>447</v>
      </c>
      <c r="B51" s="282"/>
      <c r="C51" s="283" t="s">
        <v>246</v>
      </c>
      <c r="D51" s="306">
        <v>22073.927879999999</v>
      </c>
      <c r="E51" s="306">
        <v>19902.355599999999</v>
      </c>
      <c r="F51" s="306">
        <v>20934.539519999998</v>
      </c>
      <c r="G51" s="306">
        <v>20859.660950000001</v>
      </c>
    </row>
    <row r="52" spans="1:7" s="280" customFormat="1" ht="15" customHeight="1">
      <c r="A52" s="281">
        <v>448</v>
      </c>
      <c r="B52" s="282"/>
      <c r="C52" s="283" t="s">
        <v>247</v>
      </c>
      <c r="D52" s="306">
        <v>0</v>
      </c>
      <c r="E52" s="306">
        <v>0</v>
      </c>
      <c r="F52" s="306">
        <v>0</v>
      </c>
      <c r="G52" s="306">
        <v>0</v>
      </c>
    </row>
    <row r="53" spans="1:7" s="280" customFormat="1" ht="15" customHeight="1">
      <c r="A53" s="281">
        <v>449</v>
      </c>
      <c r="B53" s="282"/>
      <c r="C53" s="283" t="s">
        <v>248</v>
      </c>
      <c r="D53" s="306">
        <v>3444.31043</v>
      </c>
      <c r="E53" s="306">
        <v>1540</v>
      </c>
      <c r="F53" s="306">
        <v>3548.9472300000002</v>
      </c>
      <c r="G53" s="306">
        <v>1540</v>
      </c>
    </row>
    <row r="54" spans="1:7" s="292" customFormat="1" ht="13.5" customHeight="1">
      <c r="A54" s="316" t="s">
        <v>249</v>
      </c>
      <c r="B54" s="317"/>
      <c r="C54" s="317" t="s">
        <v>250</v>
      </c>
      <c r="D54" s="318">
        <v>0</v>
      </c>
      <c r="E54" s="318">
        <v>0</v>
      </c>
      <c r="F54" s="318">
        <v>0</v>
      </c>
      <c r="G54" s="318">
        <v>0</v>
      </c>
    </row>
    <row r="55" spans="1:7" ht="15" customHeight="1">
      <c r="A55" s="314"/>
      <c r="B55" s="314"/>
      <c r="C55" s="304" t="s">
        <v>251</v>
      </c>
      <c r="D55" s="305">
        <f t="shared" ref="D55" si="3">SUM(D44:D53)-SUM(D38:D43)</f>
        <v>154082.03997000001</v>
      </c>
      <c r="E55" s="305">
        <f t="shared" ref="E55:G55" si="4">SUM(E44:E53)-SUM(E38:E43)</f>
        <v>147958.6036</v>
      </c>
      <c r="F55" s="305">
        <f t="shared" si="4"/>
        <v>157756.55177999998</v>
      </c>
      <c r="G55" s="305">
        <f t="shared" si="4"/>
        <v>144178.58345000001</v>
      </c>
    </row>
    <row r="56" spans="1:7" ht="14.25" customHeight="1">
      <c r="A56" s="314"/>
      <c r="B56" s="314"/>
      <c r="C56" s="304" t="s">
        <v>252</v>
      </c>
      <c r="D56" s="305">
        <f t="shared" ref="D56:G56" si="5">D55+D37</f>
        <v>54465.835580000392</v>
      </c>
      <c r="E56" s="305">
        <f t="shared" si="5"/>
        <v>14634.882820000843</v>
      </c>
      <c r="F56" s="305">
        <f t="shared" si="5"/>
        <v>343700.16623999889</v>
      </c>
      <c r="G56" s="305">
        <f t="shared" si="5"/>
        <v>-19117.13312000109</v>
      </c>
    </row>
    <row r="57" spans="1:7" s="280" customFormat="1" ht="15.75" customHeight="1">
      <c r="A57" s="319">
        <v>380</v>
      </c>
      <c r="B57" s="320"/>
      <c r="C57" s="321" t="s">
        <v>253</v>
      </c>
      <c r="D57" s="322">
        <v>0</v>
      </c>
      <c r="E57" s="322">
        <v>0</v>
      </c>
      <c r="F57" s="322">
        <v>0</v>
      </c>
      <c r="G57" s="322">
        <v>0</v>
      </c>
    </row>
    <row r="58" spans="1:7" s="280" customFormat="1" ht="15.75" customHeight="1">
      <c r="A58" s="319">
        <v>381</v>
      </c>
      <c r="B58" s="320"/>
      <c r="C58" s="321" t="s">
        <v>254</v>
      </c>
      <c r="D58" s="322">
        <v>0</v>
      </c>
      <c r="E58" s="322">
        <v>0</v>
      </c>
      <c r="F58" s="322">
        <v>0</v>
      </c>
      <c r="G58" s="322">
        <v>0</v>
      </c>
    </row>
    <row r="59" spans="1:7" s="292" customFormat="1" ht="25.5">
      <c r="A59" s="289">
        <v>383</v>
      </c>
      <c r="B59" s="290"/>
      <c r="C59" s="291" t="s">
        <v>255</v>
      </c>
      <c r="D59" s="323">
        <v>0</v>
      </c>
      <c r="E59" s="323">
        <v>0</v>
      </c>
      <c r="F59" s="323">
        <v>0</v>
      </c>
      <c r="G59" s="323">
        <v>0</v>
      </c>
    </row>
    <row r="60" spans="1:7" s="292" customFormat="1">
      <c r="A60" s="289">
        <v>3840</v>
      </c>
      <c r="B60" s="290"/>
      <c r="C60" s="291" t="s">
        <v>256</v>
      </c>
      <c r="D60" s="324">
        <v>0</v>
      </c>
      <c r="E60" s="324">
        <v>0</v>
      </c>
      <c r="F60" s="324">
        <v>0</v>
      </c>
      <c r="G60" s="324">
        <v>0</v>
      </c>
    </row>
    <row r="61" spans="1:7" s="292" customFormat="1">
      <c r="A61" s="289">
        <v>3841</v>
      </c>
      <c r="B61" s="290"/>
      <c r="C61" s="291" t="s">
        <v>257</v>
      </c>
      <c r="D61" s="324">
        <v>0</v>
      </c>
      <c r="E61" s="324">
        <v>0</v>
      </c>
      <c r="F61" s="324">
        <v>0</v>
      </c>
      <c r="G61" s="324">
        <v>0</v>
      </c>
    </row>
    <row r="62" spans="1:7" s="292" customFormat="1">
      <c r="A62" s="325">
        <v>386</v>
      </c>
      <c r="B62" s="326"/>
      <c r="C62" s="327" t="s">
        <v>258</v>
      </c>
      <c r="D62" s="324">
        <v>0</v>
      </c>
      <c r="E62" s="324">
        <v>0</v>
      </c>
      <c r="F62" s="324">
        <v>0</v>
      </c>
      <c r="G62" s="324">
        <v>0</v>
      </c>
    </row>
    <row r="63" spans="1:7" s="292" customFormat="1" ht="25.5">
      <c r="A63" s="289">
        <v>387</v>
      </c>
      <c r="B63" s="290"/>
      <c r="C63" s="291" t="s">
        <v>259</v>
      </c>
      <c r="D63" s="324">
        <v>0</v>
      </c>
      <c r="E63" s="324">
        <v>0</v>
      </c>
      <c r="F63" s="324">
        <v>0</v>
      </c>
      <c r="G63" s="324">
        <v>0</v>
      </c>
    </row>
    <row r="64" spans="1:7" s="292" customFormat="1">
      <c r="A64" s="288">
        <v>389</v>
      </c>
      <c r="B64" s="328"/>
      <c r="C64" s="283" t="s">
        <v>61</v>
      </c>
      <c r="D64" s="306">
        <v>143008.37484999999</v>
      </c>
      <c r="E64" s="306">
        <v>72880.020999999993</v>
      </c>
      <c r="F64" s="306">
        <v>408065.12437999999</v>
      </c>
      <c r="G64" s="306">
        <v>43862.841999999997</v>
      </c>
    </row>
    <row r="65" spans="1:7" s="280" customFormat="1">
      <c r="A65" s="288" t="s">
        <v>260</v>
      </c>
      <c r="B65" s="282"/>
      <c r="C65" s="283" t="s">
        <v>261</v>
      </c>
      <c r="D65" s="306">
        <v>0</v>
      </c>
      <c r="E65" s="306">
        <v>0</v>
      </c>
      <c r="F65" s="306">
        <v>0</v>
      </c>
      <c r="G65" s="306">
        <v>0</v>
      </c>
    </row>
    <row r="66" spans="1:7" s="331" customFormat="1">
      <c r="A66" s="329" t="s">
        <v>262</v>
      </c>
      <c r="B66" s="330"/>
      <c r="C66" s="291" t="s">
        <v>263</v>
      </c>
      <c r="D66" s="323">
        <v>0</v>
      </c>
      <c r="E66" s="323">
        <v>0</v>
      </c>
      <c r="F66" s="323">
        <v>0</v>
      </c>
      <c r="G66" s="323">
        <v>0</v>
      </c>
    </row>
    <row r="67" spans="1:7" s="280" customFormat="1">
      <c r="A67" s="332">
        <v>481</v>
      </c>
      <c r="B67" s="282"/>
      <c r="C67" s="283" t="s">
        <v>264</v>
      </c>
      <c r="D67" s="306">
        <v>0</v>
      </c>
      <c r="E67" s="306">
        <v>0</v>
      </c>
      <c r="F67" s="306">
        <v>0</v>
      </c>
      <c r="G67" s="306">
        <v>0</v>
      </c>
    </row>
    <row r="68" spans="1:7" s="280" customFormat="1">
      <c r="A68" s="332">
        <v>482</v>
      </c>
      <c r="B68" s="282"/>
      <c r="C68" s="283" t="s">
        <v>265</v>
      </c>
      <c r="D68" s="306">
        <v>0</v>
      </c>
      <c r="E68" s="306">
        <v>0</v>
      </c>
      <c r="F68" s="306">
        <v>0</v>
      </c>
      <c r="G68" s="306">
        <v>0</v>
      </c>
    </row>
    <row r="69" spans="1:7" s="280" customFormat="1">
      <c r="A69" s="332">
        <v>483</v>
      </c>
      <c r="B69" s="282"/>
      <c r="C69" s="283" t="s">
        <v>266</v>
      </c>
      <c r="D69" s="306">
        <v>0</v>
      </c>
      <c r="E69" s="306">
        <v>0</v>
      </c>
      <c r="F69" s="306">
        <v>0</v>
      </c>
      <c r="G69" s="306">
        <v>0</v>
      </c>
    </row>
    <row r="70" spans="1:7" s="280" customFormat="1">
      <c r="A70" s="332">
        <v>484</v>
      </c>
      <c r="B70" s="282"/>
      <c r="C70" s="283" t="s">
        <v>267</v>
      </c>
      <c r="D70" s="306">
        <v>0</v>
      </c>
      <c r="E70" s="306">
        <v>0</v>
      </c>
      <c r="F70" s="306">
        <v>0</v>
      </c>
      <c r="G70" s="306">
        <v>0</v>
      </c>
    </row>
    <row r="71" spans="1:7" s="280" customFormat="1">
      <c r="A71" s="332">
        <v>485</v>
      </c>
      <c r="B71" s="282"/>
      <c r="C71" s="283" t="s">
        <v>268</v>
      </c>
      <c r="D71" s="306">
        <v>0</v>
      </c>
      <c r="E71" s="306">
        <v>0</v>
      </c>
      <c r="F71" s="306">
        <v>0</v>
      </c>
      <c r="G71" s="306">
        <v>0</v>
      </c>
    </row>
    <row r="72" spans="1:7" s="280" customFormat="1">
      <c r="A72" s="332">
        <v>486</v>
      </c>
      <c r="B72" s="282"/>
      <c r="C72" s="283" t="s">
        <v>269</v>
      </c>
      <c r="D72" s="306">
        <v>0</v>
      </c>
      <c r="E72" s="306">
        <v>0</v>
      </c>
      <c r="F72" s="306">
        <v>0</v>
      </c>
      <c r="G72" s="306">
        <v>0</v>
      </c>
    </row>
    <row r="73" spans="1:7" s="292" customFormat="1">
      <c r="A73" s="332">
        <v>487</v>
      </c>
      <c r="B73" s="286"/>
      <c r="C73" s="283" t="s">
        <v>270</v>
      </c>
      <c r="D73" s="306">
        <v>0</v>
      </c>
      <c r="E73" s="306">
        <v>0</v>
      </c>
      <c r="F73" s="306">
        <v>0</v>
      </c>
      <c r="G73" s="306">
        <v>0</v>
      </c>
    </row>
    <row r="74" spans="1:7" s="292" customFormat="1">
      <c r="A74" s="332">
        <v>489</v>
      </c>
      <c r="B74" s="333"/>
      <c r="C74" s="301" t="s">
        <v>78</v>
      </c>
      <c r="D74" s="306">
        <v>38419.462099999997</v>
      </c>
      <c r="E74" s="306">
        <v>36611.9</v>
      </c>
      <c r="F74" s="306">
        <v>41204.940049999997</v>
      </c>
      <c r="G74" s="306">
        <v>56503.832000000002</v>
      </c>
    </row>
    <row r="75" spans="1:7" s="292" customFormat="1">
      <c r="A75" s="334" t="s">
        <v>271</v>
      </c>
      <c r="B75" s="333"/>
      <c r="C75" s="317" t="s">
        <v>272</v>
      </c>
      <c r="D75" s="306">
        <v>0</v>
      </c>
      <c r="E75" s="306">
        <v>0</v>
      </c>
      <c r="F75" s="306">
        <v>0</v>
      </c>
      <c r="G75" s="306">
        <v>0</v>
      </c>
    </row>
    <row r="76" spans="1:7">
      <c r="A76" s="303"/>
      <c r="B76" s="303"/>
      <c r="C76" s="304" t="s">
        <v>273</v>
      </c>
      <c r="D76" s="305">
        <f t="shared" ref="D76" si="6">SUM(D65:D74)-SUM(D57:D64)</f>
        <v>-104588.91274999999</v>
      </c>
      <c r="E76" s="305">
        <f t="shared" ref="E76:G76" si="7">SUM(E65:E74)-SUM(E57:E64)</f>
        <v>-36268.120999999992</v>
      </c>
      <c r="F76" s="305">
        <f t="shared" si="7"/>
        <v>-366860.18433000002</v>
      </c>
      <c r="G76" s="305">
        <f t="shared" si="7"/>
        <v>12640.990000000005</v>
      </c>
    </row>
    <row r="77" spans="1:7">
      <c r="A77" s="335"/>
      <c r="B77" s="335"/>
      <c r="C77" s="304" t="s">
        <v>274</v>
      </c>
      <c r="D77" s="305">
        <f t="shared" ref="D77:G77" si="8">D56+D76</f>
        <v>-50123.077169999597</v>
      </c>
      <c r="E77" s="305">
        <f t="shared" si="8"/>
        <v>-21633.238179999149</v>
      </c>
      <c r="F77" s="305">
        <f t="shared" si="8"/>
        <v>-23160.018090001133</v>
      </c>
      <c r="G77" s="305">
        <f t="shared" si="8"/>
        <v>-6476.1431200010848</v>
      </c>
    </row>
    <row r="78" spans="1:7">
      <c r="A78" s="336">
        <v>3</v>
      </c>
      <c r="B78" s="336"/>
      <c r="C78" s="337" t="s">
        <v>275</v>
      </c>
      <c r="D78" s="338">
        <f t="shared" ref="D78:G78" si="9">D20+D21+SUM(D38:D43)+SUM(D57:D64)</f>
        <v>5316375.7925500004</v>
      </c>
      <c r="E78" s="338">
        <f t="shared" si="9"/>
        <v>5496328.6877799993</v>
      </c>
      <c r="F78" s="338">
        <f t="shared" si="9"/>
        <v>5859566.3674299996</v>
      </c>
      <c r="G78" s="338">
        <f t="shared" si="9"/>
        <v>5469196.1485900003</v>
      </c>
    </row>
    <row r="79" spans="1:7">
      <c r="A79" s="336">
        <v>4</v>
      </c>
      <c r="B79" s="336"/>
      <c r="C79" s="337" t="s">
        <v>276</v>
      </c>
      <c r="D79" s="338">
        <f t="shared" ref="D79:G79" si="10">D35+D36+SUM(D44:D53)+SUM(D65:D74)</f>
        <v>5266252.7153800009</v>
      </c>
      <c r="E79" s="338">
        <f t="shared" si="10"/>
        <v>5474695.4496000009</v>
      </c>
      <c r="F79" s="338">
        <f t="shared" si="10"/>
        <v>5836406.3493399993</v>
      </c>
      <c r="G79" s="338">
        <f t="shared" si="10"/>
        <v>5462720.0054699993</v>
      </c>
    </row>
    <row r="80" spans="1:7">
      <c r="A80" s="339"/>
      <c r="B80" s="339"/>
      <c r="C80" s="340"/>
      <c r="D80" s="341"/>
      <c r="E80" s="341"/>
      <c r="F80" s="341"/>
      <c r="G80" s="341"/>
    </row>
    <row r="81" spans="1:7">
      <c r="A81" s="342" t="s">
        <v>277</v>
      </c>
      <c r="B81" s="343"/>
      <c r="C81" s="343"/>
      <c r="D81" s="344"/>
      <c r="E81" s="344"/>
      <c r="F81" s="344"/>
      <c r="G81" s="344"/>
    </row>
    <row r="82" spans="1:7" s="280" customFormat="1">
      <c r="A82" s="345">
        <v>50</v>
      </c>
      <c r="B82" s="346"/>
      <c r="C82" s="346" t="s">
        <v>278</v>
      </c>
      <c r="D82" s="306">
        <v>198074.27572999999</v>
      </c>
      <c r="E82" s="306">
        <v>218279.1219</v>
      </c>
      <c r="F82" s="306">
        <v>201403.6721</v>
      </c>
      <c r="G82" s="306">
        <v>227780.26543</v>
      </c>
    </row>
    <row r="83" spans="1:7" s="280" customFormat="1">
      <c r="A83" s="345">
        <v>51</v>
      </c>
      <c r="B83" s="346"/>
      <c r="C83" s="346" t="s">
        <v>279</v>
      </c>
      <c r="D83" s="306">
        <v>325.59917999999999</v>
      </c>
      <c r="E83" s="306">
        <v>0</v>
      </c>
      <c r="F83" s="306">
        <v>1.1609</v>
      </c>
      <c r="G83" s="306">
        <v>0</v>
      </c>
    </row>
    <row r="84" spans="1:7" s="280" customFormat="1">
      <c r="A84" s="345">
        <v>52</v>
      </c>
      <c r="B84" s="346"/>
      <c r="C84" s="346" t="s">
        <v>280</v>
      </c>
      <c r="D84" s="306">
        <v>0</v>
      </c>
      <c r="E84" s="306">
        <v>0</v>
      </c>
      <c r="F84" s="306">
        <v>0</v>
      </c>
      <c r="G84" s="306">
        <v>0</v>
      </c>
    </row>
    <row r="85" spans="1:7" s="280" customFormat="1">
      <c r="A85" s="347">
        <v>54</v>
      </c>
      <c r="B85" s="348"/>
      <c r="C85" s="348" t="s">
        <v>281</v>
      </c>
      <c r="D85" s="306">
        <v>0</v>
      </c>
      <c r="E85" s="306">
        <v>0</v>
      </c>
      <c r="F85" s="306">
        <v>0</v>
      </c>
      <c r="G85" s="306">
        <v>0</v>
      </c>
    </row>
    <row r="86" spans="1:7" s="280" customFormat="1">
      <c r="A86" s="347">
        <v>55</v>
      </c>
      <c r="B86" s="348"/>
      <c r="C86" s="348" t="s">
        <v>282</v>
      </c>
      <c r="D86" s="306">
        <v>0</v>
      </c>
      <c r="E86" s="306">
        <v>0</v>
      </c>
      <c r="F86" s="306">
        <v>0</v>
      </c>
      <c r="G86" s="306">
        <v>0</v>
      </c>
    </row>
    <row r="87" spans="1:7" s="280" customFormat="1">
      <c r="A87" s="347">
        <v>56</v>
      </c>
      <c r="B87" s="348"/>
      <c r="C87" s="348" t="s">
        <v>283</v>
      </c>
      <c r="D87" s="306">
        <v>42012.036870000004</v>
      </c>
      <c r="E87" s="306">
        <v>38416.14</v>
      </c>
      <c r="F87" s="306">
        <v>33499.293640000004</v>
      </c>
      <c r="G87" s="306">
        <v>52184.3</v>
      </c>
    </row>
    <row r="88" spans="1:7" s="280" customFormat="1">
      <c r="A88" s="345">
        <v>57</v>
      </c>
      <c r="B88" s="346"/>
      <c r="C88" s="346" t="s">
        <v>284</v>
      </c>
      <c r="D88" s="306">
        <v>4938.95615</v>
      </c>
      <c r="E88" s="306">
        <v>3607</v>
      </c>
      <c r="F88" s="306">
        <v>4074.9173999999998</v>
      </c>
      <c r="G88" s="306">
        <v>2824.5</v>
      </c>
    </row>
    <row r="89" spans="1:7" s="280" customFormat="1">
      <c r="A89" s="345">
        <v>580</v>
      </c>
      <c r="B89" s="346"/>
      <c r="C89" s="346" t="s">
        <v>285</v>
      </c>
      <c r="D89" s="306">
        <v>0</v>
      </c>
      <c r="E89" s="306">
        <v>0</v>
      </c>
      <c r="F89" s="306">
        <v>0</v>
      </c>
      <c r="G89" s="306">
        <v>0</v>
      </c>
    </row>
    <row r="90" spans="1:7" s="280" customFormat="1">
      <c r="A90" s="345">
        <v>582</v>
      </c>
      <c r="B90" s="346"/>
      <c r="C90" s="346" t="s">
        <v>286</v>
      </c>
      <c r="D90" s="306">
        <v>0</v>
      </c>
      <c r="E90" s="306">
        <v>0</v>
      </c>
      <c r="F90" s="306">
        <v>0</v>
      </c>
      <c r="G90" s="306">
        <v>0</v>
      </c>
    </row>
    <row r="91" spans="1:7" s="280" customFormat="1">
      <c r="A91" s="345">
        <v>584</v>
      </c>
      <c r="B91" s="346"/>
      <c r="C91" s="346" t="s">
        <v>287</v>
      </c>
      <c r="D91" s="306">
        <v>0</v>
      </c>
      <c r="E91" s="306">
        <v>0</v>
      </c>
      <c r="F91" s="306">
        <v>0</v>
      </c>
      <c r="G91" s="306">
        <v>0</v>
      </c>
    </row>
    <row r="92" spans="1:7" s="280" customFormat="1">
      <c r="A92" s="345">
        <v>585</v>
      </c>
      <c r="B92" s="346"/>
      <c r="C92" s="346" t="s">
        <v>288</v>
      </c>
      <c r="D92" s="306">
        <v>0</v>
      </c>
      <c r="E92" s="306">
        <v>0</v>
      </c>
      <c r="F92" s="306">
        <v>0</v>
      </c>
      <c r="G92" s="306">
        <v>0</v>
      </c>
    </row>
    <row r="93" spans="1:7" s="280" customFormat="1">
      <c r="A93" s="345">
        <v>586</v>
      </c>
      <c r="B93" s="346"/>
      <c r="C93" s="346" t="s">
        <v>289</v>
      </c>
      <c r="D93" s="306">
        <v>0</v>
      </c>
      <c r="E93" s="306">
        <v>0</v>
      </c>
      <c r="F93" s="306">
        <v>0</v>
      </c>
      <c r="G93" s="306">
        <v>0</v>
      </c>
    </row>
    <row r="94" spans="1:7" s="280" customFormat="1">
      <c r="A94" s="349">
        <v>589</v>
      </c>
      <c r="B94" s="350"/>
      <c r="C94" s="350" t="s">
        <v>290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351">
        <v>5</v>
      </c>
      <c r="B95" s="352"/>
      <c r="C95" s="352" t="s">
        <v>291</v>
      </c>
      <c r="D95" s="353">
        <f t="shared" ref="D95:G95" si="11">SUM(D82:D94)</f>
        <v>245350.86793000001</v>
      </c>
      <c r="E95" s="353">
        <f t="shared" si="11"/>
        <v>260302.26189999998</v>
      </c>
      <c r="F95" s="353">
        <f t="shared" si="11"/>
        <v>238979.04403999998</v>
      </c>
      <c r="G95" s="353">
        <f t="shared" si="11"/>
        <v>282789.06543000002</v>
      </c>
    </row>
    <row r="96" spans="1:7" s="280" customFormat="1">
      <c r="A96" s="345">
        <v>60</v>
      </c>
      <c r="B96" s="346"/>
      <c r="C96" s="346" t="s">
        <v>292</v>
      </c>
      <c r="D96" s="306">
        <v>6824.9454400000004</v>
      </c>
      <c r="E96" s="306">
        <v>1388.8</v>
      </c>
      <c r="F96" s="306">
        <v>1349.7719999999999</v>
      </c>
      <c r="G96" s="306">
        <v>1833.5709999999999</v>
      </c>
    </row>
    <row r="97" spans="1:7" s="280" customFormat="1">
      <c r="A97" s="345">
        <v>61</v>
      </c>
      <c r="B97" s="346"/>
      <c r="C97" s="346" t="s">
        <v>293</v>
      </c>
      <c r="D97" s="306">
        <v>325.59917999999999</v>
      </c>
      <c r="E97" s="306">
        <v>0</v>
      </c>
      <c r="F97" s="306">
        <v>1.1609</v>
      </c>
      <c r="G97" s="306">
        <v>0</v>
      </c>
    </row>
    <row r="98" spans="1:7" s="280" customFormat="1">
      <c r="A98" s="345">
        <v>62</v>
      </c>
      <c r="B98" s="346"/>
      <c r="C98" s="346" t="s">
        <v>294</v>
      </c>
      <c r="D98" s="306">
        <v>0</v>
      </c>
      <c r="E98" s="306">
        <v>0</v>
      </c>
      <c r="F98" s="306">
        <v>0</v>
      </c>
      <c r="G98" s="306">
        <v>0</v>
      </c>
    </row>
    <row r="99" spans="1:7" s="280" customFormat="1">
      <c r="A99" s="345">
        <v>63</v>
      </c>
      <c r="B99" s="346"/>
      <c r="C99" s="346" t="s">
        <v>295</v>
      </c>
      <c r="D99" s="306">
        <v>89578.394469999999</v>
      </c>
      <c r="E99" s="306">
        <v>93381.69</v>
      </c>
      <c r="F99" s="306">
        <v>76678.539170000004</v>
      </c>
      <c r="G99" s="306">
        <v>76051.698759999999</v>
      </c>
    </row>
    <row r="100" spans="1:7" s="280" customFormat="1">
      <c r="A100" s="347">
        <v>64</v>
      </c>
      <c r="B100" s="348"/>
      <c r="C100" s="348" t="s">
        <v>296</v>
      </c>
      <c r="D100" s="306">
        <v>0</v>
      </c>
      <c r="E100" s="306">
        <v>0</v>
      </c>
      <c r="F100" s="306">
        <v>0</v>
      </c>
      <c r="G100" s="306">
        <v>0</v>
      </c>
    </row>
    <row r="101" spans="1:7" s="280" customFormat="1">
      <c r="A101" s="347">
        <v>65</v>
      </c>
      <c r="B101" s="348"/>
      <c r="C101" s="348" t="s">
        <v>297</v>
      </c>
      <c r="D101" s="306">
        <v>0</v>
      </c>
      <c r="E101" s="306">
        <v>0</v>
      </c>
      <c r="F101" s="306">
        <v>0</v>
      </c>
      <c r="G101" s="306">
        <v>0</v>
      </c>
    </row>
    <row r="102" spans="1:7" s="280" customFormat="1">
      <c r="A102" s="347">
        <v>66</v>
      </c>
      <c r="B102" s="348"/>
      <c r="C102" s="348" t="s">
        <v>298</v>
      </c>
      <c r="D102" s="306">
        <v>3665.6941299999999</v>
      </c>
      <c r="E102" s="306">
        <v>715.3</v>
      </c>
      <c r="F102" s="306">
        <v>699.80462999999997</v>
      </c>
      <c r="G102" s="306">
        <v>325</v>
      </c>
    </row>
    <row r="103" spans="1:7" s="280" customFormat="1">
      <c r="A103" s="345">
        <v>67</v>
      </c>
      <c r="B103" s="346"/>
      <c r="C103" s="346" t="s">
        <v>284</v>
      </c>
      <c r="D103" s="284">
        <v>4938.95615</v>
      </c>
      <c r="E103" s="284">
        <v>3607</v>
      </c>
      <c r="F103" s="284">
        <v>4074.9173999999998</v>
      </c>
      <c r="G103" s="284">
        <v>2824.5</v>
      </c>
    </row>
    <row r="104" spans="1:7" s="280" customFormat="1" ht="25.5">
      <c r="A104" s="354" t="s">
        <v>299</v>
      </c>
      <c r="B104" s="346"/>
      <c r="C104" s="355" t="s">
        <v>300</v>
      </c>
      <c r="D104" s="284">
        <v>0</v>
      </c>
      <c r="E104" s="284">
        <v>0</v>
      </c>
      <c r="F104" s="284">
        <v>0</v>
      </c>
      <c r="G104" s="284">
        <v>0</v>
      </c>
    </row>
    <row r="105" spans="1:7" s="280" customFormat="1" ht="38.25">
      <c r="A105" s="356" t="s">
        <v>301</v>
      </c>
      <c r="B105" s="350"/>
      <c r="C105" s="357" t="s">
        <v>302</v>
      </c>
      <c r="D105" s="302">
        <v>0</v>
      </c>
      <c r="E105" s="302">
        <v>0</v>
      </c>
      <c r="F105" s="302">
        <v>0</v>
      </c>
      <c r="G105" s="302">
        <v>0</v>
      </c>
    </row>
    <row r="106" spans="1:7">
      <c r="A106" s="351">
        <v>6</v>
      </c>
      <c r="B106" s="352"/>
      <c r="C106" s="352" t="s">
        <v>303</v>
      </c>
      <c r="D106" s="353">
        <f t="shared" ref="D106:G106" si="12">SUM(D96:D105)</f>
        <v>105333.58937</v>
      </c>
      <c r="E106" s="353">
        <f t="shared" si="12"/>
        <v>99092.790000000008</v>
      </c>
      <c r="F106" s="353">
        <f t="shared" si="12"/>
        <v>82804.194100000008</v>
      </c>
      <c r="G106" s="353">
        <f t="shared" si="12"/>
        <v>81034.769759999996</v>
      </c>
    </row>
    <row r="107" spans="1:7">
      <c r="A107" s="358" t="s">
        <v>304</v>
      </c>
      <c r="B107" s="358"/>
      <c r="C107" s="352" t="s">
        <v>3</v>
      </c>
      <c r="D107" s="353">
        <f t="shared" ref="D107:G107" si="13">(D95-D88)-(D106-D103)</f>
        <v>140017.27856000001</v>
      </c>
      <c r="E107" s="353">
        <f t="shared" si="13"/>
        <v>161209.47189999997</v>
      </c>
      <c r="F107" s="353">
        <f t="shared" si="13"/>
        <v>156174.84993999999</v>
      </c>
      <c r="G107" s="353">
        <f t="shared" si="13"/>
        <v>201754.29567000002</v>
      </c>
    </row>
    <row r="108" spans="1:7">
      <c r="A108" s="359" t="s">
        <v>305</v>
      </c>
      <c r="B108" s="359"/>
      <c r="C108" s="360" t="s">
        <v>306</v>
      </c>
      <c r="D108" s="353">
        <f t="shared" ref="D108:G108" si="14">D107-D85-D86+D100+D101</f>
        <v>140017.27856000001</v>
      </c>
      <c r="E108" s="353">
        <f t="shared" si="14"/>
        <v>161209.47189999997</v>
      </c>
      <c r="F108" s="353">
        <f t="shared" si="14"/>
        <v>156174.84993999999</v>
      </c>
      <c r="G108" s="353">
        <f t="shared" si="14"/>
        <v>201754.29567000002</v>
      </c>
    </row>
    <row r="109" spans="1:7">
      <c r="A109" s="339"/>
      <c r="B109" s="339"/>
      <c r="C109" s="340"/>
      <c r="D109" s="341"/>
      <c r="E109" s="341"/>
      <c r="F109" s="341"/>
      <c r="G109" s="341"/>
    </row>
    <row r="110" spans="1:7" s="363" customFormat="1">
      <c r="A110" s="361" t="s">
        <v>307</v>
      </c>
      <c r="B110" s="362"/>
      <c r="C110" s="361"/>
      <c r="D110" s="341"/>
      <c r="E110" s="341"/>
      <c r="F110" s="341"/>
      <c r="G110" s="341"/>
    </row>
    <row r="111" spans="1:7" s="367" customFormat="1">
      <c r="A111" s="364">
        <v>10</v>
      </c>
      <c r="B111" s="365"/>
      <c r="C111" s="365" t="s">
        <v>308</v>
      </c>
      <c r="D111" s="366">
        <f t="shared" ref="D111:G111" si="15">D112+D117</f>
        <v>1597688.49801</v>
      </c>
      <c r="E111" s="366">
        <f t="shared" si="15"/>
        <v>0</v>
      </c>
      <c r="F111" s="366">
        <f t="shared" si="15"/>
        <v>1742261.2789500002</v>
      </c>
      <c r="G111" s="366">
        <f t="shared" si="15"/>
        <v>0</v>
      </c>
    </row>
    <row r="112" spans="1:7" s="367" customFormat="1">
      <c r="A112" s="368" t="s">
        <v>309</v>
      </c>
      <c r="B112" s="369"/>
      <c r="C112" s="369" t="s">
        <v>310</v>
      </c>
      <c r="D112" s="366">
        <f t="shared" ref="D112:G112" si="16">D113+D114+D115+D116</f>
        <v>1568809.71251</v>
      </c>
      <c r="E112" s="366">
        <f t="shared" si="16"/>
        <v>0</v>
      </c>
      <c r="F112" s="366">
        <f t="shared" si="16"/>
        <v>1702208.3748000001</v>
      </c>
      <c r="G112" s="366">
        <f t="shared" si="16"/>
        <v>0</v>
      </c>
    </row>
    <row r="113" spans="1:7" s="367" customFormat="1">
      <c r="A113" s="370" t="s">
        <v>311</v>
      </c>
      <c r="B113" s="371"/>
      <c r="C113" s="371" t="s">
        <v>312</v>
      </c>
      <c r="D113" s="306">
        <v>1140605.1884699999</v>
      </c>
      <c r="E113" s="306"/>
      <c r="F113" s="306">
        <v>1298018.0526700001</v>
      </c>
      <c r="G113" s="306"/>
    </row>
    <row r="114" spans="1:7" s="374" customFormat="1" ht="15" customHeight="1">
      <c r="A114" s="372">
        <v>102</v>
      </c>
      <c r="B114" s="373"/>
      <c r="C114" s="373" t="s">
        <v>313</v>
      </c>
      <c r="D114" s="323">
        <v>0</v>
      </c>
      <c r="E114" s="323"/>
      <c r="F114" s="323">
        <v>0</v>
      </c>
      <c r="G114" s="323"/>
    </row>
    <row r="115" spans="1:7" s="367" customFormat="1">
      <c r="A115" s="370">
        <v>104</v>
      </c>
      <c r="B115" s="371"/>
      <c r="C115" s="371" t="s">
        <v>314</v>
      </c>
      <c r="D115" s="306">
        <v>423912.03805999999</v>
      </c>
      <c r="E115" s="306"/>
      <c r="F115" s="306">
        <v>399566.37805</v>
      </c>
      <c r="G115" s="306"/>
    </row>
    <row r="116" spans="1:7" s="367" customFormat="1">
      <c r="A116" s="370">
        <v>106</v>
      </c>
      <c r="B116" s="371"/>
      <c r="C116" s="371" t="s">
        <v>315</v>
      </c>
      <c r="D116" s="306">
        <v>4292.4859800000004</v>
      </c>
      <c r="E116" s="306"/>
      <c r="F116" s="306">
        <v>4623.9440800000002</v>
      </c>
      <c r="G116" s="306"/>
    </row>
    <row r="117" spans="1:7" s="367" customFormat="1">
      <c r="A117" s="368" t="s">
        <v>316</v>
      </c>
      <c r="B117" s="369"/>
      <c r="C117" s="369" t="s">
        <v>317</v>
      </c>
      <c r="D117" s="366">
        <f t="shared" ref="D117:G117" si="17">D118+D119+D120</f>
        <v>28878.785500000002</v>
      </c>
      <c r="E117" s="366">
        <f t="shared" si="17"/>
        <v>0</v>
      </c>
      <c r="F117" s="366">
        <f t="shared" si="17"/>
        <v>40052.904150000002</v>
      </c>
      <c r="G117" s="366">
        <f t="shared" si="17"/>
        <v>0</v>
      </c>
    </row>
    <row r="118" spans="1:7" s="367" customFormat="1">
      <c r="A118" s="370">
        <v>107</v>
      </c>
      <c r="B118" s="371"/>
      <c r="C118" s="371" t="s">
        <v>318</v>
      </c>
      <c r="D118" s="306">
        <v>13104.300500000001</v>
      </c>
      <c r="E118" s="306"/>
      <c r="F118" s="306">
        <v>22506.409149999999</v>
      </c>
      <c r="G118" s="306"/>
    </row>
    <row r="119" spans="1:7" s="367" customFormat="1">
      <c r="A119" s="370">
        <v>108</v>
      </c>
      <c r="B119" s="371"/>
      <c r="C119" s="371" t="s">
        <v>319</v>
      </c>
      <c r="D119" s="306">
        <v>15774.485000000001</v>
      </c>
      <c r="E119" s="306"/>
      <c r="F119" s="306">
        <v>17546.495000000003</v>
      </c>
      <c r="G119" s="306"/>
    </row>
    <row r="120" spans="1:7" s="377" customFormat="1" ht="25.5">
      <c r="A120" s="372">
        <v>109</v>
      </c>
      <c r="B120" s="375"/>
      <c r="C120" s="375" t="s">
        <v>320</v>
      </c>
      <c r="D120" s="376"/>
      <c r="E120" s="376"/>
      <c r="F120" s="376">
        <v>0</v>
      </c>
      <c r="G120" s="376"/>
    </row>
    <row r="121" spans="1:7" s="367" customFormat="1">
      <c r="A121" s="368">
        <v>14</v>
      </c>
      <c r="B121" s="369"/>
      <c r="C121" s="369" t="s">
        <v>321</v>
      </c>
      <c r="D121" s="378">
        <f t="shared" ref="D121:G121" si="18">SUM(D122:D130)</f>
        <v>1860510.2592299997</v>
      </c>
      <c r="E121" s="378">
        <f t="shared" si="18"/>
        <v>0</v>
      </c>
      <c r="F121" s="378">
        <f t="shared" si="18"/>
        <v>1824724.4315200001</v>
      </c>
      <c r="G121" s="378">
        <f t="shared" si="18"/>
        <v>0</v>
      </c>
    </row>
    <row r="122" spans="1:7" s="367" customFormat="1">
      <c r="A122" s="370" t="s">
        <v>322</v>
      </c>
      <c r="B122" s="371"/>
      <c r="C122" s="371" t="s">
        <v>323</v>
      </c>
      <c r="D122" s="306">
        <v>866780.75617999979</v>
      </c>
      <c r="E122" s="306"/>
      <c r="F122" s="306">
        <v>843620.73809000012</v>
      </c>
      <c r="G122" s="306"/>
    </row>
    <row r="123" spans="1:7" s="367" customFormat="1">
      <c r="A123" s="370">
        <v>144</v>
      </c>
      <c r="B123" s="371"/>
      <c r="C123" s="371" t="s">
        <v>281</v>
      </c>
      <c r="D123" s="306">
        <v>216905.72204999998</v>
      </c>
      <c r="E123" s="306"/>
      <c r="F123" s="306">
        <v>205476.19743</v>
      </c>
      <c r="G123" s="306"/>
    </row>
    <row r="124" spans="1:7" s="367" customFormat="1">
      <c r="A124" s="370">
        <v>145</v>
      </c>
      <c r="B124" s="371"/>
      <c r="C124" s="371" t="s">
        <v>324</v>
      </c>
      <c r="D124" s="379">
        <v>776823.78099999996</v>
      </c>
      <c r="E124" s="379"/>
      <c r="F124" s="379">
        <v>775627.49600000004</v>
      </c>
      <c r="G124" s="379"/>
    </row>
    <row r="125" spans="1:7" s="367" customFormat="1">
      <c r="A125" s="370">
        <v>146</v>
      </c>
      <c r="B125" s="371"/>
      <c r="C125" s="371" t="s">
        <v>325</v>
      </c>
      <c r="D125" s="379"/>
      <c r="E125" s="379"/>
      <c r="F125" s="379"/>
      <c r="G125" s="379"/>
    </row>
    <row r="126" spans="1:7" s="377" customFormat="1" ht="29.45" customHeight="1">
      <c r="A126" s="372" t="s">
        <v>326</v>
      </c>
      <c r="B126" s="375"/>
      <c r="C126" s="375" t="s">
        <v>327</v>
      </c>
      <c r="D126" s="380"/>
      <c r="E126" s="380"/>
      <c r="F126" s="380"/>
      <c r="G126" s="380"/>
    </row>
    <row r="127" spans="1:7" s="367" customFormat="1">
      <c r="A127" s="370">
        <v>1484</v>
      </c>
      <c r="B127" s="371"/>
      <c r="C127" s="371" t="s">
        <v>328</v>
      </c>
      <c r="D127" s="379"/>
      <c r="E127" s="379"/>
      <c r="F127" s="379"/>
      <c r="G127" s="379"/>
    </row>
    <row r="128" spans="1:7" s="367" customFormat="1">
      <c r="A128" s="370">
        <v>1485</v>
      </c>
      <c r="B128" s="371"/>
      <c r="C128" s="371" t="s">
        <v>329</v>
      </c>
      <c r="D128" s="379"/>
      <c r="E128" s="379"/>
      <c r="F128" s="379"/>
      <c r="G128" s="379"/>
    </row>
    <row r="129" spans="1:7" s="367" customFormat="1">
      <c r="A129" s="370">
        <v>1486</v>
      </c>
      <c r="B129" s="371"/>
      <c r="C129" s="371" t="s">
        <v>330</v>
      </c>
      <c r="D129" s="379"/>
      <c r="E129" s="379"/>
      <c r="F129" s="379"/>
      <c r="G129" s="379"/>
    </row>
    <row r="130" spans="1:7" s="367" customFormat="1">
      <c r="A130" s="381">
        <v>1489</v>
      </c>
      <c r="B130" s="382"/>
      <c r="C130" s="382" t="s">
        <v>331</v>
      </c>
      <c r="D130" s="383"/>
      <c r="E130" s="383"/>
      <c r="F130" s="383"/>
      <c r="G130" s="383"/>
    </row>
    <row r="131" spans="1:7" s="363" customFormat="1">
      <c r="A131" s="384">
        <v>1</v>
      </c>
      <c r="B131" s="385"/>
      <c r="C131" s="384" t="s">
        <v>332</v>
      </c>
      <c r="D131" s="386">
        <f t="shared" ref="D131:G131" si="19">D111+D121</f>
        <v>3458198.7572399997</v>
      </c>
      <c r="E131" s="386">
        <f t="shared" si="19"/>
        <v>0</v>
      </c>
      <c r="F131" s="386">
        <f t="shared" si="19"/>
        <v>3566985.7104700003</v>
      </c>
      <c r="G131" s="386">
        <f t="shared" si="19"/>
        <v>0</v>
      </c>
    </row>
    <row r="132" spans="1:7" s="363" customFormat="1">
      <c r="A132" s="339"/>
      <c r="B132" s="339"/>
      <c r="C132" s="340"/>
      <c r="D132" s="341"/>
      <c r="E132" s="341"/>
      <c r="F132" s="341"/>
      <c r="G132" s="341"/>
    </row>
    <row r="133" spans="1:7" s="367" customFormat="1">
      <c r="A133" s="364">
        <v>20</v>
      </c>
      <c r="B133" s="365"/>
      <c r="C133" s="365" t="s">
        <v>333</v>
      </c>
      <c r="D133" s="387">
        <f t="shared" ref="D133:G133" si="20">D134+D140</f>
        <v>3136688.5762900002</v>
      </c>
      <c r="E133" s="387">
        <f t="shared" si="20"/>
        <v>0</v>
      </c>
      <c r="F133" s="387">
        <f t="shared" si="20"/>
        <v>2829173.67612</v>
      </c>
      <c r="G133" s="387">
        <f t="shared" si="20"/>
        <v>0</v>
      </c>
    </row>
    <row r="134" spans="1:7" s="367" customFormat="1">
      <c r="A134" s="388" t="s">
        <v>334</v>
      </c>
      <c r="B134" s="369"/>
      <c r="C134" s="369" t="s">
        <v>335</v>
      </c>
      <c r="D134" s="366">
        <f t="shared" ref="D134:G134" si="21">D135+D136+D138+D139</f>
        <v>1733209.4682400001</v>
      </c>
      <c r="E134" s="366">
        <f t="shared" si="21"/>
        <v>0</v>
      </c>
      <c r="F134" s="366">
        <f t="shared" si="21"/>
        <v>1539197.6228900002</v>
      </c>
      <c r="G134" s="366">
        <f t="shared" si="21"/>
        <v>0</v>
      </c>
    </row>
    <row r="135" spans="1:7" s="390" customFormat="1">
      <c r="A135" s="389">
        <v>200</v>
      </c>
      <c r="B135" s="371"/>
      <c r="C135" s="371" t="s">
        <v>336</v>
      </c>
      <c r="D135" s="306">
        <v>666864.78109000006</v>
      </c>
      <c r="E135" s="306"/>
      <c r="F135" s="306">
        <v>625950.85314000014</v>
      </c>
      <c r="G135" s="306"/>
    </row>
    <row r="136" spans="1:7" s="390" customFormat="1">
      <c r="A136" s="389">
        <v>201</v>
      </c>
      <c r="B136" s="371"/>
      <c r="C136" s="371" t="s">
        <v>337</v>
      </c>
      <c r="D136" s="306">
        <v>390000</v>
      </c>
      <c r="E136" s="306"/>
      <c r="F136" s="306">
        <v>185000</v>
      </c>
      <c r="G136" s="306"/>
    </row>
    <row r="137" spans="1:7" s="390" customFormat="1">
      <c r="A137" s="391" t="s">
        <v>338</v>
      </c>
      <c r="B137" s="392"/>
      <c r="C137" s="392" t="s">
        <v>339</v>
      </c>
      <c r="D137" s="393">
        <v>0</v>
      </c>
      <c r="E137" s="393"/>
      <c r="F137" s="393">
        <v>0</v>
      </c>
      <c r="G137" s="393"/>
    </row>
    <row r="138" spans="1:7" s="390" customFormat="1">
      <c r="A138" s="389">
        <v>204</v>
      </c>
      <c r="B138" s="371"/>
      <c r="C138" s="371" t="s">
        <v>340</v>
      </c>
      <c r="D138" s="379">
        <v>668632.91845</v>
      </c>
      <c r="E138" s="379"/>
      <c r="F138" s="379">
        <v>720047.65615000005</v>
      </c>
      <c r="G138" s="379"/>
    </row>
    <row r="139" spans="1:7" s="390" customFormat="1">
      <c r="A139" s="389">
        <v>205</v>
      </c>
      <c r="B139" s="371"/>
      <c r="C139" s="371" t="s">
        <v>341</v>
      </c>
      <c r="D139" s="379">
        <v>7711.7686999999996</v>
      </c>
      <c r="E139" s="379"/>
      <c r="F139" s="379">
        <v>8199.1136000000006</v>
      </c>
      <c r="G139" s="379"/>
    </row>
    <row r="140" spans="1:7" s="390" customFormat="1">
      <c r="A140" s="388" t="s">
        <v>342</v>
      </c>
      <c r="B140" s="369"/>
      <c r="C140" s="369" t="s">
        <v>343</v>
      </c>
      <c r="D140" s="366">
        <f t="shared" ref="D140:G140" si="22">D141+D143+D144</f>
        <v>1403479.1080499999</v>
      </c>
      <c r="E140" s="366">
        <f t="shared" si="22"/>
        <v>0</v>
      </c>
      <c r="F140" s="366">
        <f t="shared" si="22"/>
        <v>1289976.05323</v>
      </c>
      <c r="G140" s="366">
        <f t="shared" si="22"/>
        <v>0</v>
      </c>
    </row>
    <row r="141" spans="1:7" s="390" customFormat="1">
      <c r="A141" s="389">
        <v>206</v>
      </c>
      <c r="B141" s="371"/>
      <c r="C141" s="371" t="s">
        <v>344</v>
      </c>
      <c r="D141" s="379">
        <v>1235000</v>
      </c>
      <c r="E141" s="379"/>
      <c r="F141" s="379">
        <v>1150000</v>
      </c>
      <c r="G141" s="379"/>
    </row>
    <row r="142" spans="1:7" s="390" customFormat="1">
      <c r="A142" s="391" t="s">
        <v>345</v>
      </c>
      <c r="B142" s="392"/>
      <c r="C142" s="392" t="s">
        <v>346</v>
      </c>
      <c r="D142" s="312">
        <v>0</v>
      </c>
      <c r="E142" s="312"/>
      <c r="F142" s="312">
        <v>0</v>
      </c>
      <c r="G142" s="312"/>
    </row>
    <row r="143" spans="1:7" s="390" customFormat="1">
      <c r="A143" s="389">
        <v>208</v>
      </c>
      <c r="B143" s="371"/>
      <c r="C143" s="371" t="s">
        <v>347</v>
      </c>
      <c r="D143" s="306">
        <v>84592.954100000003</v>
      </c>
      <c r="E143" s="306"/>
      <c r="F143" s="306">
        <v>69657.359899999996</v>
      </c>
      <c r="G143" s="306"/>
    </row>
    <row r="144" spans="1:7" s="394" customFormat="1" ht="25.5">
      <c r="A144" s="372">
        <v>209</v>
      </c>
      <c r="B144" s="375"/>
      <c r="C144" s="375" t="s">
        <v>348</v>
      </c>
      <c r="D144" s="376">
        <v>83886.153950000007</v>
      </c>
      <c r="E144" s="376"/>
      <c r="F144" s="376">
        <v>70318.693329999995</v>
      </c>
      <c r="G144" s="376"/>
    </row>
    <row r="145" spans="1:7" s="367" customFormat="1">
      <c r="A145" s="388">
        <v>29</v>
      </c>
      <c r="B145" s="369"/>
      <c r="C145" s="369" t="s">
        <v>349</v>
      </c>
      <c r="D145" s="379">
        <v>321510.18094999995</v>
      </c>
      <c r="E145" s="379"/>
      <c r="F145" s="379">
        <v>737812.03435000009</v>
      </c>
      <c r="G145" s="379"/>
    </row>
    <row r="146" spans="1:7" s="367" customFormat="1">
      <c r="A146" s="395" t="s">
        <v>350</v>
      </c>
      <c r="B146" s="396"/>
      <c r="C146" s="396" t="s">
        <v>351</v>
      </c>
      <c r="D146" s="318"/>
      <c r="E146" s="318"/>
      <c r="F146" s="318"/>
      <c r="G146" s="318"/>
    </row>
    <row r="147" spans="1:7" s="363" customFormat="1">
      <c r="A147" s="384">
        <v>2</v>
      </c>
      <c r="B147" s="385"/>
      <c r="C147" s="384" t="s">
        <v>352</v>
      </c>
      <c r="D147" s="386">
        <f t="shared" ref="D147:G147" si="23">D133+D145</f>
        <v>3458198.7572400002</v>
      </c>
      <c r="E147" s="386">
        <f t="shared" si="23"/>
        <v>0</v>
      </c>
      <c r="F147" s="386">
        <f t="shared" si="23"/>
        <v>3566985.7104700003</v>
      </c>
      <c r="G147" s="386">
        <f t="shared" si="23"/>
        <v>0</v>
      </c>
    </row>
    <row r="148" spans="1:7" ht="7.5" customHeight="1"/>
    <row r="149" spans="1:7" ht="13.5" customHeight="1">
      <c r="A149" s="397" t="s">
        <v>353</v>
      </c>
      <c r="B149" s="398"/>
      <c r="C149" s="399" t="s">
        <v>354</v>
      </c>
      <c r="D149" s="398"/>
      <c r="E149" s="398"/>
      <c r="F149" s="398"/>
      <c r="G149" s="398"/>
    </row>
    <row r="150" spans="1:7">
      <c r="A150" s="400" t="s">
        <v>355</v>
      </c>
      <c r="B150" s="401"/>
      <c r="C150" s="401" t="s">
        <v>101</v>
      </c>
      <c r="D150" s="402">
        <f t="shared" ref="D150:G150" si="24">D77+SUM(D8:D12)-D30-D31+D16-D33+D59+D63-D73+D64-D74-D54+D20-D35</f>
        <v>303969.43228000042</v>
      </c>
      <c r="E150" s="402">
        <f t="shared" si="24"/>
        <v>217458.38590000087</v>
      </c>
      <c r="F150" s="402">
        <f t="shared" si="24"/>
        <v>586226.57055999886</v>
      </c>
      <c r="G150" s="402">
        <f t="shared" si="24"/>
        <v>170786.25839999894</v>
      </c>
    </row>
    <row r="151" spans="1:7">
      <c r="A151" s="403" t="s">
        <v>356</v>
      </c>
      <c r="B151" s="404"/>
      <c r="C151" s="404" t="s">
        <v>357</v>
      </c>
      <c r="D151" s="405">
        <f t="shared" ref="D151:G151" si="25">IF(D177=0,0,D150/D177)</f>
        <v>6.4161055609021161E-2</v>
      </c>
      <c r="E151" s="405">
        <f t="shared" si="25"/>
        <v>4.5356961572747677E-2</v>
      </c>
      <c r="F151" s="405">
        <f t="shared" si="25"/>
        <v>0.11518285578356541</v>
      </c>
      <c r="G151" s="405">
        <f t="shared" si="25"/>
        <v>3.5039411022636059E-2</v>
      </c>
    </row>
    <row r="152" spans="1:7" s="409" customFormat="1" ht="25.5">
      <c r="A152" s="406" t="s">
        <v>358</v>
      </c>
      <c r="B152" s="407"/>
      <c r="C152" s="407" t="s">
        <v>359</v>
      </c>
      <c r="D152" s="408">
        <f t="shared" ref="D152:G152" si="26">IF(D107=0,0,D150/D107)</f>
        <v>2.1709422965948009</v>
      </c>
      <c r="E152" s="408">
        <f t="shared" si="26"/>
        <v>1.3489181704837587</v>
      </c>
      <c r="F152" s="408">
        <f t="shared" si="26"/>
        <v>3.7536554111319349</v>
      </c>
      <c r="G152" s="408">
        <f t="shared" si="26"/>
        <v>0.84650618135707978</v>
      </c>
    </row>
    <row r="153" spans="1:7" s="409" customFormat="1" ht="25.5">
      <c r="A153" s="410" t="s">
        <v>358</v>
      </c>
      <c r="B153" s="411"/>
      <c r="C153" s="411" t="s">
        <v>360</v>
      </c>
      <c r="D153" s="412">
        <f t="shared" ref="D153:G153" si="27">IF(0=D108,0,D150/D108)</f>
        <v>2.1709422965948009</v>
      </c>
      <c r="E153" s="412">
        <f t="shared" si="27"/>
        <v>1.3489181704837587</v>
      </c>
      <c r="F153" s="412">
        <f t="shared" si="27"/>
        <v>3.7536554111319349</v>
      </c>
      <c r="G153" s="412">
        <f t="shared" si="27"/>
        <v>0.84650618135707978</v>
      </c>
    </row>
    <row r="154" spans="1:7" ht="25.5">
      <c r="A154" s="413" t="s">
        <v>361</v>
      </c>
      <c r="B154" s="414"/>
      <c r="C154" s="414" t="s">
        <v>362</v>
      </c>
      <c r="D154" s="415">
        <f t="shared" ref="D154:G154" si="28">D150-D107</f>
        <v>163952.15372000041</v>
      </c>
      <c r="E154" s="415">
        <f t="shared" si="28"/>
        <v>56248.914000000892</v>
      </c>
      <c r="F154" s="415">
        <f t="shared" si="28"/>
        <v>430051.72061999887</v>
      </c>
      <c r="G154" s="415">
        <f t="shared" si="28"/>
        <v>-30968.037270001078</v>
      </c>
    </row>
    <row r="155" spans="1:7" ht="25.5">
      <c r="A155" s="416" t="s">
        <v>363</v>
      </c>
      <c r="B155" s="417"/>
      <c r="C155" s="417" t="s">
        <v>364</v>
      </c>
      <c r="D155" s="418">
        <f t="shared" ref="D155:G155" si="29">D150-D108</f>
        <v>163952.15372000041</v>
      </c>
      <c r="E155" s="418">
        <f t="shared" si="29"/>
        <v>56248.914000000892</v>
      </c>
      <c r="F155" s="418">
        <f t="shared" si="29"/>
        <v>430051.72061999887</v>
      </c>
      <c r="G155" s="418">
        <f t="shared" si="29"/>
        <v>-30968.037270001078</v>
      </c>
    </row>
    <row r="156" spans="1:7">
      <c r="A156" s="400" t="s">
        <v>365</v>
      </c>
      <c r="B156" s="401"/>
      <c r="C156" s="401" t="s">
        <v>366</v>
      </c>
      <c r="D156" s="419">
        <f t="shared" ref="D156:G156" si="30">D135+D136-D137+D141-D142</f>
        <v>2291864.7810900002</v>
      </c>
      <c r="E156" s="419">
        <f t="shared" si="30"/>
        <v>0</v>
      </c>
      <c r="F156" s="419">
        <f t="shared" si="30"/>
        <v>1960950.8531400003</v>
      </c>
      <c r="G156" s="419">
        <f t="shared" si="30"/>
        <v>0</v>
      </c>
    </row>
    <row r="157" spans="1:7">
      <c r="A157" s="420" t="s">
        <v>367</v>
      </c>
      <c r="B157" s="421"/>
      <c r="C157" s="421" t="s">
        <v>368</v>
      </c>
      <c r="D157" s="422">
        <f t="shared" ref="D157:G157" si="31">IF(D177=0,0,D156/D177)</f>
        <v>0.48376069450437181</v>
      </c>
      <c r="E157" s="422">
        <f t="shared" si="31"/>
        <v>0</v>
      </c>
      <c r="F157" s="422">
        <f t="shared" si="31"/>
        <v>0.38529116669024671</v>
      </c>
      <c r="G157" s="422">
        <f t="shared" si="31"/>
        <v>0</v>
      </c>
    </row>
    <row r="158" spans="1:7">
      <c r="A158" s="400" t="s">
        <v>369</v>
      </c>
      <c r="B158" s="401"/>
      <c r="C158" s="401" t="s">
        <v>370</v>
      </c>
      <c r="D158" s="419">
        <f t="shared" ref="D158:G158" si="32">D133-D142-D111</f>
        <v>1539000.0782800002</v>
      </c>
      <c r="E158" s="419">
        <f t="shared" si="32"/>
        <v>0</v>
      </c>
      <c r="F158" s="419">
        <f t="shared" si="32"/>
        <v>1086912.3971699998</v>
      </c>
      <c r="G158" s="419">
        <f t="shared" si="32"/>
        <v>0</v>
      </c>
    </row>
    <row r="159" spans="1:7">
      <c r="A159" s="403" t="s">
        <v>371</v>
      </c>
      <c r="B159" s="404"/>
      <c r="C159" s="404" t="s">
        <v>372</v>
      </c>
      <c r="D159" s="423">
        <f t="shared" ref="D159:G159" si="33">D121-D123-D124-D142-D145</f>
        <v>545270.57522999984</v>
      </c>
      <c r="E159" s="423">
        <f t="shared" si="33"/>
        <v>0</v>
      </c>
      <c r="F159" s="423">
        <f t="shared" si="33"/>
        <v>105808.70374000003</v>
      </c>
      <c r="G159" s="423">
        <f t="shared" si="33"/>
        <v>0</v>
      </c>
    </row>
    <row r="160" spans="1:7">
      <c r="A160" s="403" t="s">
        <v>373</v>
      </c>
      <c r="B160" s="404"/>
      <c r="C160" s="404" t="s">
        <v>374</v>
      </c>
      <c r="D160" s="424">
        <f t="shared" ref="D160:G160" si="34">IF(D175=0,"-",1000*D158/D175)</f>
        <v>2294.1630482793016</v>
      </c>
      <c r="E160" s="424">
        <f t="shared" si="34"/>
        <v>0</v>
      </c>
      <c r="F160" s="424">
        <f t="shared" si="34"/>
        <v>1604.566253785654</v>
      </c>
      <c r="G160" s="424">
        <f t="shared" si="34"/>
        <v>0</v>
      </c>
    </row>
    <row r="161" spans="1:7">
      <c r="A161" s="403" t="s">
        <v>373</v>
      </c>
      <c r="B161" s="404"/>
      <c r="C161" s="404" t="s">
        <v>375</v>
      </c>
      <c r="D161" s="423">
        <f t="shared" ref="D161:G161" si="35">IF(D175=0,0,1000*(D159/D175))</f>
        <v>812.82621272165602</v>
      </c>
      <c r="E161" s="423">
        <f t="shared" si="35"/>
        <v>0</v>
      </c>
      <c r="F161" s="423">
        <f t="shared" si="35"/>
        <v>156.20125027560411</v>
      </c>
      <c r="G161" s="423">
        <f t="shared" si="35"/>
        <v>0</v>
      </c>
    </row>
    <row r="162" spans="1:7">
      <c r="A162" s="420" t="s">
        <v>376</v>
      </c>
      <c r="B162" s="421"/>
      <c r="C162" s="421" t="s">
        <v>377</v>
      </c>
      <c r="D162" s="422">
        <f t="shared" ref="D162:G162" si="36">IF((D22+D23+D65+D66)=0,0,D158/(D22+D23+D65+D66))</f>
        <v>0.65116509757052599</v>
      </c>
      <c r="E162" s="422">
        <f t="shared" si="36"/>
        <v>0</v>
      </c>
      <c r="F162" s="422">
        <f t="shared" si="36"/>
        <v>0.44357580733970026</v>
      </c>
      <c r="G162" s="422">
        <f t="shared" si="36"/>
        <v>0</v>
      </c>
    </row>
    <row r="163" spans="1:7">
      <c r="A163" s="403" t="s">
        <v>378</v>
      </c>
      <c r="B163" s="404"/>
      <c r="C163" s="404" t="s">
        <v>349</v>
      </c>
      <c r="D163" s="402">
        <f t="shared" ref="D163:G163" si="37">D145</f>
        <v>321510.18094999995</v>
      </c>
      <c r="E163" s="402">
        <f t="shared" si="37"/>
        <v>0</v>
      </c>
      <c r="F163" s="402">
        <f t="shared" si="37"/>
        <v>737812.03435000009</v>
      </c>
      <c r="G163" s="402">
        <f t="shared" si="37"/>
        <v>0</v>
      </c>
    </row>
    <row r="164" spans="1:7" ht="25.5">
      <c r="A164" s="406" t="s">
        <v>379</v>
      </c>
      <c r="B164" s="421"/>
      <c r="C164" s="421" t="s">
        <v>380</v>
      </c>
      <c r="D164" s="425">
        <f t="shared" ref="D164:G164" si="38">IF(D178=0,0,D146/D178)</f>
        <v>0</v>
      </c>
      <c r="E164" s="425">
        <f t="shared" si="38"/>
        <v>0</v>
      </c>
      <c r="F164" s="425">
        <f t="shared" si="38"/>
        <v>0</v>
      </c>
      <c r="G164" s="425">
        <f t="shared" si="38"/>
        <v>0</v>
      </c>
    </row>
    <row r="165" spans="1:7">
      <c r="A165" s="426" t="s">
        <v>381</v>
      </c>
      <c r="B165" s="427"/>
      <c r="C165" s="427" t="s">
        <v>382</v>
      </c>
      <c r="D165" s="428">
        <f t="shared" ref="D165:G165" si="39">IF(D177=0,0,D180/D177)</f>
        <v>4.4273073151619866E-2</v>
      </c>
      <c r="E165" s="428">
        <f t="shared" si="39"/>
        <v>4.0447736774174417E-2</v>
      </c>
      <c r="F165" s="428">
        <f t="shared" si="39"/>
        <v>3.8048835113214843E-2</v>
      </c>
      <c r="G165" s="428">
        <f t="shared" si="39"/>
        <v>4.545121684283044E-2</v>
      </c>
    </row>
    <row r="166" spans="1:7">
      <c r="A166" s="403" t="s">
        <v>383</v>
      </c>
      <c r="B166" s="404"/>
      <c r="C166" s="404" t="s">
        <v>251</v>
      </c>
      <c r="D166" s="402">
        <f t="shared" ref="D166:G166" si="40">D55</f>
        <v>154082.03997000001</v>
      </c>
      <c r="E166" s="402">
        <f t="shared" si="40"/>
        <v>147958.6036</v>
      </c>
      <c r="F166" s="402">
        <f t="shared" si="40"/>
        <v>157756.55177999998</v>
      </c>
      <c r="G166" s="402">
        <f t="shared" si="40"/>
        <v>144178.58345000001</v>
      </c>
    </row>
    <row r="167" spans="1:7">
      <c r="A167" s="420" t="s">
        <v>384</v>
      </c>
      <c r="B167" s="421"/>
      <c r="C167" s="421" t="s">
        <v>385</v>
      </c>
      <c r="D167" s="422">
        <f t="shared" ref="D167:G167" si="41">IF(0=D111,0,(D44+D45+D46+D47+D48)/D111)</f>
        <v>8.1643198384710146E-3</v>
      </c>
      <c r="E167" s="422">
        <f t="shared" si="41"/>
        <v>0</v>
      </c>
      <c r="F167" s="422">
        <f t="shared" si="41"/>
        <v>7.247013196326881E-3</v>
      </c>
      <c r="G167" s="422">
        <f t="shared" si="41"/>
        <v>0</v>
      </c>
    </row>
    <row r="168" spans="1:7">
      <c r="A168" s="403" t="s">
        <v>386</v>
      </c>
      <c r="B168" s="401"/>
      <c r="C168" s="401" t="s">
        <v>387</v>
      </c>
      <c r="D168" s="402">
        <f t="shared" ref="D168:G168" si="42">D38-D44</f>
        <v>14662.225259999999</v>
      </c>
      <c r="E168" s="402">
        <f t="shared" si="42"/>
        <v>9448.6</v>
      </c>
      <c r="F168" s="402">
        <f t="shared" si="42"/>
        <v>10563.636279999999</v>
      </c>
      <c r="G168" s="402">
        <f t="shared" si="42"/>
        <v>9955.7000000000007</v>
      </c>
    </row>
    <row r="169" spans="1:7">
      <c r="A169" s="420" t="s">
        <v>388</v>
      </c>
      <c r="B169" s="421"/>
      <c r="C169" s="421" t="s">
        <v>389</v>
      </c>
      <c r="D169" s="405">
        <f t="shared" ref="D169:G169" si="43">IF(D177=0,0,D168/D177)</f>
        <v>3.094863332811346E-3</v>
      </c>
      <c r="E169" s="405">
        <f t="shared" si="43"/>
        <v>1.9707668910654871E-3</v>
      </c>
      <c r="F169" s="405">
        <f t="shared" si="43"/>
        <v>2.0755623427763889E-3</v>
      </c>
      <c r="G169" s="405">
        <f t="shared" si="43"/>
        <v>2.0425640071172141E-3</v>
      </c>
    </row>
    <row r="170" spans="1:7">
      <c r="A170" s="403" t="s">
        <v>390</v>
      </c>
      <c r="B170" s="404"/>
      <c r="C170" s="404" t="s">
        <v>391</v>
      </c>
      <c r="D170" s="402">
        <f t="shared" ref="D170" si="44">SUM(D82:D87)+SUM(D89:D94)</f>
        <v>240411.91177999999</v>
      </c>
      <c r="E170" s="402">
        <f t="shared" ref="E170:G170" si="45">SUM(E82:E87)+SUM(E89:E94)</f>
        <v>256695.26189999998</v>
      </c>
      <c r="F170" s="402">
        <f t="shared" si="45"/>
        <v>234904.12663999997</v>
      </c>
      <c r="G170" s="402">
        <f t="shared" si="45"/>
        <v>279964.56543000002</v>
      </c>
    </row>
    <row r="171" spans="1:7">
      <c r="A171" s="403" t="s">
        <v>392</v>
      </c>
      <c r="B171" s="404"/>
      <c r="C171" s="404" t="s">
        <v>393</v>
      </c>
      <c r="D171" s="423">
        <f t="shared" ref="D171" si="46">SUM(D96:D102)+SUM(D104:D105)</f>
        <v>100394.63322</v>
      </c>
      <c r="E171" s="423">
        <f t="shared" ref="E171:G171" si="47">SUM(E96:E102)+SUM(E104:E105)</f>
        <v>95485.790000000008</v>
      </c>
      <c r="F171" s="423">
        <f t="shared" si="47"/>
        <v>78729.276700000002</v>
      </c>
      <c r="G171" s="423">
        <f t="shared" si="47"/>
        <v>78210.269759999996</v>
      </c>
    </row>
    <row r="172" spans="1:7">
      <c r="A172" s="426" t="s">
        <v>394</v>
      </c>
      <c r="B172" s="427"/>
      <c r="C172" s="427" t="s">
        <v>395</v>
      </c>
      <c r="D172" s="428">
        <f t="shared" ref="D172:G172" si="48">IF(D184=0,0,D170/D184)</f>
        <v>5.1708381891277966E-2</v>
      </c>
      <c r="E172" s="428">
        <f t="shared" si="48"/>
        <v>5.3726694035618985E-2</v>
      </c>
      <c r="F172" s="428">
        <f t="shared" si="48"/>
        <v>5.0365477957661851E-2</v>
      </c>
      <c r="G172" s="428">
        <f t="shared" si="48"/>
        <v>5.6910626043814902E-2</v>
      </c>
    </row>
    <row r="174" spans="1:7">
      <c r="A174" s="340" t="s">
        <v>396</v>
      </c>
      <c r="B174" s="339"/>
      <c r="C174" s="340"/>
      <c r="D174" s="341"/>
      <c r="E174" s="341"/>
      <c r="F174" s="341"/>
      <c r="G174" s="341"/>
    </row>
    <row r="175" spans="1:7" s="280" customFormat="1">
      <c r="A175" s="339" t="s">
        <v>397</v>
      </c>
      <c r="B175" s="339"/>
      <c r="C175" s="339" t="s">
        <v>398</v>
      </c>
      <c r="D175" s="429">
        <v>670832.91199999989</v>
      </c>
      <c r="E175" s="429">
        <v>679553.73985599983</v>
      </c>
      <c r="F175" s="429">
        <v>677387.04749999999</v>
      </c>
      <c r="G175" s="429">
        <v>686905.77779999992</v>
      </c>
    </row>
    <row r="176" spans="1:7">
      <c r="A176" s="430" t="s">
        <v>399</v>
      </c>
      <c r="B176" s="431"/>
      <c r="C176" s="431"/>
      <c r="D176" s="431"/>
      <c r="E176" s="431"/>
      <c r="F176" s="431"/>
      <c r="G176" s="431"/>
    </row>
    <row r="177" spans="1:7">
      <c r="A177" s="431" t="s">
        <v>400</v>
      </c>
      <c r="B177" s="431"/>
      <c r="C177" s="431" t="s">
        <v>401</v>
      </c>
      <c r="D177" s="432">
        <f t="shared" ref="D177" si="49">SUM(D22:D32)+SUM(D44:D53)+SUM(D65:D72)+D75</f>
        <v>4737600.2373200003</v>
      </c>
      <c r="E177" s="432">
        <f t="shared" ref="E177:G177" si="50">SUM(E22:E32)+SUM(E44:E53)+SUM(E65:E72)+E75</f>
        <v>4794377.2766000004</v>
      </c>
      <c r="F177" s="432">
        <f t="shared" si="50"/>
        <v>5089529.7444399986</v>
      </c>
      <c r="G177" s="432">
        <f t="shared" si="50"/>
        <v>4874118.9824699992</v>
      </c>
    </row>
    <row r="178" spans="1:7">
      <c r="A178" s="431" t="s">
        <v>402</v>
      </c>
      <c r="B178" s="431"/>
      <c r="C178" s="431" t="s">
        <v>403</v>
      </c>
      <c r="D178" s="432">
        <f t="shared" ref="D178:G178" si="51">D78-D17-D20-D59-D63-D64</f>
        <v>4683134.4017399997</v>
      </c>
      <c r="E178" s="432">
        <f t="shared" si="51"/>
        <v>4779742.3937799996</v>
      </c>
      <c r="F178" s="432">
        <f t="shared" si="51"/>
        <v>4745829.5781999994</v>
      </c>
      <c r="G178" s="432">
        <f t="shared" si="51"/>
        <v>4893236.1155900005</v>
      </c>
    </row>
    <row r="179" spans="1:7">
      <c r="A179" s="431"/>
      <c r="B179" s="431"/>
      <c r="C179" s="431" t="s">
        <v>404</v>
      </c>
      <c r="D179" s="432">
        <f t="shared" ref="D179:G179" si="52">D178+D170</f>
        <v>4923546.3135199994</v>
      </c>
      <c r="E179" s="432">
        <f t="shared" si="52"/>
        <v>5036437.6556799999</v>
      </c>
      <c r="F179" s="432">
        <f t="shared" si="52"/>
        <v>4980733.7048399998</v>
      </c>
      <c r="G179" s="432">
        <f t="shared" si="52"/>
        <v>5173200.6810200009</v>
      </c>
    </row>
    <row r="180" spans="1:7">
      <c r="A180" s="431" t="s">
        <v>405</v>
      </c>
      <c r="B180" s="431"/>
      <c r="C180" s="431" t="s">
        <v>406</v>
      </c>
      <c r="D180" s="432">
        <f t="shared" ref="D180:G180" si="53">D38-D44+D8+D9+D10+D16-D33</f>
        <v>209748.12187</v>
      </c>
      <c r="E180" s="432">
        <f t="shared" si="53"/>
        <v>193921.71008000002</v>
      </c>
      <c r="F180" s="432">
        <f t="shared" si="53"/>
        <v>193650.67804999999</v>
      </c>
      <c r="G180" s="432">
        <f t="shared" si="53"/>
        <v>221534.63879</v>
      </c>
    </row>
    <row r="181" spans="1:7" ht="27.6" customHeight="1">
      <c r="A181" s="433" t="s">
        <v>407</v>
      </c>
      <c r="B181" s="434"/>
      <c r="C181" s="434" t="s">
        <v>408</v>
      </c>
      <c r="D181" s="435">
        <f t="shared" ref="D181" si="54">D22+D23+D24+D25+D26+D29+SUM(D44:D47)+SUM(D49:D53)-D54+D32-D33+SUM(D65:D70)+D72</f>
        <v>4712794.6869400004</v>
      </c>
      <c r="E181" s="435">
        <f t="shared" ref="E181:G181" si="55">E22+E23+E24+E25+E26+E29+SUM(E44:E47)+SUM(E49:E53)-E54+E32-E33+SUM(E65:E70)+E72</f>
        <v>4739759.3766000001</v>
      </c>
      <c r="F181" s="435">
        <f t="shared" si="55"/>
        <v>5014523.2138899993</v>
      </c>
      <c r="G181" s="435">
        <f t="shared" si="55"/>
        <v>4811656.1351999994</v>
      </c>
    </row>
    <row r="182" spans="1:7">
      <c r="A182" s="434" t="s">
        <v>409</v>
      </c>
      <c r="B182" s="434"/>
      <c r="C182" s="434" t="s">
        <v>410</v>
      </c>
      <c r="D182" s="435">
        <f t="shared" ref="D182:G182" si="56">D181+D171</f>
        <v>4813189.3201600006</v>
      </c>
      <c r="E182" s="435">
        <f t="shared" si="56"/>
        <v>4835245.1666000001</v>
      </c>
      <c r="F182" s="435">
        <f t="shared" si="56"/>
        <v>5093252.4905899996</v>
      </c>
      <c r="G182" s="435">
        <f t="shared" si="56"/>
        <v>4889866.404959999</v>
      </c>
    </row>
    <row r="183" spans="1:7">
      <c r="A183" s="434" t="s">
        <v>411</v>
      </c>
      <c r="B183" s="434"/>
      <c r="C183" s="434" t="s">
        <v>412</v>
      </c>
      <c r="D183" s="435">
        <f t="shared" ref="D183:G183" si="57">D4+D5-D7+D38+D39+D40+D41+D43+D13-D16+D57+D58+D60+D62</f>
        <v>4408967.99505</v>
      </c>
      <c r="E183" s="435">
        <f t="shared" si="57"/>
        <v>4521102.1906999992</v>
      </c>
      <c r="F183" s="435">
        <f t="shared" si="57"/>
        <v>4429086.6894000005</v>
      </c>
      <c r="G183" s="435">
        <f t="shared" si="57"/>
        <v>4639407.8768000007</v>
      </c>
    </row>
    <row r="184" spans="1:7">
      <c r="A184" s="434" t="s">
        <v>413</v>
      </c>
      <c r="B184" s="434"/>
      <c r="C184" s="434" t="s">
        <v>414</v>
      </c>
      <c r="D184" s="435">
        <f t="shared" ref="D184:G184" si="58">D183+D170</f>
        <v>4649379.9068299998</v>
      </c>
      <c r="E184" s="435">
        <f t="shared" si="58"/>
        <v>4777797.4525999995</v>
      </c>
      <c r="F184" s="435">
        <f t="shared" si="58"/>
        <v>4663990.8160400009</v>
      </c>
      <c r="G184" s="435">
        <f t="shared" si="58"/>
        <v>4919372.4422300011</v>
      </c>
    </row>
    <row r="185" spans="1:7">
      <c r="A185" s="434"/>
      <c r="B185" s="434"/>
      <c r="C185" s="434" t="s">
        <v>415</v>
      </c>
      <c r="D185" s="435">
        <f t="shared" ref="D185:G186" si="59">D181-D183</f>
        <v>303826.69189000037</v>
      </c>
      <c r="E185" s="435">
        <f t="shared" si="59"/>
        <v>218657.18590000086</v>
      </c>
      <c r="F185" s="435">
        <f t="shared" si="59"/>
        <v>585436.52448999882</v>
      </c>
      <c r="G185" s="435">
        <f t="shared" si="59"/>
        <v>172248.25839999877</v>
      </c>
    </row>
    <row r="186" spans="1:7">
      <c r="A186" s="434"/>
      <c r="B186" s="434"/>
      <c r="C186" s="434" t="s">
        <v>416</v>
      </c>
      <c r="D186" s="435">
        <f t="shared" si="59"/>
        <v>163809.41333000083</v>
      </c>
      <c r="E186" s="435">
        <f t="shared" si="59"/>
        <v>57447.714000000618</v>
      </c>
      <c r="F186" s="435">
        <f t="shared" si="59"/>
        <v>429261.67454999872</v>
      </c>
      <c r="G186" s="435">
        <f t="shared" si="59"/>
        <v>-29506.037270002067</v>
      </c>
    </row>
  </sheetData>
  <sheetProtection selectLockedCells="1" sort="0" autoFilter="0" pivotTables="0"/>
  <autoFilter ref="A1:G79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orientation="landscape" r:id="rId1"/>
  <headerFooter alignWithMargins="0">
    <oddHeader>&amp;LFachgruppe für kantonale Finanzfragen (FkF)
Groupe d'études pour les finances cantonales
&amp;CTotal der Kantone&amp;RZürich, 05.08.2019</oddHeader>
    <oddFooter>&amp;LQuelle: FkF August 2019</oddFooter>
  </headerFooter>
  <rowBreaks count="3" manualBreakCount="3">
    <brk id="56" max="6" man="1"/>
    <brk id="79" max="6" man="1"/>
    <brk id="148" max="6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186"/>
  <sheetViews>
    <sheetView zoomScaleNormal="100" workbookViewId="0">
      <selection activeCell="AF30" sqref="AF30"/>
    </sheetView>
  </sheetViews>
  <sheetFormatPr baseColWidth="10" defaultColWidth="11.42578125" defaultRowHeight="12.75"/>
  <cols>
    <col min="1" max="1" width="15.140625" style="3110" customWidth="1"/>
    <col min="2" max="2" width="3.7109375" style="3110" customWidth="1"/>
    <col min="3" max="3" width="44.7109375" style="3110" customWidth="1"/>
    <col min="4" max="7" width="11.42578125" style="3110" customWidth="1"/>
    <col min="8" max="16384" width="11.42578125" style="3110"/>
  </cols>
  <sheetData>
    <row r="1" spans="1:39" s="3100" customFormat="1" ht="18" customHeight="1">
      <c r="A1" s="3095" t="s">
        <v>189</v>
      </c>
      <c r="B1" s="3096" t="s">
        <v>659</v>
      </c>
      <c r="C1" s="3096" t="s">
        <v>167</v>
      </c>
      <c r="D1" s="3097" t="s">
        <v>23</v>
      </c>
      <c r="E1" s="3098" t="s">
        <v>22</v>
      </c>
      <c r="F1" s="3097" t="s">
        <v>23</v>
      </c>
      <c r="G1" s="3098" t="s">
        <v>22</v>
      </c>
      <c r="H1" s="3099"/>
      <c r="I1" s="3099"/>
      <c r="J1" s="3099"/>
      <c r="K1" s="3099"/>
      <c r="L1" s="3099"/>
      <c r="M1" s="3099"/>
      <c r="N1" s="3099"/>
      <c r="O1" s="3099"/>
      <c r="P1" s="3099"/>
      <c r="Q1" s="3099"/>
      <c r="R1" s="3099"/>
      <c r="S1" s="3099"/>
      <c r="T1" s="3099"/>
      <c r="U1" s="3099"/>
      <c r="V1" s="3099"/>
      <c r="W1" s="3099"/>
      <c r="X1" s="3099"/>
      <c r="Y1" s="3099"/>
      <c r="Z1" s="3099"/>
      <c r="AA1" s="3099"/>
      <c r="AB1" s="3099"/>
      <c r="AC1" s="3099"/>
      <c r="AD1" s="3099"/>
      <c r="AE1" s="3099"/>
      <c r="AF1" s="3099"/>
      <c r="AG1" s="3099"/>
      <c r="AH1" s="3099"/>
      <c r="AI1" s="3099"/>
      <c r="AJ1" s="3099"/>
      <c r="AK1" s="3099"/>
      <c r="AL1" s="3099"/>
      <c r="AM1" s="3099"/>
    </row>
    <row r="2" spans="1:39" s="3106" customFormat="1" ht="15" customHeight="1">
      <c r="A2" s="3101"/>
      <c r="B2" s="3102"/>
      <c r="C2" s="3103" t="s">
        <v>191</v>
      </c>
      <c r="D2" s="3104">
        <v>2017</v>
      </c>
      <c r="E2" s="3105">
        <v>2018</v>
      </c>
      <c r="F2" s="3104">
        <v>2018</v>
      </c>
      <c r="G2" s="3105">
        <v>2019</v>
      </c>
    </row>
    <row r="3" spans="1:39" ht="15" customHeight="1">
      <c r="A3" s="3107" t="s">
        <v>192</v>
      </c>
      <c r="B3" s="3108"/>
      <c r="C3" s="3108"/>
      <c r="D3" s="3109"/>
      <c r="E3" s="3109"/>
      <c r="F3" s="3109"/>
      <c r="G3" s="3109"/>
    </row>
    <row r="4" spans="1:39" s="3114" customFormat="1" ht="12.75" customHeight="1">
      <c r="A4" s="3111">
        <v>30</v>
      </c>
      <c r="B4" s="3112"/>
      <c r="C4" s="3113" t="s">
        <v>33</v>
      </c>
      <c r="D4" s="279">
        <v>391654</v>
      </c>
      <c r="E4" s="279">
        <v>398472</v>
      </c>
      <c r="F4" s="279">
        <v>395256</v>
      </c>
      <c r="G4" s="279">
        <v>401101</v>
      </c>
    </row>
    <row r="5" spans="1:39" s="3114" customFormat="1" ht="12.75" customHeight="1">
      <c r="A5" s="3115">
        <v>31</v>
      </c>
      <c r="B5" s="3116"/>
      <c r="C5" s="3117" t="s">
        <v>193</v>
      </c>
      <c r="D5" s="284">
        <v>167936</v>
      </c>
      <c r="E5" s="284">
        <v>171961</v>
      </c>
      <c r="F5" s="284">
        <v>180179</v>
      </c>
      <c r="G5" s="284">
        <v>181946</v>
      </c>
    </row>
    <row r="6" spans="1:39" s="3114" customFormat="1" ht="12.75" customHeight="1">
      <c r="A6" s="3118" t="s">
        <v>36</v>
      </c>
      <c r="B6" s="3119"/>
      <c r="C6" s="3120" t="s">
        <v>194</v>
      </c>
      <c r="D6" s="284">
        <v>10440</v>
      </c>
      <c r="E6" s="284">
        <v>10207</v>
      </c>
      <c r="F6" s="284">
        <v>10569</v>
      </c>
      <c r="G6" s="284">
        <v>10843</v>
      </c>
    </row>
    <row r="7" spans="1:39" s="3114" customFormat="1" ht="12.75" customHeight="1">
      <c r="A7" s="3118" t="s">
        <v>195</v>
      </c>
      <c r="B7" s="3119"/>
      <c r="C7" s="3120" t="s">
        <v>196</v>
      </c>
      <c r="D7" s="284">
        <v>-40</v>
      </c>
      <c r="E7" s="284">
        <v>0</v>
      </c>
      <c r="F7" s="284">
        <v>0</v>
      </c>
      <c r="G7" s="284">
        <v>361</v>
      </c>
    </row>
    <row r="8" spans="1:39" s="3114" customFormat="1" ht="12.75" customHeight="1">
      <c r="A8" s="3121">
        <v>330</v>
      </c>
      <c r="B8" s="3116"/>
      <c r="C8" s="3117" t="s">
        <v>197</v>
      </c>
      <c r="D8" s="284">
        <v>36896</v>
      </c>
      <c r="E8" s="284">
        <v>44343</v>
      </c>
      <c r="F8" s="284">
        <v>40066</v>
      </c>
      <c r="G8" s="284">
        <v>46464</v>
      </c>
    </row>
    <row r="9" spans="1:39" s="3114" customFormat="1" ht="12.75" customHeight="1">
      <c r="A9" s="3121">
        <v>332</v>
      </c>
      <c r="B9" s="3116"/>
      <c r="C9" s="3117" t="s">
        <v>198</v>
      </c>
      <c r="D9" s="284">
        <v>0</v>
      </c>
      <c r="E9" s="284">
        <v>0</v>
      </c>
      <c r="F9" s="284">
        <v>0</v>
      </c>
      <c r="G9" s="284">
        <v>0</v>
      </c>
    </row>
    <row r="10" spans="1:39" s="3114" customFormat="1" ht="12.75" customHeight="1">
      <c r="A10" s="3121">
        <v>339</v>
      </c>
      <c r="B10" s="3116"/>
      <c r="C10" s="3117" t="s">
        <v>199</v>
      </c>
      <c r="D10" s="284">
        <v>0</v>
      </c>
      <c r="E10" s="284">
        <v>0</v>
      </c>
      <c r="F10" s="284">
        <v>0</v>
      </c>
      <c r="G10" s="284">
        <v>0</v>
      </c>
    </row>
    <row r="11" spans="1:39" s="3114" customFormat="1" ht="12.75" customHeight="1">
      <c r="A11" s="3115">
        <v>350</v>
      </c>
      <c r="B11" s="3116"/>
      <c r="C11" s="3117" t="s">
        <v>200</v>
      </c>
      <c r="D11" s="284">
        <v>27089</v>
      </c>
      <c r="E11" s="284">
        <v>15313</v>
      </c>
      <c r="F11" s="284">
        <v>19349</v>
      </c>
      <c r="G11" s="284">
        <v>15002</v>
      </c>
    </row>
    <row r="12" spans="1:39" s="3125" customFormat="1">
      <c r="A12" s="3122">
        <v>351</v>
      </c>
      <c r="B12" s="3123"/>
      <c r="C12" s="3124" t="s">
        <v>201</v>
      </c>
      <c r="D12" s="284">
        <v>0</v>
      </c>
      <c r="E12" s="284">
        <v>0</v>
      </c>
      <c r="F12" s="284">
        <v>0</v>
      </c>
      <c r="G12" s="284">
        <v>0</v>
      </c>
    </row>
    <row r="13" spans="1:39" s="3114" customFormat="1" ht="12.75" customHeight="1">
      <c r="A13" s="3115">
        <v>36</v>
      </c>
      <c r="B13" s="3116"/>
      <c r="C13" s="3117" t="s">
        <v>202</v>
      </c>
      <c r="D13" s="284">
        <v>991217</v>
      </c>
      <c r="E13" s="284">
        <v>1003310</v>
      </c>
      <c r="F13" s="284">
        <v>1002764</v>
      </c>
      <c r="G13" s="284">
        <v>1025030</v>
      </c>
    </row>
    <row r="14" spans="1:39" s="3114" customFormat="1" ht="12.75" customHeight="1">
      <c r="A14" s="3126" t="s">
        <v>203</v>
      </c>
      <c r="B14" s="3116"/>
      <c r="C14" s="3127" t="s">
        <v>204</v>
      </c>
      <c r="D14" s="284">
        <v>482535</v>
      </c>
      <c r="E14" s="284">
        <v>503621</v>
      </c>
      <c r="F14" s="284">
        <v>496926</v>
      </c>
      <c r="G14" s="284">
        <v>522348</v>
      </c>
    </row>
    <row r="15" spans="1:39" s="3114" customFormat="1" ht="12.75" customHeight="1">
      <c r="A15" s="3126" t="s">
        <v>205</v>
      </c>
      <c r="B15" s="3116"/>
      <c r="C15" s="3127" t="s">
        <v>206</v>
      </c>
      <c r="D15" s="284">
        <v>144807</v>
      </c>
      <c r="E15" s="284">
        <v>127906</v>
      </c>
      <c r="F15" s="284">
        <v>130664</v>
      </c>
      <c r="G15" s="284">
        <v>129271</v>
      </c>
    </row>
    <row r="16" spans="1:39" s="3129" customFormat="1" ht="39.6" customHeight="1">
      <c r="A16" s="3126" t="s">
        <v>207</v>
      </c>
      <c r="B16" s="3128"/>
      <c r="C16" s="3127" t="s">
        <v>208</v>
      </c>
      <c r="D16" s="284">
        <v>0</v>
      </c>
      <c r="E16" s="284">
        <v>0</v>
      </c>
      <c r="F16" s="284">
        <v>0</v>
      </c>
      <c r="G16" s="284">
        <v>0</v>
      </c>
    </row>
    <row r="17" spans="1:7" s="3130" customFormat="1">
      <c r="A17" s="3115">
        <v>37</v>
      </c>
      <c r="B17" s="3116"/>
      <c r="C17" s="3117" t="s">
        <v>209</v>
      </c>
      <c r="D17" s="284">
        <v>304594</v>
      </c>
      <c r="E17" s="284">
        <v>311310</v>
      </c>
      <c r="F17" s="284">
        <v>315121</v>
      </c>
      <c r="G17" s="284">
        <v>323103</v>
      </c>
    </row>
    <row r="18" spans="1:7" s="3130" customFormat="1">
      <c r="A18" s="3131" t="s">
        <v>210</v>
      </c>
      <c r="B18" s="3119"/>
      <c r="C18" s="3120" t="s">
        <v>211</v>
      </c>
      <c r="D18" s="284">
        <v>0</v>
      </c>
      <c r="E18" s="284">
        <v>0</v>
      </c>
      <c r="F18" s="284">
        <v>0</v>
      </c>
      <c r="G18" s="284">
        <v>0</v>
      </c>
    </row>
    <row r="19" spans="1:7" s="3130" customFormat="1">
      <c r="A19" s="3131" t="s">
        <v>212</v>
      </c>
      <c r="B19" s="3119"/>
      <c r="C19" s="3120" t="s">
        <v>213</v>
      </c>
      <c r="D19" s="284">
        <v>84149</v>
      </c>
      <c r="E19" s="284">
        <v>88710</v>
      </c>
      <c r="F19" s="284">
        <v>88450</v>
      </c>
      <c r="G19" s="284">
        <v>92430</v>
      </c>
    </row>
    <row r="20" spans="1:7" s="3114" customFormat="1" ht="12.75" customHeight="1">
      <c r="A20" s="3132">
        <v>39</v>
      </c>
      <c r="B20" s="3133"/>
      <c r="C20" s="3134" t="s">
        <v>214</v>
      </c>
      <c r="D20" s="302">
        <v>153462</v>
      </c>
      <c r="E20" s="302">
        <v>160612</v>
      </c>
      <c r="F20" s="302">
        <v>157210</v>
      </c>
      <c r="G20" s="302">
        <v>165915</v>
      </c>
    </row>
    <row r="21" spans="1:7" ht="12.75" customHeight="1">
      <c r="A21" s="3135"/>
      <c r="B21" s="3135"/>
      <c r="C21" s="3136" t="s">
        <v>215</v>
      </c>
      <c r="D21" s="305">
        <f t="shared" ref="D21:G21" si="0">D4+D5+SUM(D8:D13)+D17</f>
        <v>1919386</v>
      </c>
      <c r="E21" s="305">
        <f t="shared" si="0"/>
        <v>1944709</v>
      </c>
      <c r="F21" s="305">
        <f t="shared" si="0"/>
        <v>1952735</v>
      </c>
      <c r="G21" s="305">
        <f t="shared" si="0"/>
        <v>1992646</v>
      </c>
    </row>
    <row r="22" spans="1:7" s="3114" customFormat="1" ht="12.75" customHeight="1">
      <c r="A22" s="3121" t="s">
        <v>216</v>
      </c>
      <c r="B22" s="3116"/>
      <c r="C22" s="3117" t="s">
        <v>217</v>
      </c>
      <c r="D22" s="306">
        <v>657847</v>
      </c>
      <c r="E22" s="306">
        <v>670630</v>
      </c>
      <c r="F22" s="306">
        <v>698408</v>
      </c>
      <c r="G22" s="306">
        <v>701350</v>
      </c>
    </row>
    <row r="23" spans="1:7" s="3114" customFormat="1" ht="12.75" customHeight="1">
      <c r="A23" s="3121" t="s">
        <v>218</v>
      </c>
      <c r="B23" s="3116"/>
      <c r="C23" s="3117" t="s">
        <v>219</v>
      </c>
      <c r="D23" s="306">
        <v>193389</v>
      </c>
      <c r="E23" s="306">
        <v>188727</v>
      </c>
      <c r="F23" s="306">
        <v>210681</v>
      </c>
      <c r="G23" s="306">
        <v>194496</v>
      </c>
    </row>
    <row r="24" spans="1:7" s="3137" customFormat="1" ht="12.75" customHeight="1">
      <c r="A24" s="3115">
        <v>41</v>
      </c>
      <c r="B24" s="3116"/>
      <c r="C24" s="3117" t="s">
        <v>220</v>
      </c>
      <c r="D24" s="306">
        <v>52575</v>
      </c>
      <c r="E24" s="306">
        <v>46420</v>
      </c>
      <c r="F24" s="306">
        <v>57312</v>
      </c>
      <c r="G24" s="306">
        <v>51914</v>
      </c>
    </row>
    <row r="25" spans="1:7" s="3114" customFormat="1" ht="12.75" customHeight="1">
      <c r="A25" s="3138">
        <v>42</v>
      </c>
      <c r="B25" s="3139"/>
      <c r="C25" s="3117" t="s">
        <v>221</v>
      </c>
      <c r="D25" s="306">
        <v>149636</v>
      </c>
      <c r="E25" s="306">
        <v>152072</v>
      </c>
      <c r="F25" s="306">
        <v>146219</v>
      </c>
      <c r="G25" s="306">
        <v>150209</v>
      </c>
    </row>
    <row r="26" spans="1:7" s="3140" customFormat="1" ht="12.75" customHeight="1">
      <c r="A26" s="3122">
        <v>430</v>
      </c>
      <c r="B26" s="3116"/>
      <c r="C26" s="3117" t="s">
        <v>222</v>
      </c>
      <c r="D26" s="310">
        <v>7073</v>
      </c>
      <c r="E26" s="310">
        <v>5970</v>
      </c>
      <c r="F26" s="310">
        <v>6990</v>
      </c>
      <c r="G26" s="310">
        <v>6150</v>
      </c>
    </row>
    <row r="27" spans="1:7" s="3140" customFormat="1" ht="12.75" customHeight="1">
      <c r="A27" s="3122">
        <v>431</v>
      </c>
      <c r="B27" s="3116"/>
      <c r="C27" s="3117" t="s">
        <v>223</v>
      </c>
      <c r="D27" s="310">
        <v>0</v>
      </c>
      <c r="E27" s="310">
        <v>0</v>
      </c>
      <c r="F27" s="310">
        <v>0</v>
      </c>
      <c r="G27" s="310">
        <v>0</v>
      </c>
    </row>
    <row r="28" spans="1:7" s="3140" customFormat="1" ht="12.75" customHeight="1">
      <c r="A28" s="3122">
        <v>432</v>
      </c>
      <c r="B28" s="3116"/>
      <c r="C28" s="3117" t="s">
        <v>224</v>
      </c>
      <c r="D28" s="310">
        <v>0</v>
      </c>
      <c r="E28" s="310">
        <v>0</v>
      </c>
      <c r="F28" s="310">
        <v>0</v>
      </c>
      <c r="G28" s="310">
        <v>0</v>
      </c>
    </row>
    <row r="29" spans="1:7" s="3140" customFormat="1" ht="12.75" customHeight="1">
      <c r="A29" s="3122">
        <v>439</v>
      </c>
      <c r="B29" s="3116"/>
      <c r="C29" s="3117" t="s">
        <v>225</v>
      </c>
      <c r="D29" s="310">
        <v>4</v>
      </c>
      <c r="E29" s="310">
        <v>0</v>
      </c>
      <c r="F29" s="310">
        <v>8</v>
      </c>
      <c r="G29" s="310">
        <v>0</v>
      </c>
    </row>
    <row r="30" spans="1:7" s="3114" customFormat="1" ht="25.5">
      <c r="A30" s="3122">
        <v>450</v>
      </c>
      <c r="B30" s="3123"/>
      <c r="C30" s="3124" t="s">
        <v>226</v>
      </c>
      <c r="D30" s="284">
        <v>14572</v>
      </c>
      <c r="E30" s="284">
        <v>16203</v>
      </c>
      <c r="F30" s="284">
        <v>13311</v>
      </c>
      <c r="G30" s="284">
        <v>16181</v>
      </c>
    </row>
    <row r="31" spans="1:7" s="3141" customFormat="1" ht="30.6" customHeight="1">
      <c r="A31" s="3122">
        <v>451</v>
      </c>
      <c r="B31" s="3123"/>
      <c r="C31" s="3124" t="s">
        <v>227</v>
      </c>
      <c r="D31" s="323">
        <v>17</v>
      </c>
      <c r="E31" s="323">
        <v>0</v>
      </c>
      <c r="F31" s="323">
        <v>0</v>
      </c>
      <c r="G31" s="323">
        <v>0</v>
      </c>
    </row>
    <row r="32" spans="1:7" s="3114" customFormat="1" ht="12.75" customHeight="1">
      <c r="A32" s="3115">
        <v>46</v>
      </c>
      <c r="B32" s="3116"/>
      <c r="C32" s="3117" t="s">
        <v>228</v>
      </c>
      <c r="D32" s="306">
        <v>499133</v>
      </c>
      <c r="E32" s="306">
        <v>474934</v>
      </c>
      <c r="F32" s="306">
        <v>486516</v>
      </c>
      <c r="G32" s="306">
        <v>494758</v>
      </c>
    </row>
    <row r="33" spans="1:7" s="3125" customFormat="1" ht="12.75" customHeight="1">
      <c r="A33" s="3131" t="s">
        <v>229</v>
      </c>
      <c r="B33" s="3119"/>
      <c r="C33" s="3120" t="s">
        <v>230</v>
      </c>
      <c r="D33" s="312">
        <v>0</v>
      </c>
      <c r="E33" s="312">
        <v>0</v>
      </c>
      <c r="F33" s="312">
        <v>0</v>
      </c>
      <c r="G33" s="312">
        <v>0</v>
      </c>
    </row>
    <row r="34" spans="1:7" s="3114" customFormat="1" ht="15" customHeight="1">
      <c r="A34" s="3115">
        <v>47</v>
      </c>
      <c r="B34" s="3116"/>
      <c r="C34" s="3117" t="s">
        <v>209</v>
      </c>
      <c r="D34" s="306">
        <v>304593</v>
      </c>
      <c r="E34" s="306">
        <v>311310</v>
      </c>
      <c r="F34" s="306">
        <v>315121</v>
      </c>
      <c r="G34" s="306">
        <v>323103</v>
      </c>
    </row>
    <row r="35" spans="1:7" s="3114" customFormat="1" ht="15" customHeight="1">
      <c r="A35" s="3132">
        <v>49</v>
      </c>
      <c r="B35" s="3133"/>
      <c r="C35" s="3134" t="s">
        <v>231</v>
      </c>
      <c r="D35" s="313">
        <v>153462</v>
      </c>
      <c r="E35" s="313">
        <v>160612</v>
      </c>
      <c r="F35" s="313">
        <v>157210</v>
      </c>
      <c r="G35" s="313">
        <v>165915</v>
      </c>
    </row>
    <row r="36" spans="1:7" s="3110" customFormat="1" ht="13.5" customHeight="1">
      <c r="A36" s="3135"/>
      <c r="B36" s="3142"/>
      <c r="C36" s="3136" t="s">
        <v>232</v>
      </c>
      <c r="D36" s="305">
        <f t="shared" ref="D36:G36" si="1">D22+D23+D24+D25+D26+D27+D28+D29+D30+D31+D32+D34</f>
        <v>1878839</v>
      </c>
      <c r="E36" s="305">
        <f t="shared" si="1"/>
        <v>1866266</v>
      </c>
      <c r="F36" s="305">
        <f t="shared" si="1"/>
        <v>1934566</v>
      </c>
      <c r="G36" s="305">
        <f t="shared" si="1"/>
        <v>1938161</v>
      </c>
    </row>
    <row r="37" spans="1:7" s="3143" customFormat="1" ht="15" customHeight="1">
      <c r="A37" s="3135"/>
      <c r="B37" s="3142"/>
      <c r="C37" s="3136" t="s">
        <v>233</v>
      </c>
      <c r="D37" s="305">
        <f t="shared" ref="D37:G37" si="2">D36-D21</f>
        <v>-40547</v>
      </c>
      <c r="E37" s="305">
        <f t="shared" si="2"/>
        <v>-78443</v>
      </c>
      <c r="F37" s="305">
        <f t="shared" si="2"/>
        <v>-18169</v>
      </c>
      <c r="G37" s="305">
        <f t="shared" si="2"/>
        <v>-54485</v>
      </c>
    </row>
    <row r="38" spans="1:7" s="3125" customFormat="1" ht="15" customHeight="1">
      <c r="A38" s="3121">
        <v>340</v>
      </c>
      <c r="B38" s="3116"/>
      <c r="C38" s="3117" t="s">
        <v>234</v>
      </c>
      <c r="D38" s="306">
        <v>3875</v>
      </c>
      <c r="E38" s="306">
        <v>2617</v>
      </c>
      <c r="F38" s="306">
        <v>2674</v>
      </c>
      <c r="G38" s="306">
        <v>1800</v>
      </c>
    </row>
    <row r="39" spans="1:7" s="3125" customFormat="1" ht="15" customHeight="1">
      <c r="A39" s="3121">
        <v>341</v>
      </c>
      <c r="B39" s="3116"/>
      <c r="C39" s="3117" t="s">
        <v>235</v>
      </c>
      <c r="D39" s="306">
        <v>0</v>
      </c>
      <c r="E39" s="306">
        <v>0</v>
      </c>
      <c r="F39" s="306">
        <v>0</v>
      </c>
      <c r="G39" s="306">
        <v>0</v>
      </c>
    </row>
    <row r="40" spans="1:7" s="3125" customFormat="1" ht="15" customHeight="1">
      <c r="A40" s="3121">
        <v>342</v>
      </c>
      <c r="B40" s="3116"/>
      <c r="C40" s="3117" t="s">
        <v>236</v>
      </c>
      <c r="D40" s="306">
        <v>1404</v>
      </c>
      <c r="E40" s="306">
        <v>1495</v>
      </c>
      <c r="F40" s="306">
        <v>1309</v>
      </c>
      <c r="G40" s="306">
        <v>1430</v>
      </c>
    </row>
    <row r="41" spans="1:7" s="3125" customFormat="1" ht="15" customHeight="1">
      <c r="A41" s="3121">
        <v>343</v>
      </c>
      <c r="B41" s="3116"/>
      <c r="C41" s="3117" t="s">
        <v>237</v>
      </c>
      <c r="D41" s="306">
        <v>2036</v>
      </c>
      <c r="E41" s="306">
        <v>2073</v>
      </c>
      <c r="F41" s="306">
        <v>2074</v>
      </c>
      <c r="G41" s="306">
        <v>2069</v>
      </c>
    </row>
    <row r="42" spans="1:7" s="3125" customFormat="1" ht="15" customHeight="1">
      <c r="A42" s="3121">
        <v>344</v>
      </c>
      <c r="B42" s="3116"/>
      <c r="C42" s="3117" t="s">
        <v>238</v>
      </c>
      <c r="D42" s="306">
        <v>0</v>
      </c>
      <c r="E42" s="306">
        <v>0</v>
      </c>
      <c r="F42" s="306">
        <v>0</v>
      </c>
      <c r="G42" s="306">
        <v>0</v>
      </c>
    </row>
    <row r="43" spans="1:7" s="3125" customFormat="1" ht="15" customHeight="1">
      <c r="A43" s="3121">
        <v>349</v>
      </c>
      <c r="B43" s="3116"/>
      <c r="C43" s="3117" t="s">
        <v>239</v>
      </c>
      <c r="D43" s="306">
        <v>459</v>
      </c>
      <c r="E43" s="306">
        <v>98</v>
      </c>
      <c r="F43" s="306">
        <v>285</v>
      </c>
      <c r="G43" s="306">
        <v>229</v>
      </c>
    </row>
    <row r="44" spans="1:7" s="3114" customFormat="1" ht="15" customHeight="1">
      <c r="A44" s="3115">
        <v>440</v>
      </c>
      <c r="B44" s="3116"/>
      <c r="C44" s="3117" t="s">
        <v>240</v>
      </c>
      <c r="D44" s="306">
        <v>7919</v>
      </c>
      <c r="E44" s="306">
        <v>6416</v>
      </c>
      <c r="F44" s="306">
        <v>6135</v>
      </c>
      <c r="G44" s="306">
        <v>4432</v>
      </c>
    </row>
    <row r="45" spans="1:7" s="3114" customFormat="1" ht="15" customHeight="1">
      <c r="A45" s="3115">
        <v>441</v>
      </c>
      <c r="B45" s="3116"/>
      <c r="C45" s="3117" t="s">
        <v>241</v>
      </c>
      <c r="D45" s="306">
        <v>0</v>
      </c>
      <c r="E45" s="306">
        <v>0</v>
      </c>
      <c r="F45" s="306">
        <v>0</v>
      </c>
      <c r="G45" s="306">
        <v>0</v>
      </c>
    </row>
    <row r="46" spans="1:7" s="3114" customFormat="1" ht="15" customHeight="1">
      <c r="A46" s="3115">
        <v>442</v>
      </c>
      <c r="B46" s="3116"/>
      <c r="C46" s="3117" t="s">
        <v>242</v>
      </c>
      <c r="D46" s="306">
        <v>53373</v>
      </c>
      <c r="E46" s="306">
        <v>53347</v>
      </c>
      <c r="F46" s="306">
        <v>55269</v>
      </c>
      <c r="G46" s="306">
        <v>56012</v>
      </c>
    </row>
    <row r="47" spans="1:7" s="3114" customFormat="1" ht="15" customHeight="1">
      <c r="A47" s="3115">
        <v>443</v>
      </c>
      <c r="B47" s="3116"/>
      <c r="C47" s="3117" t="s">
        <v>243</v>
      </c>
      <c r="D47" s="306">
        <v>5443</v>
      </c>
      <c r="E47" s="306">
        <v>5377</v>
      </c>
      <c r="F47" s="306">
        <v>5773</v>
      </c>
      <c r="G47" s="306">
        <v>5369</v>
      </c>
    </row>
    <row r="48" spans="1:7" s="3114" customFormat="1" ht="15" customHeight="1">
      <c r="A48" s="3115">
        <v>444</v>
      </c>
      <c r="B48" s="3116"/>
      <c r="C48" s="3117" t="s">
        <v>238</v>
      </c>
      <c r="D48" s="306">
        <v>312</v>
      </c>
      <c r="E48" s="306">
        <v>1000</v>
      </c>
      <c r="F48" s="306">
        <v>0</v>
      </c>
      <c r="G48" s="306">
        <v>1000</v>
      </c>
    </row>
    <row r="49" spans="1:7" s="3114" customFormat="1" ht="15" customHeight="1">
      <c r="A49" s="3115">
        <v>445</v>
      </c>
      <c r="B49" s="3116"/>
      <c r="C49" s="3117" t="s">
        <v>244</v>
      </c>
      <c r="D49" s="306">
        <v>75</v>
      </c>
      <c r="E49" s="306">
        <v>60</v>
      </c>
      <c r="F49" s="306">
        <v>61</v>
      </c>
      <c r="G49" s="306">
        <v>45</v>
      </c>
    </row>
    <row r="50" spans="1:7" s="3114" customFormat="1" ht="15" customHeight="1">
      <c r="A50" s="3115">
        <v>446</v>
      </c>
      <c r="B50" s="3116"/>
      <c r="C50" s="3117" t="s">
        <v>245</v>
      </c>
      <c r="D50" s="306">
        <v>23</v>
      </c>
      <c r="E50" s="306">
        <v>23</v>
      </c>
      <c r="F50" s="306">
        <v>23</v>
      </c>
      <c r="G50" s="306">
        <v>23</v>
      </c>
    </row>
    <row r="51" spans="1:7" s="3114" customFormat="1" ht="15" customHeight="1">
      <c r="A51" s="3115">
        <v>447</v>
      </c>
      <c r="B51" s="3116"/>
      <c r="C51" s="3117" t="s">
        <v>246</v>
      </c>
      <c r="D51" s="306">
        <v>781</v>
      </c>
      <c r="E51" s="306">
        <v>753</v>
      </c>
      <c r="F51" s="306">
        <v>799</v>
      </c>
      <c r="G51" s="306">
        <v>761</v>
      </c>
    </row>
    <row r="52" spans="1:7" s="3114" customFormat="1" ht="15" customHeight="1">
      <c r="A52" s="3115">
        <v>448</v>
      </c>
      <c r="B52" s="3116"/>
      <c r="C52" s="3117" t="s">
        <v>247</v>
      </c>
      <c r="D52" s="306">
        <v>0</v>
      </c>
      <c r="E52" s="306">
        <v>0</v>
      </c>
      <c r="F52" s="306">
        <v>0</v>
      </c>
      <c r="G52" s="306">
        <v>0</v>
      </c>
    </row>
    <row r="53" spans="1:7" s="3114" customFormat="1" ht="15" customHeight="1">
      <c r="A53" s="3115">
        <v>449</v>
      </c>
      <c r="B53" s="3116"/>
      <c r="C53" s="3117" t="s">
        <v>248</v>
      </c>
      <c r="D53" s="306">
        <v>313</v>
      </c>
      <c r="E53" s="306">
        <v>63</v>
      </c>
      <c r="F53" s="306">
        <v>149</v>
      </c>
      <c r="G53" s="306">
        <v>188</v>
      </c>
    </row>
    <row r="54" spans="1:7" s="3125" customFormat="1" ht="13.5" customHeight="1">
      <c r="A54" s="3144" t="s">
        <v>249</v>
      </c>
      <c r="B54" s="3145"/>
      <c r="C54" s="3145" t="s">
        <v>250</v>
      </c>
      <c r="D54" s="318">
        <v>308</v>
      </c>
      <c r="E54" s="318">
        <v>0</v>
      </c>
      <c r="F54" s="318">
        <v>0</v>
      </c>
      <c r="G54" s="318">
        <v>0</v>
      </c>
    </row>
    <row r="55" spans="1:7" ht="15" customHeight="1">
      <c r="A55" s="3142"/>
      <c r="B55" s="3142"/>
      <c r="C55" s="3136" t="s">
        <v>251</v>
      </c>
      <c r="D55" s="305">
        <f t="shared" ref="D55" si="3">SUM(D44:D53)-SUM(D38:D43)</f>
        <v>60465</v>
      </c>
      <c r="E55" s="305">
        <f t="shared" ref="E55" si="4">SUM(E44:E53)-SUM(E38:E43)</f>
        <v>60756</v>
      </c>
      <c r="F55" s="305">
        <f t="shared" ref="F55:G55" si="5">SUM(F44:F53)-SUM(F38:F43)</f>
        <v>61867</v>
      </c>
      <c r="G55" s="305">
        <f t="shared" si="5"/>
        <v>62302</v>
      </c>
    </row>
    <row r="56" spans="1:7" ht="14.25" customHeight="1">
      <c r="A56" s="3142"/>
      <c r="B56" s="3142"/>
      <c r="C56" s="3136" t="s">
        <v>252</v>
      </c>
      <c r="D56" s="305">
        <f t="shared" ref="D56:G56" si="6">D55+D37</f>
        <v>19918</v>
      </c>
      <c r="E56" s="305">
        <f t="shared" si="6"/>
        <v>-17687</v>
      </c>
      <c r="F56" s="305">
        <f t="shared" si="6"/>
        <v>43698</v>
      </c>
      <c r="G56" s="305">
        <f t="shared" si="6"/>
        <v>7817</v>
      </c>
    </row>
    <row r="57" spans="1:7" s="3114" customFormat="1" ht="15.75" customHeight="1">
      <c r="A57" s="3146">
        <v>380</v>
      </c>
      <c r="B57" s="3147"/>
      <c r="C57" s="3148" t="s">
        <v>253</v>
      </c>
      <c r="D57" s="502">
        <v>0</v>
      </c>
      <c r="E57" s="502">
        <v>0</v>
      </c>
      <c r="F57" s="502">
        <v>0</v>
      </c>
      <c r="G57" s="502">
        <v>0</v>
      </c>
    </row>
    <row r="58" spans="1:7" s="3114" customFormat="1" ht="15.75" customHeight="1">
      <c r="A58" s="3146">
        <v>381</v>
      </c>
      <c r="B58" s="3147"/>
      <c r="C58" s="3148" t="s">
        <v>254</v>
      </c>
      <c r="D58" s="502">
        <v>0</v>
      </c>
      <c r="E58" s="502">
        <v>0</v>
      </c>
      <c r="F58" s="502">
        <v>3125</v>
      </c>
      <c r="G58" s="502">
        <v>0</v>
      </c>
    </row>
    <row r="59" spans="1:7" s="3125" customFormat="1" ht="25.5">
      <c r="A59" s="3122">
        <v>383</v>
      </c>
      <c r="B59" s="3123"/>
      <c r="C59" s="3124" t="s">
        <v>255</v>
      </c>
      <c r="D59" s="323">
        <v>0</v>
      </c>
      <c r="E59" s="323">
        <v>0</v>
      </c>
      <c r="F59" s="323">
        <v>0</v>
      </c>
      <c r="G59" s="323">
        <v>0</v>
      </c>
    </row>
    <row r="60" spans="1:7" s="3125" customFormat="1">
      <c r="A60" s="3122">
        <v>3840</v>
      </c>
      <c r="B60" s="3123"/>
      <c r="C60" s="3124" t="s">
        <v>256</v>
      </c>
      <c r="D60" s="324">
        <v>0</v>
      </c>
      <c r="E60" s="324">
        <v>0</v>
      </c>
      <c r="F60" s="324">
        <v>0</v>
      </c>
      <c r="G60" s="324">
        <v>0</v>
      </c>
    </row>
    <row r="61" spans="1:7" s="3125" customFormat="1">
      <c r="A61" s="3122">
        <v>3841</v>
      </c>
      <c r="B61" s="3123"/>
      <c r="C61" s="3124" t="s">
        <v>257</v>
      </c>
      <c r="D61" s="324">
        <v>120</v>
      </c>
      <c r="E61" s="324">
        <v>0</v>
      </c>
      <c r="F61" s="324">
        <v>0</v>
      </c>
      <c r="G61" s="324">
        <v>0</v>
      </c>
    </row>
    <row r="62" spans="1:7" s="3125" customFormat="1">
      <c r="A62" s="3149">
        <v>386</v>
      </c>
      <c r="B62" s="3150"/>
      <c r="C62" s="3151" t="s">
        <v>258</v>
      </c>
      <c r="D62" s="324">
        <v>0</v>
      </c>
      <c r="E62" s="324">
        <v>0</v>
      </c>
      <c r="F62" s="324">
        <v>0</v>
      </c>
      <c r="G62" s="324">
        <v>0</v>
      </c>
    </row>
    <row r="63" spans="1:7" s="3125" customFormat="1" ht="25.5">
      <c r="A63" s="3122">
        <v>387</v>
      </c>
      <c r="B63" s="3123"/>
      <c r="C63" s="3124" t="s">
        <v>259</v>
      </c>
      <c r="D63" s="324">
        <v>0</v>
      </c>
      <c r="E63" s="324">
        <v>0</v>
      </c>
      <c r="F63" s="324">
        <v>0</v>
      </c>
      <c r="G63" s="324">
        <v>0</v>
      </c>
    </row>
    <row r="64" spans="1:7" s="3125" customFormat="1">
      <c r="A64" s="3121">
        <v>389</v>
      </c>
      <c r="B64" s="3152"/>
      <c r="C64" s="3117" t="s">
        <v>61</v>
      </c>
      <c r="D64" s="306">
        <v>2493</v>
      </c>
      <c r="E64" s="306">
        <v>0</v>
      </c>
      <c r="F64" s="306">
        <v>1996</v>
      </c>
      <c r="G64" s="306">
        <v>0</v>
      </c>
    </row>
    <row r="65" spans="1:7" s="3114" customFormat="1">
      <c r="A65" s="3121" t="s">
        <v>260</v>
      </c>
      <c r="B65" s="3116"/>
      <c r="C65" s="3117" t="s">
        <v>261</v>
      </c>
      <c r="D65" s="306">
        <v>0</v>
      </c>
      <c r="E65" s="306">
        <v>0</v>
      </c>
      <c r="F65" s="306">
        <v>0</v>
      </c>
      <c r="G65" s="306">
        <v>0</v>
      </c>
    </row>
    <row r="66" spans="1:7" s="3155" customFormat="1">
      <c r="A66" s="3153" t="s">
        <v>262</v>
      </c>
      <c r="B66" s="3154"/>
      <c r="C66" s="3124" t="s">
        <v>263</v>
      </c>
      <c r="D66" s="323">
        <v>0</v>
      </c>
      <c r="E66" s="323">
        <v>0</v>
      </c>
      <c r="F66" s="323">
        <v>0</v>
      </c>
      <c r="G66" s="323">
        <v>0</v>
      </c>
    </row>
    <row r="67" spans="1:7" s="3114" customFormat="1">
      <c r="A67" s="3156">
        <v>481</v>
      </c>
      <c r="B67" s="3116"/>
      <c r="C67" s="3117" t="s">
        <v>264</v>
      </c>
      <c r="D67" s="306">
        <v>0</v>
      </c>
      <c r="E67" s="306">
        <v>0</v>
      </c>
      <c r="F67" s="306">
        <v>0</v>
      </c>
      <c r="G67" s="306">
        <v>0</v>
      </c>
    </row>
    <row r="68" spans="1:7" s="3114" customFormat="1">
      <c r="A68" s="3156">
        <v>482</v>
      </c>
      <c r="B68" s="3116"/>
      <c r="C68" s="3117" t="s">
        <v>265</v>
      </c>
      <c r="D68" s="306">
        <v>0</v>
      </c>
      <c r="E68" s="306">
        <v>0</v>
      </c>
      <c r="F68" s="306">
        <v>0</v>
      </c>
      <c r="G68" s="306">
        <v>0</v>
      </c>
    </row>
    <row r="69" spans="1:7" s="3114" customFormat="1">
      <c r="A69" s="3156">
        <v>483</v>
      </c>
      <c r="B69" s="3116"/>
      <c r="C69" s="3117" t="s">
        <v>266</v>
      </c>
      <c r="D69" s="306">
        <v>0</v>
      </c>
      <c r="E69" s="306">
        <v>0</v>
      </c>
      <c r="F69" s="306">
        <v>0</v>
      </c>
      <c r="G69" s="306">
        <v>0</v>
      </c>
    </row>
    <row r="70" spans="1:7" s="3114" customFormat="1">
      <c r="A70" s="3156">
        <v>484</v>
      </c>
      <c r="B70" s="3116"/>
      <c r="C70" s="3117" t="s">
        <v>267</v>
      </c>
      <c r="D70" s="306">
        <v>0</v>
      </c>
      <c r="E70" s="306">
        <v>0</v>
      </c>
      <c r="F70" s="306">
        <v>0</v>
      </c>
      <c r="G70" s="306">
        <v>0</v>
      </c>
    </row>
    <row r="71" spans="1:7" s="3114" customFormat="1">
      <c r="A71" s="3156">
        <v>485</v>
      </c>
      <c r="B71" s="3116"/>
      <c r="C71" s="3117" t="s">
        <v>268</v>
      </c>
      <c r="D71" s="306">
        <v>0</v>
      </c>
      <c r="E71" s="306">
        <v>0</v>
      </c>
      <c r="F71" s="306">
        <v>0</v>
      </c>
      <c r="G71" s="306">
        <v>0</v>
      </c>
    </row>
    <row r="72" spans="1:7" s="3114" customFormat="1">
      <c r="A72" s="3156">
        <v>486</v>
      </c>
      <c r="B72" s="3116"/>
      <c r="C72" s="3117" t="s">
        <v>269</v>
      </c>
      <c r="D72" s="306">
        <v>0</v>
      </c>
      <c r="E72" s="306">
        <v>0</v>
      </c>
      <c r="F72" s="306">
        <v>0</v>
      </c>
      <c r="G72" s="306">
        <v>0</v>
      </c>
    </row>
    <row r="73" spans="1:7" s="3125" customFormat="1">
      <c r="A73" s="3156">
        <v>487</v>
      </c>
      <c r="B73" s="3119"/>
      <c r="C73" s="3117" t="s">
        <v>270</v>
      </c>
      <c r="D73" s="306">
        <v>0</v>
      </c>
      <c r="E73" s="306">
        <v>0</v>
      </c>
      <c r="F73" s="306">
        <v>0</v>
      </c>
      <c r="G73" s="306">
        <v>0</v>
      </c>
    </row>
    <row r="74" spans="1:7" s="3125" customFormat="1">
      <c r="A74" s="3156">
        <v>489</v>
      </c>
      <c r="B74" s="3157"/>
      <c r="C74" s="3134" t="s">
        <v>78</v>
      </c>
      <c r="D74" s="306">
        <v>397</v>
      </c>
      <c r="E74" s="306">
        <v>19800</v>
      </c>
      <c r="F74" s="306">
        <v>111</v>
      </c>
      <c r="G74" s="306">
        <v>1900</v>
      </c>
    </row>
    <row r="75" spans="1:7" s="3125" customFormat="1">
      <c r="A75" s="3158" t="s">
        <v>271</v>
      </c>
      <c r="B75" s="3157"/>
      <c r="C75" s="3145" t="s">
        <v>272</v>
      </c>
      <c r="D75" s="306">
        <v>0</v>
      </c>
      <c r="E75" s="306">
        <v>0</v>
      </c>
      <c r="F75" s="306">
        <v>0</v>
      </c>
      <c r="G75" s="306">
        <v>0</v>
      </c>
    </row>
    <row r="76" spans="1:7">
      <c r="A76" s="3135"/>
      <c r="B76" s="3135"/>
      <c r="C76" s="3136" t="s">
        <v>273</v>
      </c>
      <c r="D76" s="305">
        <f t="shared" ref="D76" si="7">SUM(D65:D74)-SUM(D57:D64)</f>
        <v>-2216</v>
      </c>
      <c r="E76" s="305">
        <f t="shared" ref="E76" si="8">SUM(E65:E74)-SUM(E57:E64)</f>
        <v>19800</v>
      </c>
      <c r="F76" s="305">
        <f t="shared" ref="F76:G76" si="9">SUM(F65:F74)-SUM(F57:F64)</f>
        <v>-5010</v>
      </c>
      <c r="G76" s="305">
        <f t="shared" si="9"/>
        <v>1900</v>
      </c>
    </row>
    <row r="77" spans="1:7">
      <c r="A77" s="3159"/>
      <c r="B77" s="3159"/>
      <c r="C77" s="3136" t="s">
        <v>274</v>
      </c>
      <c r="D77" s="305">
        <f t="shared" ref="D77:G77" si="10">D56+D76</f>
        <v>17702</v>
      </c>
      <c r="E77" s="305">
        <f t="shared" si="10"/>
        <v>2113</v>
      </c>
      <c r="F77" s="305">
        <f t="shared" si="10"/>
        <v>38688</v>
      </c>
      <c r="G77" s="305">
        <f t="shared" si="10"/>
        <v>9717</v>
      </c>
    </row>
    <row r="78" spans="1:7">
      <c r="A78" s="3160">
        <v>3</v>
      </c>
      <c r="B78" s="3160"/>
      <c r="C78" s="3161" t="s">
        <v>275</v>
      </c>
      <c r="D78" s="338">
        <f t="shared" ref="D78:G78" si="11">D20+D21+SUM(D38:D43)+SUM(D57:D64)</f>
        <v>2083235</v>
      </c>
      <c r="E78" s="338">
        <f t="shared" si="11"/>
        <v>2111604</v>
      </c>
      <c r="F78" s="338">
        <f t="shared" si="11"/>
        <v>2121408</v>
      </c>
      <c r="G78" s="338">
        <f t="shared" si="11"/>
        <v>2164089</v>
      </c>
    </row>
    <row r="79" spans="1:7">
      <c r="A79" s="3160">
        <v>4</v>
      </c>
      <c r="B79" s="3160"/>
      <c r="C79" s="3161" t="s">
        <v>276</v>
      </c>
      <c r="D79" s="338">
        <f t="shared" ref="D79:G79" si="12">D35+D36+SUM(D44:D53)+SUM(D65:D74)</f>
        <v>2100937</v>
      </c>
      <c r="E79" s="338">
        <f t="shared" si="12"/>
        <v>2113717</v>
      </c>
      <c r="F79" s="338">
        <f t="shared" si="12"/>
        <v>2160096</v>
      </c>
      <c r="G79" s="338">
        <f t="shared" si="12"/>
        <v>2173806</v>
      </c>
    </row>
    <row r="80" spans="1:7">
      <c r="A80" s="3162"/>
      <c r="B80" s="3162"/>
      <c r="C80" s="3163"/>
      <c r="D80" s="341"/>
      <c r="E80" s="341"/>
      <c r="F80" s="341"/>
      <c r="G80" s="341"/>
    </row>
    <row r="81" spans="1:7">
      <c r="A81" s="3164" t="s">
        <v>277</v>
      </c>
      <c r="B81" s="3165"/>
      <c r="C81" s="3165"/>
      <c r="D81" s="344"/>
      <c r="E81" s="344"/>
      <c r="F81" s="344"/>
      <c r="G81" s="344"/>
    </row>
    <row r="82" spans="1:7" s="3114" customFormat="1">
      <c r="A82" s="3166">
        <v>50</v>
      </c>
      <c r="B82" s="3167"/>
      <c r="C82" s="3167" t="s">
        <v>278</v>
      </c>
      <c r="D82" s="306">
        <v>62834</v>
      </c>
      <c r="E82" s="306">
        <v>75992</v>
      </c>
      <c r="F82" s="306">
        <v>58390</v>
      </c>
      <c r="G82" s="306">
        <v>76197</v>
      </c>
    </row>
    <row r="83" spans="1:7" s="3114" customFormat="1">
      <c r="A83" s="3166">
        <v>51</v>
      </c>
      <c r="B83" s="3167"/>
      <c r="C83" s="3167" t="s">
        <v>279</v>
      </c>
      <c r="D83" s="306">
        <v>0</v>
      </c>
      <c r="E83" s="306">
        <v>0</v>
      </c>
      <c r="F83" s="306">
        <v>0</v>
      </c>
      <c r="G83" s="306">
        <v>0</v>
      </c>
    </row>
    <row r="84" spans="1:7" s="3114" customFormat="1">
      <c r="A84" s="3166">
        <v>52</v>
      </c>
      <c r="B84" s="3167"/>
      <c r="C84" s="3167" t="s">
        <v>280</v>
      </c>
      <c r="D84" s="306">
        <v>0</v>
      </c>
      <c r="E84" s="306">
        <v>0</v>
      </c>
      <c r="F84" s="306">
        <v>0</v>
      </c>
      <c r="G84" s="306">
        <v>0</v>
      </c>
    </row>
    <row r="85" spans="1:7" s="3114" customFormat="1">
      <c r="A85" s="3168">
        <v>54</v>
      </c>
      <c r="B85" s="3169"/>
      <c r="C85" s="3169" t="s">
        <v>281</v>
      </c>
      <c r="D85" s="306">
        <v>135</v>
      </c>
      <c r="E85" s="306">
        <v>500</v>
      </c>
      <c r="F85" s="306">
        <v>25557</v>
      </c>
      <c r="G85" s="306">
        <v>500</v>
      </c>
    </row>
    <row r="86" spans="1:7" s="3114" customFormat="1">
      <c r="A86" s="3168">
        <v>55</v>
      </c>
      <c r="B86" s="3169"/>
      <c r="C86" s="3169" t="s">
        <v>282</v>
      </c>
      <c r="D86" s="306">
        <v>0</v>
      </c>
      <c r="E86" s="306">
        <v>0</v>
      </c>
      <c r="F86" s="306">
        <v>0</v>
      </c>
      <c r="G86" s="306">
        <v>0</v>
      </c>
    </row>
    <row r="87" spans="1:7" s="3114" customFormat="1">
      <c r="A87" s="3168">
        <v>56</v>
      </c>
      <c r="B87" s="3169"/>
      <c r="C87" s="3169" t="s">
        <v>283</v>
      </c>
      <c r="D87" s="306">
        <v>14472</v>
      </c>
      <c r="E87" s="306">
        <v>19516</v>
      </c>
      <c r="F87" s="306">
        <v>16417</v>
      </c>
      <c r="G87" s="306">
        <v>20826</v>
      </c>
    </row>
    <row r="88" spans="1:7" s="3114" customFormat="1">
      <c r="A88" s="3166">
        <v>57</v>
      </c>
      <c r="B88" s="3167"/>
      <c r="C88" s="3167" t="s">
        <v>284</v>
      </c>
      <c r="D88" s="306">
        <v>2658</v>
      </c>
      <c r="E88" s="306">
        <v>1480</v>
      </c>
      <c r="F88" s="306">
        <v>1555</v>
      </c>
      <c r="G88" s="306">
        <v>1670</v>
      </c>
    </row>
    <row r="89" spans="1:7" s="3114" customFormat="1">
      <c r="A89" s="3166">
        <v>580</v>
      </c>
      <c r="B89" s="3167"/>
      <c r="C89" s="3167" t="s">
        <v>285</v>
      </c>
      <c r="D89" s="306">
        <v>0</v>
      </c>
      <c r="E89" s="306">
        <v>0</v>
      </c>
      <c r="F89" s="306">
        <v>0</v>
      </c>
      <c r="G89" s="306">
        <v>0</v>
      </c>
    </row>
    <row r="90" spans="1:7" s="3114" customFormat="1">
      <c r="A90" s="3166">
        <v>582</v>
      </c>
      <c r="B90" s="3167"/>
      <c r="C90" s="3167" t="s">
        <v>286</v>
      </c>
      <c r="D90" s="306">
        <v>0</v>
      </c>
      <c r="E90" s="306">
        <v>0</v>
      </c>
      <c r="F90" s="306">
        <v>0</v>
      </c>
      <c r="G90" s="306">
        <v>0</v>
      </c>
    </row>
    <row r="91" spans="1:7" s="3114" customFormat="1">
      <c r="A91" s="3166">
        <v>584</v>
      </c>
      <c r="B91" s="3167"/>
      <c r="C91" s="3167" t="s">
        <v>287</v>
      </c>
      <c r="D91" s="306">
        <v>0</v>
      </c>
      <c r="E91" s="306">
        <v>0</v>
      </c>
      <c r="F91" s="306">
        <v>0</v>
      </c>
      <c r="G91" s="306">
        <v>0</v>
      </c>
    </row>
    <row r="92" spans="1:7" s="3114" customFormat="1">
      <c r="A92" s="3166">
        <v>585</v>
      </c>
      <c r="B92" s="3167"/>
      <c r="C92" s="3167" t="s">
        <v>288</v>
      </c>
      <c r="D92" s="306">
        <v>0</v>
      </c>
      <c r="E92" s="306">
        <v>0</v>
      </c>
      <c r="F92" s="306">
        <v>0</v>
      </c>
      <c r="G92" s="306">
        <v>0</v>
      </c>
    </row>
    <row r="93" spans="1:7" s="3114" customFormat="1">
      <c r="A93" s="3166">
        <v>586</v>
      </c>
      <c r="B93" s="3167"/>
      <c r="C93" s="3167" t="s">
        <v>289</v>
      </c>
      <c r="D93" s="306">
        <v>0</v>
      </c>
      <c r="E93" s="306">
        <v>0</v>
      </c>
      <c r="F93" s="306">
        <v>0</v>
      </c>
      <c r="G93" s="306">
        <v>0</v>
      </c>
    </row>
    <row r="94" spans="1:7" s="3114" customFormat="1">
      <c r="A94" s="3170">
        <v>589</v>
      </c>
      <c r="B94" s="3171"/>
      <c r="C94" s="3171" t="s">
        <v>290</v>
      </c>
      <c r="D94" s="313">
        <v>1311</v>
      </c>
      <c r="E94" s="313">
        <v>0</v>
      </c>
      <c r="F94" s="313">
        <v>147</v>
      </c>
      <c r="G94" s="313">
        <v>0</v>
      </c>
    </row>
    <row r="95" spans="1:7">
      <c r="A95" s="3172">
        <v>5</v>
      </c>
      <c r="B95" s="3173"/>
      <c r="C95" s="3173" t="s">
        <v>291</v>
      </c>
      <c r="D95" s="353">
        <f t="shared" ref="D95:G95" si="13">SUM(D82:D94)</f>
        <v>81410</v>
      </c>
      <c r="E95" s="353">
        <f t="shared" si="13"/>
        <v>97488</v>
      </c>
      <c r="F95" s="353">
        <f t="shared" si="13"/>
        <v>102066</v>
      </c>
      <c r="G95" s="353">
        <f t="shared" si="13"/>
        <v>99193</v>
      </c>
    </row>
    <row r="96" spans="1:7" s="3114" customFormat="1">
      <c r="A96" s="3166">
        <v>60</v>
      </c>
      <c r="B96" s="3167"/>
      <c r="C96" s="3167" t="s">
        <v>292</v>
      </c>
      <c r="D96" s="306">
        <v>221</v>
      </c>
      <c r="E96" s="306">
        <v>50</v>
      </c>
      <c r="F96" s="306">
        <v>119</v>
      </c>
      <c r="G96" s="306">
        <v>50</v>
      </c>
    </row>
    <row r="97" spans="1:7" s="3114" customFormat="1">
      <c r="A97" s="3166">
        <v>61</v>
      </c>
      <c r="B97" s="3167"/>
      <c r="C97" s="3167" t="s">
        <v>293</v>
      </c>
      <c r="D97" s="306">
        <v>0</v>
      </c>
      <c r="E97" s="306">
        <v>0</v>
      </c>
      <c r="F97" s="306">
        <v>0</v>
      </c>
      <c r="G97" s="306">
        <v>0</v>
      </c>
    </row>
    <row r="98" spans="1:7" s="3114" customFormat="1">
      <c r="A98" s="3166">
        <v>62</v>
      </c>
      <c r="B98" s="3167"/>
      <c r="C98" s="3167" t="s">
        <v>294</v>
      </c>
      <c r="D98" s="306">
        <v>0</v>
      </c>
      <c r="E98" s="306">
        <v>0</v>
      </c>
      <c r="F98" s="306">
        <v>0</v>
      </c>
      <c r="G98" s="306">
        <v>0</v>
      </c>
    </row>
    <row r="99" spans="1:7" s="3114" customFormat="1">
      <c r="A99" s="3166">
        <v>63</v>
      </c>
      <c r="B99" s="3167"/>
      <c r="C99" s="3167" t="s">
        <v>295</v>
      </c>
      <c r="D99" s="306">
        <v>28627</v>
      </c>
      <c r="E99" s="306">
        <v>33292</v>
      </c>
      <c r="F99" s="306">
        <v>25532</v>
      </c>
      <c r="G99" s="306">
        <v>28749</v>
      </c>
    </row>
    <row r="100" spans="1:7" s="3114" customFormat="1">
      <c r="A100" s="3166">
        <v>64</v>
      </c>
      <c r="B100" s="3167"/>
      <c r="C100" s="3167" t="s">
        <v>296</v>
      </c>
      <c r="D100" s="306">
        <v>0</v>
      </c>
      <c r="E100" s="306">
        <v>0</v>
      </c>
      <c r="F100" s="306">
        <v>0</v>
      </c>
      <c r="G100" s="306">
        <v>0</v>
      </c>
    </row>
    <row r="101" spans="1:7" s="3114" customFormat="1">
      <c r="A101" s="3166">
        <v>65</v>
      </c>
      <c r="B101" s="3167"/>
      <c r="C101" s="3167" t="s">
        <v>297</v>
      </c>
      <c r="D101" s="306">
        <v>0</v>
      </c>
      <c r="E101" s="306">
        <v>0</v>
      </c>
      <c r="F101" s="306">
        <v>0</v>
      </c>
      <c r="G101" s="306">
        <v>0</v>
      </c>
    </row>
    <row r="102" spans="1:7" s="3114" customFormat="1">
      <c r="A102" s="3166">
        <v>66</v>
      </c>
      <c r="B102" s="3167"/>
      <c r="C102" s="3167" t="s">
        <v>298</v>
      </c>
      <c r="D102" s="306">
        <v>549</v>
      </c>
      <c r="E102" s="306">
        <v>400</v>
      </c>
      <c r="F102" s="306">
        <v>463</v>
      </c>
      <c r="G102" s="306">
        <v>300</v>
      </c>
    </row>
    <row r="103" spans="1:7" s="3114" customFormat="1">
      <c r="A103" s="3166">
        <v>67</v>
      </c>
      <c r="B103" s="3167"/>
      <c r="C103" s="3167" t="s">
        <v>284</v>
      </c>
      <c r="D103" s="284">
        <v>2658</v>
      </c>
      <c r="E103" s="284">
        <v>1480</v>
      </c>
      <c r="F103" s="284">
        <v>1555</v>
      </c>
      <c r="G103" s="284">
        <v>1670</v>
      </c>
    </row>
    <row r="104" spans="1:7" s="3114" customFormat="1" ht="25.5">
      <c r="A104" s="3174" t="s">
        <v>299</v>
      </c>
      <c r="B104" s="3167"/>
      <c r="C104" s="3175" t="s">
        <v>300</v>
      </c>
      <c r="D104" s="284">
        <v>1091</v>
      </c>
      <c r="E104" s="284">
        <v>7754</v>
      </c>
      <c r="F104" s="284">
        <v>31516</v>
      </c>
      <c r="G104" s="284">
        <v>10940</v>
      </c>
    </row>
    <row r="105" spans="1:7" s="3114" customFormat="1" ht="38.25">
      <c r="A105" s="3176" t="s">
        <v>301</v>
      </c>
      <c r="B105" s="3171"/>
      <c r="C105" s="3177" t="s">
        <v>302</v>
      </c>
      <c r="D105" s="302">
        <v>791</v>
      </c>
      <c r="E105" s="302">
        <v>0</v>
      </c>
      <c r="F105" s="302"/>
      <c r="G105" s="302">
        <v>2193</v>
      </c>
    </row>
    <row r="106" spans="1:7">
      <c r="A106" s="3172">
        <v>6</v>
      </c>
      <c r="B106" s="3173"/>
      <c r="C106" s="3173" t="s">
        <v>303</v>
      </c>
      <c r="D106" s="353">
        <f t="shared" ref="D106:G106" si="14">SUM(D96:D105)</f>
        <v>33937</v>
      </c>
      <c r="E106" s="353">
        <f t="shared" si="14"/>
        <v>42976</v>
      </c>
      <c r="F106" s="353">
        <f t="shared" si="14"/>
        <v>59185</v>
      </c>
      <c r="G106" s="353">
        <f t="shared" si="14"/>
        <v>43902</v>
      </c>
    </row>
    <row r="107" spans="1:7">
      <c r="A107" s="3178" t="s">
        <v>304</v>
      </c>
      <c r="B107" s="3178"/>
      <c r="C107" s="3173" t="s">
        <v>3</v>
      </c>
      <c r="D107" s="353">
        <f t="shared" ref="D107:G107" si="15">(D95-D88)-(D106-D103)</f>
        <v>47473</v>
      </c>
      <c r="E107" s="353">
        <f t="shared" si="15"/>
        <v>54512</v>
      </c>
      <c r="F107" s="353">
        <f t="shared" si="15"/>
        <v>42881</v>
      </c>
      <c r="G107" s="353">
        <f t="shared" si="15"/>
        <v>55291</v>
      </c>
    </row>
    <row r="108" spans="1:7">
      <c r="A108" s="3179" t="s">
        <v>305</v>
      </c>
      <c r="B108" s="3179"/>
      <c r="C108" s="3180" t="s">
        <v>306</v>
      </c>
      <c r="D108" s="539">
        <f t="shared" ref="D108:G108" si="16">D107-D85-D86+D100+D101</f>
        <v>47338</v>
      </c>
      <c r="E108" s="539">
        <f t="shared" si="16"/>
        <v>54012</v>
      </c>
      <c r="F108" s="539">
        <f t="shared" si="16"/>
        <v>17324</v>
      </c>
      <c r="G108" s="539">
        <f t="shared" si="16"/>
        <v>54791</v>
      </c>
    </row>
    <row r="109" spans="1:7">
      <c r="A109" s="3162"/>
      <c r="B109" s="3162"/>
      <c r="C109" s="3163"/>
      <c r="D109" s="341"/>
      <c r="E109" s="341"/>
      <c r="F109" s="341"/>
      <c r="G109" s="341"/>
    </row>
    <row r="110" spans="1:7" s="3183" customFormat="1">
      <c r="A110" s="3181" t="s">
        <v>307</v>
      </c>
      <c r="B110" s="3182"/>
      <c r="C110" s="3181"/>
      <c r="D110" s="341"/>
      <c r="E110" s="341"/>
      <c r="F110" s="341"/>
      <c r="G110" s="341"/>
    </row>
    <row r="111" spans="1:7" s="3186" customFormat="1">
      <c r="A111" s="3184">
        <v>10</v>
      </c>
      <c r="B111" s="3185"/>
      <c r="C111" s="3185" t="s">
        <v>308</v>
      </c>
      <c r="D111" s="366">
        <f t="shared" ref="D111:G111" si="17">D112+D117</f>
        <v>839705</v>
      </c>
      <c r="E111" s="366">
        <f t="shared" si="17"/>
        <v>0</v>
      </c>
      <c r="F111" s="366">
        <f t="shared" si="17"/>
        <v>807324</v>
      </c>
      <c r="G111" s="366">
        <f t="shared" si="17"/>
        <v>0</v>
      </c>
    </row>
    <row r="112" spans="1:7" s="3186" customFormat="1">
      <c r="A112" s="3187" t="s">
        <v>309</v>
      </c>
      <c r="B112" s="3188"/>
      <c r="C112" s="3188" t="s">
        <v>310</v>
      </c>
      <c r="D112" s="366">
        <f t="shared" ref="D112:G112" si="18">D113+D114+D115+D116</f>
        <v>520023</v>
      </c>
      <c r="E112" s="366">
        <f t="shared" si="18"/>
        <v>0</v>
      </c>
      <c r="F112" s="366">
        <f t="shared" si="18"/>
        <v>483535</v>
      </c>
      <c r="G112" s="366">
        <f t="shared" si="18"/>
        <v>0</v>
      </c>
    </row>
    <row r="113" spans="1:7" s="3186" customFormat="1">
      <c r="A113" s="3189" t="s">
        <v>311</v>
      </c>
      <c r="B113" s="3190"/>
      <c r="C113" s="3190" t="s">
        <v>312</v>
      </c>
      <c r="D113" s="306">
        <v>444180</v>
      </c>
      <c r="E113" s="306"/>
      <c r="F113" s="306">
        <v>420407</v>
      </c>
      <c r="G113" s="306"/>
    </row>
    <row r="114" spans="1:7" s="3193" customFormat="1" ht="15" customHeight="1">
      <c r="A114" s="3191">
        <v>102</v>
      </c>
      <c r="B114" s="3192"/>
      <c r="C114" s="3192" t="s">
        <v>313</v>
      </c>
      <c r="D114" s="323"/>
      <c r="E114" s="323"/>
      <c r="F114" s="323"/>
      <c r="G114" s="323"/>
    </row>
    <row r="115" spans="1:7" s="3186" customFormat="1">
      <c r="A115" s="3189">
        <v>104</v>
      </c>
      <c r="B115" s="3190"/>
      <c r="C115" s="3190" t="s">
        <v>314</v>
      </c>
      <c r="D115" s="306">
        <v>72561</v>
      </c>
      <c r="E115" s="306"/>
      <c r="F115" s="306">
        <v>60251</v>
      </c>
      <c r="G115" s="306"/>
    </row>
    <row r="116" spans="1:7" s="3186" customFormat="1">
      <c r="A116" s="3189">
        <v>106</v>
      </c>
      <c r="B116" s="3190"/>
      <c r="C116" s="3190" t="s">
        <v>315</v>
      </c>
      <c r="D116" s="306">
        <v>3282</v>
      </c>
      <c r="E116" s="306"/>
      <c r="F116" s="306">
        <v>2877</v>
      </c>
      <c r="G116" s="306"/>
    </row>
    <row r="117" spans="1:7" s="3186" customFormat="1">
      <c r="A117" s="3187" t="s">
        <v>316</v>
      </c>
      <c r="B117" s="3188"/>
      <c r="C117" s="3188" t="s">
        <v>317</v>
      </c>
      <c r="D117" s="366">
        <f t="shared" ref="D117:G117" si="19">D118+D119+D120</f>
        <v>319682</v>
      </c>
      <c r="E117" s="366">
        <f t="shared" si="19"/>
        <v>0</v>
      </c>
      <c r="F117" s="366">
        <f t="shared" si="19"/>
        <v>323789</v>
      </c>
      <c r="G117" s="366">
        <f t="shared" si="19"/>
        <v>0</v>
      </c>
    </row>
    <row r="118" spans="1:7" s="3186" customFormat="1">
      <c r="A118" s="3189">
        <v>107</v>
      </c>
      <c r="B118" s="3190"/>
      <c r="C118" s="3190" t="s">
        <v>318</v>
      </c>
      <c r="D118" s="306">
        <v>260895</v>
      </c>
      <c r="E118" s="306"/>
      <c r="F118" s="306">
        <v>260849</v>
      </c>
      <c r="G118" s="306"/>
    </row>
    <row r="119" spans="1:7" s="3186" customFormat="1">
      <c r="A119" s="3189">
        <v>108</v>
      </c>
      <c r="B119" s="3190"/>
      <c r="C119" s="3190" t="s">
        <v>319</v>
      </c>
      <c r="D119" s="306">
        <v>58787</v>
      </c>
      <c r="E119" s="306"/>
      <c r="F119" s="306">
        <v>62940</v>
      </c>
      <c r="G119" s="306"/>
    </row>
    <row r="120" spans="1:7" s="3195" customFormat="1" ht="25.5">
      <c r="A120" s="3191">
        <v>109</v>
      </c>
      <c r="B120" s="3194"/>
      <c r="C120" s="3194" t="s">
        <v>320</v>
      </c>
      <c r="D120" s="376"/>
      <c r="E120" s="376"/>
      <c r="F120" s="376"/>
      <c r="G120" s="376"/>
    </row>
    <row r="121" spans="1:7" s="3186" customFormat="1">
      <c r="A121" s="3187">
        <v>14</v>
      </c>
      <c r="B121" s="3188"/>
      <c r="C121" s="3188" t="s">
        <v>321</v>
      </c>
      <c r="D121" s="378">
        <f t="shared" ref="D121:G121" si="20">SUM(D122:D130)</f>
        <v>1064576</v>
      </c>
      <c r="E121" s="378">
        <f t="shared" si="20"/>
        <v>0</v>
      </c>
      <c r="F121" s="378">
        <f t="shared" si="20"/>
        <v>1092020</v>
      </c>
      <c r="G121" s="378">
        <f t="shared" si="20"/>
        <v>0</v>
      </c>
    </row>
    <row r="122" spans="1:7" s="3186" customFormat="1">
      <c r="A122" s="3189" t="s">
        <v>322</v>
      </c>
      <c r="B122" s="3190"/>
      <c r="C122" s="3190" t="s">
        <v>323</v>
      </c>
      <c r="D122" s="306">
        <v>293986</v>
      </c>
      <c r="E122" s="306"/>
      <c r="F122" s="306">
        <v>295132</v>
      </c>
      <c r="G122" s="306"/>
    </row>
    <row r="123" spans="1:7" s="3186" customFormat="1">
      <c r="A123" s="3189">
        <v>144</v>
      </c>
      <c r="B123" s="3190"/>
      <c r="C123" s="3190" t="s">
        <v>281</v>
      </c>
      <c r="D123" s="306">
        <v>185639</v>
      </c>
      <c r="E123" s="306"/>
      <c r="F123" s="306">
        <v>209744</v>
      </c>
      <c r="G123" s="306"/>
    </row>
    <row r="124" spans="1:7" s="3186" customFormat="1">
      <c r="A124" s="3189">
        <v>145</v>
      </c>
      <c r="B124" s="3190"/>
      <c r="C124" s="3190" t="s">
        <v>324</v>
      </c>
      <c r="D124" s="379">
        <v>578329</v>
      </c>
      <c r="E124" s="379"/>
      <c r="F124" s="379">
        <v>580065</v>
      </c>
      <c r="G124" s="379"/>
    </row>
    <row r="125" spans="1:7" s="3186" customFormat="1">
      <c r="A125" s="3189">
        <v>146</v>
      </c>
      <c r="B125" s="3190"/>
      <c r="C125" s="3190" t="s">
        <v>325</v>
      </c>
      <c r="D125" s="379">
        <v>6622</v>
      </c>
      <c r="E125" s="379"/>
      <c r="F125" s="379">
        <v>7079</v>
      </c>
      <c r="G125" s="379"/>
    </row>
    <row r="126" spans="1:7" s="3195" customFormat="1" ht="29.45" customHeight="1">
      <c r="A126" s="3191" t="s">
        <v>326</v>
      </c>
      <c r="B126" s="3194"/>
      <c r="C126" s="3194" t="s">
        <v>327</v>
      </c>
      <c r="D126" s="380"/>
      <c r="E126" s="380"/>
      <c r="F126" s="380"/>
      <c r="G126" s="380"/>
    </row>
    <row r="127" spans="1:7" s="3186" customFormat="1">
      <c r="A127" s="3189">
        <v>1484</v>
      </c>
      <c r="B127" s="3190"/>
      <c r="C127" s="3190" t="s">
        <v>328</v>
      </c>
      <c r="D127" s="379"/>
      <c r="E127" s="379"/>
      <c r="F127" s="379"/>
      <c r="G127" s="379"/>
    </row>
    <row r="128" spans="1:7" s="3186" customFormat="1">
      <c r="A128" s="3189">
        <v>1485</v>
      </c>
      <c r="B128" s="3190"/>
      <c r="C128" s="3190" t="s">
        <v>329</v>
      </c>
      <c r="D128" s="379"/>
      <c r="E128" s="379"/>
      <c r="F128" s="379"/>
      <c r="G128" s="379"/>
    </row>
    <row r="129" spans="1:7" s="3186" customFormat="1">
      <c r="A129" s="3189">
        <v>1486</v>
      </c>
      <c r="B129" s="3190"/>
      <c r="C129" s="3190" t="s">
        <v>330</v>
      </c>
      <c r="D129" s="379"/>
      <c r="E129" s="379"/>
      <c r="F129" s="379"/>
      <c r="G129" s="379"/>
    </row>
    <row r="130" spans="1:7" s="3186" customFormat="1">
      <c r="A130" s="3196">
        <v>1489</v>
      </c>
      <c r="B130" s="3197"/>
      <c r="C130" s="3197" t="s">
        <v>331</v>
      </c>
      <c r="D130" s="383"/>
      <c r="E130" s="383"/>
      <c r="F130" s="383"/>
      <c r="G130" s="383"/>
    </row>
    <row r="131" spans="1:7" s="3183" customFormat="1">
      <c r="A131" s="3198">
        <v>1</v>
      </c>
      <c r="B131" s="3199"/>
      <c r="C131" s="3198" t="s">
        <v>332</v>
      </c>
      <c r="D131" s="386">
        <f t="shared" ref="D131:G131" si="21">D111+D121</f>
        <v>1904281</v>
      </c>
      <c r="E131" s="386">
        <f t="shared" si="21"/>
        <v>0</v>
      </c>
      <c r="F131" s="386">
        <f t="shared" si="21"/>
        <v>1899344</v>
      </c>
      <c r="G131" s="386">
        <f t="shared" si="21"/>
        <v>0</v>
      </c>
    </row>
    <row r="132" spans="1:7" s="3183" customFormat="1">
      <c r="A132" s="3162"/>
      <c r="B132" s="3162"/>
      <c r="C132" s="3163"/>
      <c r="D132" s="341"/>
      <c r="E132" s="341"/>
      <c r="F132" s="341"/>
      <c r="G132" s="341"/>
    </row>
    <row r="133" spans="1:7" s="3186" customFormat="1">
      <c r="A133" s="3184">
        <v>20</v>
      </c>
      <c r="B133" s="3185"/>
      <c r="C133" s="3185" t="s">
        <v>333</v>
      </c>
      <c r="D133" s="720">
        <f t="shared" ref="D133:G133" si="22">D134+D140</f>
        <v>1268894</v>
      </c>
      <c r="E133" s="720">
        <f t="shared" si="22"/>
        <v>0</v>
      </c>
      <c r="F133" s="720">
        <f t="shared" si="22"/>
        <v>1242494</v>
      </c>
      <c r="G133" s="720">
        <f t="shared" si="22"/>
        <v>0</v>
      </c>
    </row>
    <row r="134" spans="1:7" s="3186" customFormat="1">
      <c r="A134" s="3200" t="s">
        <v>334</v>
      </c>
      <c r="B134" s="3188"/>
      <c r="C134" s="3188" t="s">
        <v>335</v>
      </c>
      <c r="D134" s="366">
        <f t="shared" ref="D134:G134" si="23">D135+D136+D138+D139</f>
        <v>522209</v>
      </c>
      <c r="E134" s="366">
        <f t="shared" si="23"/>
        <v>0</v>
      </c>
      <c r="F134" s="366">
        <f t="shared" si="23"/>
        <v>535860</v>
      </c>
      <c r="G134" s="366">
        <f t="shared" si="23"/>
        <v>0</v>
      </c>
    </row>
    <row r="135" spans="1:7" s="3202" customFormat="1">
      <c r="A135" s="3201">
        <v>200</v>
      </c>
      <c r="B135" s="3190"/>
      <c r="C135" s="3190" t="s">
        <v>336</v>
      </c>
      <c r="D135" s="306">
        <v>393966</v>
      </c>
      <c r="E135" s="306"/>
      <c r="F135" s="306">
        <v>293654</v>
      </c>
      <c r="G135" s="306"/>
    </row>
    <row r="136" spans="1:7" s="3202" customFormat="1">
      <c r="A136" s="3201">
        <v>201</v>
      </c>
      <c r="B136" s="3190"/>
      <c r="C136" s="3190" t="s">
        <v>337</v>
      </c>
      <c r="D136" s="306">
        <v>36517</v>
      </c>
      <c r="E136" s="306"/>
      <c r="F136" s="306">
        <v>150000</v>
      </c>
      <c r="G136" s="306"/>
    </row>
    <row r="137" spans="1:7" s="3202" customFormat="1">
      <c r="A137" s="3203" t="s">
        <v>338</v>
      </c>
      <c r="B137" s="3204"/>
      <c r="C137" s="3204" t="s">
        <v>339</v>
      </c>
      <c r="D137" s="393"/>
      <c r="E137" s="393"/>
      <c r="F137" s="393"/>
      <c r="G137" s="393"/>
    </row>
    <row r="138" spans="1:7" s="3202" customFormat="1">
      <c r="A138" s="3201">
        <v>204</v>
      </c>
      <c r="B138" s="3190"/>
      <c r="C138" s="3190" t="s">
        <v>340</v>
      </c>
      <c r="D138" s="379">
        <v>72796</v>
      </c>
      <c r="E138" s="379"/>
      <c r="F138" s="379">
        <v>70504</v>
      </c>
      <c r="G138" s="379"/>
    </row>
    <row r="139" spans="1:7" s="3202" customFormat="1">
      <c r="A139" s="3201">
        <v>205</v>
      </c>
      <c r="B139" s="3190"/>
      <c r="C139" s="3190" t="s">
        <v>341</v>
      </c>
      <c r="D139" s="379">
        <v>18930</v>
      </c>
      <c r="E139" s="379"/>
      <c r="F139" s="379">
        <v>21702</v>
      </c>
      <c r="G139" s="379"/>
    </row>
    <row r="140" spans="1:7" s="3202" customFormat="1">
      <c r="A140" s="3200" t="s">
        <v>342</v>
      </c>
      <c r="B140" s="3188"/>
      <c r="C140" s="3188" t="s">
        <v>343</v>
      </c>
      <c r="D140" s="366">
        <f t="shared" ref="D140:G140" si="24">D141+D143+D144</f>
        <v>746685</v>
      </c>
      <c r="E140" s="366">
        <f t="shared" si="24"/>
        <v>0</v>
      </c>
      <c r="F140" s="366">
        <f t="shared" si="24"/>
        <v>706634</v>
      </c>
      <c r="G140" s="366">
        <f t="shared" si="24"/>
        <v>0</v>
      </c>
    </row>
    <row r="141" spans="1:7" s="3202" customFormat="1">
      <c r="A141" s="3201">
        <v>206</v>
      </c>
      <c r="B141" s="3190"/>
      <c r="C141" s="3190" t="s">
        <v>344</v>
      </c>
      <c r="D141" s="379">
        <v>455409</v>
      </c>
      <c r="E141" s="379"/>
      <c r="F141" s="379">
        <v>385420</v>
      </c>
      <c r="G141" s="379"/>
    </row>
    <row r="142" spans="1:7" s="3202" customFormat="1">
      <c r="A142" s="3203" t="s">
        <v>345</v>
      </c>
      <c r="B142" s="3204"/>
      <c r="C142" s="3204" t="s">
        <v>346</v>
      </c>
      <c r="D142" s="393"/>
      <c r="E142" s="393"/>
      <c r="F142" s="393"/>
      <c r="G142" s="393"/>
    </row>
    <row r="143" spans="1:7" s="3202" customFormat="1">
      <c r="A143" s="3201">
        <v>208</v>
      </c>
      <c r="B143" s="3190"/>
      <c r="C143" s="3190" t="s">
        <v>347</v>
      </c>
      <c r="D143" s="379">
        <v>26147</v>
      </c>
      <c r="E143" s="379"/>
      <c r="F143" s="379">
        <v>32392</v>
      </c>
      <c r="G143" s="379"/>
    </row>
    <row r="144" spans="1:7" s="3205" customFormat="1" ht="25.5">
      <c r="A144" s="3191">
        <v>209</v>
      </c>
      <c r="B144" s="3194"/>
      <c r="C144" s="3194" t="s">
        <v>348</v>
      </c>
      <c r="D144" s="380">
        <v>265129</v>
      </c>
      <c r="E144" s="380"/>
      <c r="F144" s="380">
        <v>288822</v>
      </c>
      <c r="G144" s="380"/>
    </row>
    <row r="145" spans="1:7" s="3186" customFormat="1">
      <c r="A145" s="3200">
        <v>29</v>
      </c>
      <c r="B145" s="3188"/>
      <c r="C145" s="3188" t="s">
        <v>349</v>
      </c>
      <c r="D145" s="379">
        <v>635387</v>
      </c>
      <c r="E145" s="379"/>
      <c r="F145" s="379">
        <v>656850</v>
      </c>
      <c r="G145" s="379"/>
    </row>
    <row r="146" spans="1:7" s="3186" customFormat="1">
      <c r="A146" s="3206" t="s">
        <v>350</v>
      </c>
      <c r="B146" s="3207"/>
      <c r="C146" s="3207" t="s">
        <v>351</v>
      </c>
      <c r="D146" s="318"/>
      <c r="E146" s="318"/>
      <c r="F146" s="318">
        <v>253324</v>
      </c>
      <c r="G146" s="318"/>
    </row>
    <row r="147" spans="1:7" s="3183" customFormat="1">
      <c r="A147" s="3198">
        <v>2</v>
      </c>
      <c r="B147" s="3199"/>
      <c r="C147" s="3198" t="s">
        <v>352</v>
      </c>
      <c r="D147" s="386">
        <f t="shared" ref="D147:G147" si="25">D133+D145</f>
        <v>1904281</v>
      </c>
      <c r="E147" s="386">
        <f t="shared" si="25"/>
        <v>0</v>
      </c>
      <c r="F147" s="386">
        <f t="shared" si="25"/>
        <v>1899344</v>
      </c>
      <c r="G147" s="386">
        <f t="shared" si="25"/>
        <v>0</v>
      </c>
    </row>
    <row r="148" spans="1:7" ht="7.5" customHeight="1"/>
    <row r="149" spans="1:7" ht="13.5" customHeight="1">
      <c r="A149" s="3208" t="s">
        <v>353</v>
      </c>
      <c r="B149" s="3209"/>
      <c r="C149" s="3210" t="s">
        <v>354</v>
      </c>
      <c r="D149" s="3209"/>
      <c r="E149" s="3209"/>
      <c r="F149" s="3209"/>
      <c r="G149" s="3209"/>
    </row>
    <row r="150" spans="1:7">
      <c r="A150" s="3211" t="s">
        <v>355</v>
      </c>
      <c r="B150" s="3212"/>
      <c r="C150" s="3212" t="s">
        <v>101</v>
      </c>
      <c r="D150" s="402">
        <f t="shared" ref="D150" si="26">D77+SUM(D8:D12)-D30-D31+D16-D33+D59+D63-D73+D64-D74-D54+D20-D35</f>
        <v>68886</v>
      </c>
      <c r="E150" s="402">
        <f t="shared" ref="E150" si="27">E77+SUM(E8:E12)-E30-E31+E16-E33+E59+E63-E73+E64-E74-E54+E20-E35</f>
        <v>25766</v>
      </c>
      <c r="F150" s="402">
        <f t="shared" ref="F150:G150" si="28">F77+SUM(F8:F12)-F30-F31+F16-F33+F59+F63-F73+F64-F74-F54+F20-F35</f>
        <v>86677</v>
      </c>
      <c r="G150" s="402">
        <f t="shared" si="28"/>
        <v>53102</v>
      </c>
    </row>
    <row r="151" spans="1:7">
      <c r="A151" s="3213" t="s">
        <v>356</v>
      </c>
      <c r="B151" s="3214"/>
      <c r="C151" s="3214" t="s">
        <v>357</v>
      </c>
      <c r="D151" s="405">
        <f t="shared" ref="D151:G151" si="29">IF(D177=0,0,D150/D177)</f>
        <v>4.1940109042091708E-2</v>
      </c>
      <c r="E151" s="405">
        <f t="shared" si="29"/>
        <v>1.5885375725572519E-2</v>
      </c>
      <c r="F151" s="405">
        <f t="shared" si="29"/>
        <v>5.1359461121770221E-2</v>
      </c>
      <c r="G151" s="405">
        <f t="shared" si="29"/>
        <v>3.1554090349446902E-2</v>
      </c>
    </row>
    <row r="152" spans="1:7" s="3217" customFormat="1" ht="25.5">
      <c r="A152" s="3215" t="s">
        <v>358</v>
      </c>
      <c r="B152" s="3216"/>
      <c r="C152" s="3216" t="s">
        <v>359</v>
      </c>
      <c r="D152" s="587">
        <f t="shared" ref="D152:G152" si="30">IF(D107=0,0,D150/D107)</f>
        <v>1.4510563899479705</v>
      </c>
      <c r="E152" s="587">
        <f t="shared" si="30"/>
        <v>0.47266656882888169</v>
      </c>
      <c r="F152" s="587">
        <f t="shared" si="30"/>
        <v>2.0213381217788764</v>
      </c>
      <c r="G152" s="587">
        <f t="shared" si="30"/>
        <v>0.96040946989564302</v>
      </c>
    </row>
    <row r="153" spans="1:7" s="3217" customFormat="1" ht="25.5">
      <c r="A153" s="3218" t="s">
        <v>358</v>
      </c>
      <c r="B153" s="3219"/>
      <c r="C153" s="3219" t="s">
        <v>360</v>
      </c>
      <c r="D153" s="425">
        <f t="shared" ref="D153:G153" si="31">IF(0=D108,0,D150/D108)</f>
        <v>1.4551945582829862</v>
      </c>
      <c r="E153" s="425">
        <f t="shared" si="31"/>
        <v>0.47704213878397395</v>
      </c>
      <c r="F153" s="425">
        <f t="shared" si="31"/>
        <v>5.0032902332024936</v>
      </c>
      <c r="G153" s="425">
        <f t="shared" si="31"/>
        <v>0.96917376941468492</v>
      </c>
    </row>
    <row r="154" spans="1:7" ht="25.5">
      <c r="A154" s="3220" t="s">
        <v>361</v>
      </c>
      <c r="B154" s="3221"/>
      <c r="C154" s="3221" t="s">
        <v>362</v>
      </c>
      <c r="D154" s="418">
        <f t="shared" ref="D154:G154" si="32">D150-D107</f>
        <v>21413</v>
      </c>
      <c r="E154" s="418">
        <f t="shared" si="32"/>
        <v>-28746</v>
      </c>
      <c r="F154" s="418">
        <f t="shared" si="32"/>
        <v>43796</v>
      </c>
      <c r="G154" s="418">
        <f t="shared" si="32"/>
        <v>-2189</v>
      </c>
    </row>
    <row r="155" spans="1:7" ht="25.5">
      <c r="A155" s="3218" t="s">
        <v>363</v>
      </c>
      <c r="B155" s="3219"/>
      <c r="C155" s="3219" t="s">
        <v>364</v>
      </c>
      <c r="D155" s="415">
        <f t="shared" ref="D155:G155" si="33">D150-D108</f>
        <v>21548</v>
      </c>
      <c r="E155" s="415">
        <f t="shared" si="33"/>
        <v>-28246</v>
      </c>
      <c r="F155" s="415">
        <f t="shared" si="33"/>
        <v>69353</v>
      </c>
      <c r="G155" s="415">
        <f t="shared" si="33"/>
        <v>-1689</v>
      </c>
    </row>
    <row r="156" spans="1:7">
      <c r="A156" s="3211" t="s">
        <v>365</v>
      </c>
      <c r="B156" s="3212"/>
      <c r="C156" s="3212" t="s">
        <v>366</v>
      </c>
      <c r="D156" s="419">
        <f t="shared" ref="D156:G156" si="34">D135+D136-D137+D141-D142</f>
        <v>885892</v>
      </c>
      <c r="E156" s="419">
        <f t="shared" si="34"/>
        <v>0</v>
      </c>
      <c r="F156" s="419">
        <f t="shared" si="34"/>
        <v>829074</v>
      </c>
      <c r="G156" s="419">
        <f t="shared" si="34"/>
        <v>0</v>
      </c>
    </row>
    <row r="157" spans="1:7">
      <c r="A157" s="3222" t="s">
        <v>367</v>
      </c>
      <c r="B157" s="3223"/>
      <c r="C157" s="3223" t="s">
        <v>368</v>
      </c>
      <c r="D157" s="422">
        <f t="shared" ref="D157:G157" si="35">IF(D177=0,0,D156/D177)</f>
        <v>0.53936078563883383</v>
      </c>
      <c r="E157" s="422">
        <f t="shared" si="35"/>
        <v>0</v>
      </c>
      <c r="F157" s="422">
        <f t="shared" si="35"/>
        <v>0.49125827924444226</v>
      </c>
      <c r="G157" s="422">
        <f t="shared" si="35"/>
        <v>0</v>
      </c>
    </row>
    <row r="158" spans="1:7">
      <c r="A158" s="3211" t="s">
        <v>369</v>
      </c>
      <c r="B158" s="3212"/>
      <c r="C158" s="3212" t="s">
        <v>370</v>
      </c>
      <c r="D158" s="419">
        <f t="shared" ref="D158:G158" si="36">D133-D142-D111</f>
        <v>429189</v>
      </c>
      <c r="E158" s="419">
        <f t="shared" si="36"/>
        <v>0</v>
      </c>
      <c r="F158" s="419">
        <f t="shared" si="36"/>
        <v>435170</v>
      </c>
      <c r="G158" s="419">
        <f t="shared" si="36"/>
        <v>0</v>
      </c>
    </row>
    <row r="159" spans="1:7">
      <c r="A159" s="3213" t="s">
        <v>371</v>
      </c>
      <c r="B159" s="3214"/>
      <c r="C159" s="3214" t="s">
        <v>372</v>
      </c>
      <c r="D159" s="423">
        <f t="shared" ref="D159:G159" si="37">D121-D123-D124-D142-D145</f>
        <v>-334779</v>
      </c>
      <c r="E159" s="423">
        <f t="shared" si="37"/>
        <v>0</v>
      </c>
      <c r="F159" s="423">
        <f t="shared" si="37"/>
        <v>-354639</v>
      </c>
      <c r="G159" s="423">
        <f t="shared" si="37"/>
        <v>0</v>
      </c>
    </row>
    <row r="160" spans="1:7">
      <c r="A160" s="3213" t="s">
        <v>373</v>
      </c>
      <c r="B160" s="3214"/>
      <c r="C160" s="3214" t="s">
        <v>374</v>
      </c>
      <c r="D160" s="424">
        <f t="shared" ref="D160:G160" si="38">IF(D175=0,"-",1000*D158/D175)</f>
        <v>1573.3888114964441</v>
      </c>
      <c r="E160" s="424" t="str">
        <f t="shared" si="38"/>
        <v>-</v>
      </c>
      <c r="F160" s="424" t="str">
        <f t="shared" si="38"/>
        <v>-</v>
      </c>
      <c r="G160" s="424" t="str">
        <f t="shared" si="38"/>
        <v>-</v>
      </c>
    </row>
    <row r="161" spans="1:7">
      <c r="A161" s="3213" t="s">
        <v>373</v>
      </c>
      <c r="B161" s="3214"/>
      <c r="C161" s="3214" t="s">
        <v>375</v>
      </c>
      <c r="D161" s="423">
        <f t="shared" ref="D161:G161" si="39">IF(D175=0,0,1000*(D159/D175))</f>
        <v>-1227.2857247598799</v>
      </c>
      <c r="E161" s="423">
        <f t="shared" si="39"/>
        <v>0</v>
      </c>
      <c r="F161" s="423">
        <f t="shared" si="39"/>
        <v>0</v>
      </c>
      <c r="G161" s="423">
        <f t="shared" si="39"/>
        <v>0</v>
      </c>
    </row>
    <row r="162" spans="1:7">
      <c r="A162" s="3222" t="s">
        <v>376</v>
      </c>
      <c r="B162" s="3223"/>
      <c r="C162" s="3223" t="s">
        <v>377</v>
      </c>
      <c r="D162" s="422">
        <f t="shared" ref="D162:G162" si="40">IF((D22+D23+D65+D66)=0,0,D158/(D22+D23+D65+D66))</f>
        <v>0.5041950763360572</v>
      </c>
      <c r="E162" s="422">
        <f t="shared" si="40"/>
        <v>0</v>
      </c>
      <c r="F162" s="422">
        <f t="shared" si="40"/>
        <v>0.47868800524481103</v>
      </c>
      <c r="G162" s="422">
        <f t="shared" si="40"/>
        <v>0</v>
      </c>
    </row>
    <row r="163" spans="1:7">
      <c r="A163" s="3213" t="s">
        <v>378</v>
      </c>
      <c r="B163" s="3214"/>
      <c r="C163" s="3214" t="s">
        <v>349</v>
      </c>
      <c r="D163" s="402">
        <f t="shared" ref="D163:G163" si="41">D145</f>
        <v>635387</v>
      </c>
      <c r="E163" s="402">
        <f t="shared" si="41"/>
        <v>0</v>
      </c>
      <c r="F163" s="402">
        <f t="shared" si="41"/>
        <v>656850</v>
      </c>
      <c r="G163" s="402">
        <f t="shared" si="41"/>
        <v>0</v>
      </c>
    </row>
    <row r="164" spans="1:7" ht="25.5">
      <c r="A164" s="3218" t="s">
        <v>379</v>
      </c>
      <c r="B164" s="3224"/>
      <c r="C164" s="3224" t="s">
        <v>380</v>
      </c>
      <c r="D164" s="425">
        <f t="shared" ref="D164:G164" si="42">IF(D178=0,0,D146/D178)</f>
        <v>0</v>
      </c>
      <c r="E164" s="425">
        <f t="shared" si="42"/>
        <v>0</v>
      </c>
      <c r="F164" s="425">
        <f t="shared" si="42"/>
        <v>0.15380178631166289</v>
      </c>
      <c r="G164" s="425">
        <f t="shared" si="42"/>
        <v>0</v>
      </c>
    </row>
    <row r="165" spans="1:7">
      <c r="A165" s="3225" t="s">
        <v>381</v>
      </c>
      <c r="B165" s="3226"/>
      <c r="C165" s="3226" t="s">
        <v>382</v>
      </c>
      <c r="D165" s="428">
        <f t="shared" ref="D165:G165" si="43">IF(D177=0,0,D180/D177)</f>
        <v>2.0001400317202288E-2</v>
      </c>
      <c r="E165" s="428">
        <f t="shared" si="43"/>
        <v>2.4996377917317871E-2</v>
      </c>
      <c r="F165" s="428">
        <f t="shared" si="43"/>
        <v>2.1689872450158621E-2</v>
      </c>
      <c r="G165" s="428">
        <f t="shared" si="43"/>
        <v>2.6045702387800022E-2</v>
      </c>
    </row>
    <row r="166" spans="1:7">
      <c r="A166" s="3213" t="s">
        <v>383</v>
      </c>
      <c r="B166" s="3214"/>
      <c r="C166" s="3214" t="s">
        <v>251</v>
      </c>
      <c r="D166" s="402">
        <f t="shared" ref="D166:G166" si="44">D55</f>
        <v>60465</v>
      </c>
      <c r="E166" s="402">
        <f t="shared" si="44"/>
        <v>60756</v>
      </c>
      <c r="F166" s="402">
        <f t="shared" si="44"/>
        <v>61867</v>
      </c>
      <c r="G166" s="402">
        <f t="shared" si="44"/>
        <v>62302</v>
      </c>
    </row>
    <row r="167" spans="1:7">
      <c r="A167" s="3222" t="s">
        <v>384</v>
      </c>
      <c r="B167" s="3223"/>
      <c r="C167" s="3223" t="s">
        <v>385</v>
      </c>
      <c r="D167" s="422">
        <f t="shared" ref="D167:G167" si="45">IF(0=D111,0,(D44+D45+D46+D47+D48)/D111)</f>
        <v>7.9845898261889592E-2</v>
      </c>
      <c r="E167" s="422">
        <f t="shared" si="45"/>
        <v>0</v>
      </c>
      <c r="F167" s="422">
        <f t="shared" si="45"/>
        <v>8.320946732662475E-2</v>
      </c>
      <c r="G167" s="422">
        <f t="shared" si="45"/>
        <v>0</v>
      </c>
    </row>
    <row r="168" spans="1:7">
      <c r="A168" s="3213" t="s">
        <v>386</v>
      </c>
      <c r="B168" s="3212"/>
      <c r="C168" s="3212" t="s">
        <v>387</v>
      </c>
      <c r="D168" s="402">
        <f t="shared" ref="D168:G168" si="46">D38-D44</f>
        <v>-4044</v>
      </c>
      <c r="E168" s="402">
        <f t="shared" si="46"/>
        <v>-3799</v>
      </c>
      <c r="F168" s="402">
        <f t="shared" si="46"/>
        <v>-3461</v>
      </c>
      <c r="G168" s="402">
        <f t="shared" si="46"/>
        <v>-2632</v>
      </c>
    </row>
    <row r="169" spans="1:7">
      <c r="A169" s="3222" t="s">
        <v>388</v>
      </c>
      <c r="B169" s="3223"/>
      <c r="C169" s="3223" t="s">
        <v>389</v>
      </c>
      <c r="D169" s="405">
        <f t="shared" ref="D169:G169" si="47">IF(D177=0,0,D168/D177)</f>
        <v>-2.4621229417620253E-3</v>
      </c>
      <c r="E169" s="405">
        <f t="shared" si="47"/>
        <v>-2.3421773803248467E-3</v>
      </c>
      <c r="F169" s="405">
        <f t="shared" si="47"/>
        <v>-2.0507758106815734E-3</v>
      </c>
      <c r="G169" s="405">
        <f t="shared" si="47"/>
        <v>-1.5639781138138723E-3</v>
      </c>
    </row>
    <row r="170" spans="1:7">
      <c r="A170" s="3213" t="s">
        <v>390</v>
      </c>
      <c r="B170" s="3214"/>
      <c r="C170" s="3214" t="s">
        <v>391</v>
      </c>
      <c r="D170" s="402">
        <f t="shared" ref="D170" si="48">SUM(D82:D87)+SUM(D89:D94)</f>
        <v>78752</v>
      </c>
      <c r="E170" s="402">
        <f t="shared" ref="E170" si="49">SUM(E82:E87)+SUM(E89:E94)</f>
        <v>96008</v>
      </c>
      <c r="F170" s="402">
        <f t="shared" ref="F170:G170" si="50">SUM(F82:F87)+SUM(F89:F94)</f>
        <v>100511</v>
      </c>
      <c r="G170" s="402">
        <f t="shared" si="50"/>
        <v>97523</v>
      </c>
    </row>
    <row r="171" spans="1:7">
      <c r="A171" s="3213" t="s">
        <v>392</v>
      </c>
      <c r="B171" s="3214"/>
      <c r="C171" s="3214" t="s">
        <v>393</v>
      </c>
      <c r="D171" s="423">
        <f t="shared" ref="D171" si="51">SUM(D96:D102)+SUM(D104:D105)</f>
        <v>31279</v>
      </c>
      <c r="E171" s="423">
        <f t="shared" ref="E171" si="52">SUM(E96:E102)+SUM(E104:E105)</f>
        <v>41496</v>
      </c>
      <c r="F171" s="423">
        <f t="shared" ref="F171:G171" si="53">SUM(F96:F102)+SUM(F104:F105)</f>
        <v>57630</v>
      </c>
      <c r="G171" s="423">
        <f t="shared" si="53"/>
        <v>42232</v>
      </c>
    </row>
    <row r="172" spans="1:7">
      <c r="A172" s="3225" t="s">
        <v>394</v>
      </c>
      <c r="B172" s="3226"/>
      <c r="C172" s="3226" t="s">
        <v>395</v>
      </c>
      <c r="D172" s="428">
        <f t="shared" ref="D172:G172" si="54">IF(D184=0,0,D170/D184)</f>
        <v>4.8096554664086924E-2</v>
      </c>
      <c r="E172" s="428">
        <f t="shared" si="54"/>
        <v>5.7282847484000921E-2</v>
      </c>
      <c r="F172" s="428">
        <f t="shared" si="54"/>
        <v>5.9538188235001427E-2</v>
      </c>
      <c r="G172" s="428">
        <f t="shared" si="54"/>
        <v>5.700542505203806E-2</v>
      </c>
    </row>
    <row r="173" spans="1:7">
      <c r="A173" s="3227"/>
    </row>
    <row r="174" spans="1:7">
      <c r="A174" s="3228" t="s">
        <v>396</v>
      </c>
      <c r="B174" s="3229"/>
      <c r="C174" s="3230"/>
      <c r="D174" s="341"/>
      <c r="E174" s="341"/>
      <c r="F174" s="341"/>
      <c r="G174" s="341"/>
    </row>
    <row r="175" spans="1:7" s="3114" customFormat="1">
      <c r="A175" s="3231" t="s">
        <v>397</v>
      </c>
      <c r="B175" s="3229"/>
      <c r="C175" s="3229" t="s">
        <v>420</v>
      </c>
      <c r="D175" s="609">
        <v>272780</v>
      </c>
      <c r="E175" s="609"/>
      <c r="F175" s="609"/>
      <c r="G175" s="609"/>
    </row>
    <row r="176" spans="1:7">
      <c r="A176" s="3228" t="s">
        <v>399</v>
      </c>
      <c r="B176" s="3229"/>
      <c r="C176" s="3229"/>
      <c r="D176" s="3229"/>
      <c r="E176" s="3229"/>
      <c r="F176" s="3229"/>
      <c r="G176" s="3229"/>
    </row>
    <row r="177" spans="1:7">
      <c r="A177" s="3231" t="s">
        <v>400</v>
      </c>
      <c r="B177" s="3229"/>
      <c r="C177" s="3229" t="s">
        <v>401</v>
      </c>
      <c r="D177" s="3232">
        <f t="shared" ref="D177" si="55">SUM(D22:D32)+SUM(D44:D53)+SUM(D65:D72)+D75</f>
        <v>1642485</v>
      </c>
      <c r="E177" s="3232">
        <f t="shared" ref="E177" si="56">SUM(E22:E32)+SUM(E44:E53)+SUM(E65:E72)+E75</f>
        <v>1621995</v>
      </c>
      <c r="F177" s="3232">
        <f t="shared" ref="F177:G177" si="57">SUM(F22:F32)+SUM(F44:F53)+SUM(F65:F72)+F75</f>
        <v>1687654</v>
      </c>
      <c r="G177" s="3232">
        <f t="shared" si="57"/>
        <v>1682888</v>
      </c>
    </row>
    <row r="178" spans="1:7">
      <c r="A178" s="3231" t="s">
        <v>402</v>
      </c>
      <c r="B178" s="3229"/>
      <c r="C178" s="3229" t="s">
        <v>403</v>
      </c>
      <c r="D178" s="3232">
        <f t="shared" ref="D178:G178" si="58">D78-D17-D20-D59-D63-D64</f>
        <v>1622686</v>
      </c>
      <c r="E178" s="3232">
        <f t="shared" si="58"/>
        <v>1639682</v>
      </c>
      <c r="F178" s="3232">
        <f t="shared" si="58"/>
        <v>1647081</v>
      </c>
      <c r="G178" s="3232">
        <f t="shared" si="58"/>
        <v>1675071</v>
      </c>
    </row>
    <row r="179" spans="1:7">
      <c r="A179" s="3231"/>
      <c r="B179" s="3229"/>
      <c r="C179" s="3229" t="s">
        <v>404</v>
      </c>
      <c r="D179" s="3232">
        <f t="shared" ref="D179:G179" si="59">D178+D170</f>
        <v>1701438</v>
      </c>
      <c r="E179" s="3232">
        <f t="shared" si="59"/>
        <v>1735690</v>
      </c>
      <c r="F179" s="3232">
        <f t="shared" si="59"/>
        <v>1747592</v>
      </c>
      <c r="G179" s="3232">
        <f t="shared" si="59"/>
        <v>1772594</v>
      </c>
    </row>
    <row r="180" spans="1:7">
      <c r="A180" s="3231" t="s">
        <v>405</v>
      </c>
      <c r="B180" s="3229"/>
      <c r="C180" s="3229" t="s">
        <v>406</v>
      </c>
      <c r="D180" s="3232">
        <f t="shared" ref="D180:G180" si="60">D38-D44+D8+D9+D10+D16-D33</f>
        <v>32852</v>
      </c>
      <c r="E180" s="3232">
        <f t="shared" si="60"/>
        <v>40544</v>
      </c>
      <c r="F180" s="3232">
        <f t="shared" si="60"/>
        <v>36605</v>
      </c>
      <c r="G180" s="3232">
        <f t="shared" si="60"/>
        <v>43832</v>
      </c>
    </row>
    <row r="181" spans="1:7" ht="27.6" customHeight="1">
      <c r="A181" s="3233" t="s">
        <v>407</v>
      </c>
      <c r="B181" s="3234"/>
      <c r="C181" s="3234" t="s">
        <v>408</v>
      </c>
      <c r="D181" s="435">
        <f t="shared" ref="D181:G181" si="61">D22+D23+D24+D25+D26+D29+SUM(D44:D47)+SUM(D49:D53)-D54+D32-D33+SUM(D65:D70)+D72</f>
        <v>1627276</v>
      </c>
      <c r="E181" s="435">
        <f t="shared" si="61"/>
        <v>1604792</v>
      </c>
      <c r="F181" s="435">
        <f t="shared" si="61"/>
        <v>1674343</v>
      </c>
      <c r="G181" s="435">
        <f t="shared" si="61"/>
        <v>1665707</v>
      </c>
    </row>
    <row r="182" spans="1:7">
      <c r="A182" s="3235" t="s">
        <v>409</v>
      </c>
      <c r="B182" s="3234"/>
      <c r="C182" s="3234" t="s">
        <v>410</v>
      </c>
      <c r="D182" s="435">
        <f t="shared" ref="D182:G182" si="62">D181+D171</f>
        <v>1658555</v>
      </c>
      <c r="E182" s="435">
        <f t="shared" si="62"/>
        <v>1646288</v>
      </c>
      <c r="F182" s="435">
        <f t="shared" si="62"/>
        <v>1731973</v>
      </c>
      <c r="G182" s="435">
        <f t="shared" si="62"/>
        <v>1707939</v>
      </c>
    </row>
    <row r="183" spans="1:7">
      <c r="A183" s="3235" t="s">
        <v>411</v>
      </c>
      <c r="B183" s="3234"/>
      <c r="C183" s="3234" t="s">
        <v>412</v>
      </c>
      <c r="D183" s="435">
        <f t="shared" ref="D183:G183" si="63">D4+D5-D7+D38+D39+D40+D41+D43+D13-D16+D57+D58+D60+D62</f>
        <v>1558621</v>
      </c>
      <c r="E183" s="435">
        <f t="shared" si="63"/>
        <v>1580026</v>
      </c>
      <c r="F183" s="435">
        <f t="shared" si="63"/>
        <v>1587666</v>
      </c>
      <c r="G183" s="435">
        <f t="shared" si="63"/>
        <v>1613244</v>
      </c>
    </row>
    <row r="184" spans="1:7">
      <c r="A184" s="3235" t="s">
        <v>413</v>
      </c>
      <c r="B184" s="3234"/>
      <c r="C184" s="3234" t="s">
        <v>414</v>
      </c>
      <c r="D184" s="435">
        <f t="shared" ref="D184:G184" si="64">D183+D170</f>
        <v>1637373</v>
      </c>
      <c r="E184" s="435">
        <f t="shared" si="64"/>
        <v>1676034</v>
      </c>
      <c r="F184" s="435">
        <f t="shared" si="64"/>
        <v>1688177</v>
      </c>
      <c r="G184" s="435">
        <f t="shared" si="64"/>
        <v>1710767</v>
      </c>
    </row>
    <row r="185" spans="1:7">
      <c r="A185" s="3235"/>
      <c r="B185" s="3234"/>
      <c r="C185" s="3234" t="s">
        <v>415</v>
      </c>
      <c r="D185" s="435">
        <f t="shared" ref="D185:G186" si="65">D181-D183</f>
        <v>68655</v>
      </c>
      <c r="E185" s="435">
        <f t="shared" si="65"/>
        <v>24766</v>
      </c>
      <c r="F185" s="435">
        <f t="shared" si="65"/>
        <v>86677</v>
      </c>
      <c r="G185" s="435">
        <f t="shared" si="65"/>
        <v>52463</v>
      </c>
    </row>
    <row r="186" spans="1:7">
      <c r="A186" s="3235"/>
      <c r="B186" s="3234"/>
      <c r="C186" s="3234" t="s">
        <v>416</v>
      </c>
      <c r="D186" s="435">
        <f t="shared" si="65"/>
        <v>21182</v>
      </c>
      <c r="E186" s="435">
        <f t="shared" si="65"/>
        <v>-29746</v>
      </c>
      <c r="F186" s="435">
        <f t="shared" si="65"/>
        <v>43796</v>
      </c>
      <c r="G186" s="435">
        <f t="shared" si="65"/>
        <v>-2828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orientation="landscape" r:id="rId1"/>
  <headerFooter alignWithMargins="0">
    <oddHeader>&amp;LFachgruppe für kantonale Finanzfragen (FkF)
Groupe d'études pour les finances cantonales
&amp;CTotal der Kantone&amp;RZürich, 05.08.2019</oddHeader>
    <oddFooter>&amp;LQuelle: FkF August 2019</oddFooter>
  </headerFooter>
  <rowBreaks count="3" manualBreakCount="3">
    <brk id="56" max="6" man="1"/>
    <brk id="79" max="6" man="1"/>
    <brk id="147" max="6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186"/>
  <sheetViews>
    <sheetView zoomScale="115" zoomScaleNormal="115" workbookViewId="0">
      <selection activeCell="AF30" sqref="AF30"/>
    </sheetView>
  </sheetViews>
  <sheetFormatPr baseColWidth="10" defaultColWidth="11.42578125" defaultRowHeight="12.75"/>
  <cols>
    <col min="1" max="1" width="16.28515625" style="3357" customWidth="1"/>
    <col min="2" max="2" width="3.7109375" style="3251" customWidth="1"/>
    <col min="3" max="3" width="44.7109375" style="3251" customWidth="1"/>
    <col min="4" max="7" width="11.42578125" style="3251" customWidth="1"/>
    <col min="8" max="16384" width="11.42578125" style="3251"/>
  </cols>
  <sheetData>
    <row r="1" spans="1:41" s="3241" customFormat="1" ht="18" customHeight="1">
      <c r="A1" s="3236" t="s">
        <v>113</v>
      </c>
      <c r="B1" s="3237" t="s">
        <v>660</v>
      </c>
      <c r="C1" s="3237" t="s">
        <v>661</v>
      </c>
      <c r="D1" s="3238" t="s">
        <v>430</v>
      </c>
      <c r="E1" s="3239" t="s">
        <v>22</v>
      </c>
      <c r="F1" s="3238" t="s">
        <v>430</v>
      </c>
      <c r="G1" s="3239" t="s">
        <v>22</v>
      </c>
      <c r="H1" s="3240"/>
      <c r="I1" s="3240"/>
      <c r="J1" s="3240"/>
      <c r="K1" s="3240"/>
      <c r="L1" s="3240"/>
      <c r="M1" s="3240"/>
      <c r="N1" s="3240"/>
      <c r="O1" s="3240"/>
      <c r="P1" s="3240"/>
      <c r="Q1" s="3240"/>
      <c r="R1" s="3240"/>
      <c r="S1" s="3240"/>
      <c r="T1" s="3240"/>
      <c r="U1" s="3240"/>
      <c r="V1" s="3240"/>
      <c r="W1" s="3240"/>
      <c r="X1" s="3240"/>
      <c r="Y1" s="3240"/>
      <c r="Z1" s="3240"/>
      <c r="AA1" s="3240"/>
      <c r="AB1" s="3240"/>
      <c r="AC1" s="3240"/>
      <c r="AD1" s="3240"/>
      <c r="AE1" s="3240"/>
      <c r="AF1" s="3240"/>
      <c r="AG1" s="3240"/>
      <c r="AH1" s="3240"/>
      <c r="AI1" s="3240"/>
      <c r="AJ1" s="3240"/>
      <c r="AK1" s="3240"/>
      <c r="AL1" s="3240"/>
      <c r="AM1" s="3240"/>
      <c r="AN1" s="3240"/>
      <c r="AO1" s="3240"/>
    </row>
    <row r="2" spans="1:41" s="3247" customFormat="1" ht="15" customHeight="1">
      <c r="A2" s="3242"/>
      <c r="B2" s="3243"/>
      <c r="C2" s="3244" t="s">
        <v>431</v>
      </c>
      <c r="D2" s="3245">
        <v>2017</v>
      </c>
      <c r="E2" s="3246">
        <v>2018</v>
      </c>
      <c r="F2" s="3245">
        <v>2018</v>
      </c>
      <c r="G2" s="3246">
        <v>2019</v>
      </c>
    </row>
    <row r="3" spans="1:41" ht="15" customHeight="1">
      <c r="A3" s="3248" t="s">
        <v>432</v>
      </c>
      <c r="B3" s="3249"/>
      <c r="C3" s="3249"/>
      <c r="D3" s="3250"/>
      <c r="E3" s="3250"/>
      <c r="F3" s="3250"/>
      <c r="G3" s="3250"/>
    </row>
    <row r="4" spans="1:41" s="3255" customFormat="1" ht="12.75" customHeight="1">
      <c r="A4" s="3252">
        <v>30</v>
      </c>
      <c r="B4" s="3253"/>
      <c r="C4" s="3254" t="s">
        <v>116</v>
      </c>
      <c r="D4" s="279">
        <v>1005761</v>
      </c>
      <c r="E4" s="279">
        <v>1023527</v>
      </c>
      <c r="F4" s="279">
        <v>1021696.2</v>
      </c>
      <c r="G4" s="279">
        <v>1032708.5</v>
      </c>
    </row>
    <row r="5" spans="1:41" s="3255" customFormat="1" ht="12.75" customHeight="1">
      <c r="A5" s="3256">
        <v>31</v>
      </c>
      <c r="B5" s="3257"/>
      <c r="C5" s="3258" t="s">
        <v>433</v>
      </c>
      <c r="D5" s="284">
        <v>312789.5</v>
      </c>
      <c r="E5" s="284">
        <v>288167.59999999998</v>
      </c>
      <c r="F5" s="284">
        <v>295173.59999999998</v>
      </c>
      <c r="G5" s="284">
        <v>303061.2</v>
      </c>
    </row>
    <row r="6" spans="1:41" s="3255" customFormat="1" ht="12.75" customHeight="1">
      <c r="A6" s="3259" t="s">
        <v>118</v>
      </c>
      <c r="B6" s="3260"/>
      <c r="C6" s="3261" t="s">
        <v>434</v>
      </c>
      <c r="D6" s="284">
        <v>47004.639999999999</v>
      </c>
      <c r="E6" s="284">
        <v>45894.1</v>
      </c>
      <c r="F6" s="284">
        <v>52588</v>
      </c>
      <c r="G6" s="284">
        <v>48419</v>
      </c>
    </row>
    <row r="7" spans="1:41" s="3255" customFormat="1" ht="12.75" customHeight="1">
      <c r="A7" s="3259" t="s">
        <v>435</v>
      </c>
      <c r="B7" s="3260"/>
      <c r="C7" s="3261" t="s">
        <v>436</v>
      </c>
      <c r="D7" s="284">
        <v>0</v>
      </c>
      <c r="E7" s="284">
        <v>0</v>
      </c>
      <c r="F7" s="284">
        <v>0</v>
      </c>
      <c r="G7" s="284">
        <v>0</v>
      </c>
    </row>
    <row r="8" spans="1:41" s="3255" customFormat="1" ht="12.75" customHeight="1">
      <c r="A8" s="3256">
        <v>330</v>
      </c>
      <c r="B8" s="3257"/>
      <c r="C8" s="3258" t="s">
        <v>437</v>
      </c>
      <c r="D8" s="284">
        <v>103127.5</v>
      </c>
      <c r="E8" s="284">
        <v>103876.5</v>
      </c>
      <c r="F8" s="284">
        <v>101952.4</v>
      </c>
      <c r="G8" s="284">
        <v>107550.2</v>
      </c>
    </row>
    <row r="9" spans="1:41" s="3255" customFormat="1" ht="12.75" customHeight="1">
      <c r="A9" s="3256">
        <v>332</v>
      </c>
      <c r="B9" s="3257"/>
      <c r="C9" s="3258" t="s">
        <v>438</v>
      </c>
      <c r="D9" s="284">
        <v>0</v>
      </c>
      <c r="E9" s="284">
        <v>0</v>
      </c>
      <c r="F9" s="284">
        <v>0</v>
      </c>
      <c r="G9" s="284">
        <v>0</v>
      </c>
    </row>
    <row r="10" spans="1:41" s="3255" customFormat="1" ht="12.75" customHeight="1">
      <c r="A10" s="3256">
        <v>339</v>
      </c>
      <c r="B10" s="3257"/>
      <c r="C10" s="3258" t="s">
        <v>439</v>
      </c>
      <c r="D10" s="284">
        <v>0</v>
      </c>
      <c r="E10" s="284">
        <v>0</v>
      </c>
      <c r="F10" s="284">
        <v>0</v>
      </c>
      <c r="G10" s="284">
        <v>0</v>
      </c>
    </row>
    <row r="11" spans="1:41" s="3265" customFormat="1" ht="28.15" customHeight="1">
      <c r="A11" s="3262">
        <v>350</v>
      </c>
      <c r="B11" s="3263"/>
      <c r="C11" s="3264" t="s">
        <v>440</v>
      </c>
      <c r="D11" s="284">
        <v>20844.330000000002</v>
      </c>
      <c r="E11" s="284">
        <v>17207.7</v>
      </c>
      <c r="F11" s="284">
        <v>18540.3</v>
      </c>
      <c r="G11" s="284">
        <v>17918.400000000001</v>
      </c>
    </row>
    <row r="12" spans="1:41" s="3267" customFormat="1" ht="25.5">
      <c r="A12" s="3262">
        <v>351</v>
      </c>
      <c r="B12" s="3266"/>
      <c r="C12" s="3264" t="s">
        <v>441</v>
      </c>
      <c r="D12" s="284">
        <v>0</v>
      </c>
      <c r="E12" s="284">
        <v>0</v>
      </c>
      <c r="F12" s="284">
        <v>0</v>
      </c>
      <c r="G12" s="284">
        <v>0</v>
      </c>
    </row>
    <row r="13" spans="1:41" s="3255" customFormat="1" ht="12.75" customHeight="1">
      <c r="A13" s="3256">
        <v>36</v>
      </c>
      <c r="B13" s="3257"/>
      <c r="C13" s="3258" t="s">
        <v>442</v>
      </c>
      <c r="D13" s="284">
        <v>1824833</v>
      </c>
      <c r="E13" s="284">
        <v>1906389</v>
      </c>
      <c r="F13" s="284">
        <v>1862540.3</v>
      </c>
      <c r="G13" s="284">
        <v>1974737.1</v>
      </c>
    </row>
    <row r="14" spans="1:41" s="3255" customFormat="1" ht="12.75" customHeight="1">
      <c r="A14" s="3268" t="s">
        <v>443</v>
      </c>
      <c r="B14" s="3257"/>
      <c r="C14" s="3269" t="s">
        <v>444</v>
      </c>
      <c r="D14" s="284">
        <v>539765.30000000005</v>
      </c>
      <c r="E14" s="284">
        <v>552176.69999999995</v>
      </c>
      <c r="F14" s="284">
        <v>546281.1</v>
      </c>
      <c r="G14" s="284">
        <v>571466.9</v>
      </c>
    </row>
    <row r="15" spans="1:41" s="3255" customFormat="1" ht="12.75" customHeight="1">
      <c r="A15" s="3268" t="s">
        <v>445</v>
      </c>
      <c r="B15" s="3257"/>
      <c r="C15" s="3269" t="s">
        <v>446</v>
      </c>
      <c r="D15" s="284">
        <v>21384.14</v>
      </c>
      <c r="E15" s="284">
        <v>28025.599999999999</v>
      </c>
      <c r="F15" s="284">
        <v>24670.2</v>
      </c>
      <c r="G15" s="284">
        <v>26658.3</v>
      </c>
    </row>
    <row r="16" spans="1:41" s="3271" customFormat="1" ht="26.25" customHeight="1">
      <c r="A16" s="3268" t="s">
        <v>447</v>
      </c>
      <c r="B16" s="3270"/>
      <c r="C16" s="3269" t="s">
        <v>448</v>
      </c>
      <c r="D16" s="284">
        <v>82353.149999999994</v>
      </c>
      <c r="E16" s="284">
        <v>86826</v>
      </c>
      <c r="F16" s="284">
        <v>81165.600000000006</v>
      </c>
      <c r="G16" s="284">
        <v>88997.5</v>
      </c>
    </row>
    <row r="17" spans="1:7" s="3272" customFormat="1">
      <c r="A17" s="3256">
        <v>37</v>
      </c>
      <c r="B17" s="3257"/>
      <c r="C17" s="3258" t="s">
        <v>449</v>
      </c>
      <c r="D17" s="284">
        <v>133029.5</v>
      </c>
      <c r="E17" s="284">
        <v>127878.2</v>
      </c>
      <c r="F17" s="284">
        <v>148972.79999999999</v>
      </c>
      <c r="G17" s="284">
        <v>136284.70000000001</v>
      </c>
    </row>
    <row r="18" spans="1:7" s="3272" customFormat="1">
      <c r="A18" s="3273" t="s">
        <v>450</v>
      </c>
      <c r="B18" s="3260"/>
      <c r="C18" s="3261" t="s">
        <v>451</v>
      </c>
      <c r="D18" s="284">
        <v>81752.03</v>
      </c>
      <c r="E18" s="284">
        <v>74900</v>
      </c>
      <c r="F18" s="284">
        <v>98862.7</v>
      </c>
      <c r="G18" s="284">
        <v>83500</v>
      </c>
    </row>
    <row r="19" spans="1:7" s="3272" customFormat="1">
      <c r="A19" s="3273" t="s">
        <v>452</v>
      </c>
      <c r="B19" s="3260"/>
      <c r="C19" s="3261" t="s">
        <v>453</v>
      </c>
      <c r="D19" s="284">
        <v>44209.72</v>
      </c>
      <c r="E19" s="284">
        <v>44563</v>
      </c>
      <c r="F19" s="284">
        <v>42256.4</v>
      </c>
      <c r="G19" s="284">
        <v>44695</v>
      </c>
    </row>
    <row r="20" spans="1:7" s="3255" customFormat="1" ht="12.75" customHeight="1">
      <c r="A20" s="3274">
        <v>39</v>
      </c>
      <c r="B20" s="3275"/>
      <c r="C20" s="3276" t="s">
        <v>138</v>
      </c>
      <c r="D20" s="302">
        <v>203000.6</v>
      </c>
      <c r="E20" s="302">
        <v>205480.8</v>
      </c>
      <c r="F20" s="302">
        <v>204599.9</v>
      </c>
      <c r="G20" s="302">
        <v>204401.5</v>
      </c>
    </row>
    <row r="21" spans="1:7" ht="12.75" customHeight="1">
      <c r="A21" s="3277"/>
      <c r="B21" s="3278"/>
      <c r="C21" s="3279" t="s">
        <v>454</v>
      </c>
      <c r="D21" s="305">
        <f t="shared" ref="D21:G21" si="0">D4+D5+SUM(D8:D13)+D17</f>
        <v>3400384.83</v>
      </c>
      <c r="E21" s="305">
        <f t="shared" si="0"/>
        <v>3467046</v>
      </c>
      <c r="F21" s="305">
        <f t="shared" si="0"/>
        <v>3448875.5999999996</v>
      </c>
      <c r="G21" s="305">
        <f t="shared" si="0"/>
        <v>3572260.1000000006</v>
      </c>
    </row>
    <row r="22" spans="1:7" s="3265" customFormat="1" ht="12.75" customHeight="1">
      <c r="A22" s="3262" t="s">
        <v>216</v>
      </c>
      <c r="B22" s="3263"/>
      <c r="C22" s="3264" t="s">
        <v>455</v>
      </c>
      <c r="D22" s="376">
        <v>1507126.52</v>
      </c>
      <c r="E22" s="376">
        <v>1515800</v>
      </c>
      <c r="F22" s="376">
        <v>1582024.5</v>
      </c>
      <c r="G22" s="376">
        <v>1610100</v>
      </c>
    </row>
    <row r="23" spans="1:7" s="3265" customFormat="1">
      <c r="A23" s="3262" t="s">
        <v>218</v>
      </c>
      <c r="B23" s="3263"/>
      <c r="C23" s="3264" t="s">
        <v>456</v>
      </c>
      <c r="D23" s="376">
        <v>442290.179</v>
      </c>
      <c r="E23" s="376">
        <v>441092.2</v>
      </c>
      <c r="F23" s="376">
        <v>445219.1</v>
      </c>
      <c r="G23" s="376">
        <v>423253</v>
      </c>
    </row>
    <row r="24" spans="1:7" s="3280" customFormat="1" ht="12.75" customHeight="1">
      <c r="A24" s="3256">
        <v>41</v>
      </c>
      <c r="B24" s="3257"/>
      <c r="C24" s="3258" t="s">
        <v>457</v>
      </c>
      <c r="D24" s="306">
        <v>166284.995</v>
      </c>
      <c r="E24" s="306">
        <v>142447.20000000001</v>
      </c>
      <c r="F24" s="306">
        <v>173836.4</v>
      </c>
      <c r="G24" s="306">
        <v>143399</v>
      </c>
    </row>
    <row r="25" spans="1:7" s="3255" customFormat="1" ht="12.75" customHeight="1">
      <c r="A25" s="3281">
        <v>42</v>
      </c>
      <c r="B25" s="3282"/>
      <c r="C25" s="3258" t="s">
        <v>458</v>
      </c>
      <c r="D25" s="306">
        <v>263958.96899999998</v>
      </c>
      <c r="E25" s="306">
        <v>282960.5</v>
      </c>
      <c r="F25" s="306">
        <v>269602.09999999998</v>
      </c>
      <c r="G25" s="306">
        <v>287819.3</v>
      </c>
    </row>
    <row r="26" spans="1:7" s="3283" customFormat="1" ht="12.75" customHeight="1">
      <c r="A26" s="3262">
        <v>430</v>
      </c>
      <c r="B26" s="3257"/>
      <c r="C26" s="3258" t="s">
        <v>459</v>
      </c>
      <c r="D26" s="310">
        <v>14709.1937</v>
      </c>
      <c r="E26" s="310">
        <v>14159.9</v>
      </c>
      <c r="F26" s="310">
        <v>17010</v>
      </c>
      <c r="G26" s="310">
        <v>13502.3</v>
      </c>
    </row>
    <row r="27" spans="1:7" s="3283" customFormat="1" ht="12.75" customHeight="1">
      <c r="A27" s="3262">
        <v>431</v>
      </c>
      <c r="B27" s="3257"/>
      <c r="C27" s="3258" t="s">
        <v>460</v>
      </c>
      <c r="D27" s="310">
        <v>0</v>
      </c>
      <c r="E27" s="310">
        <v>0</v>
      </c>
      <c r="F27" s="310">
        <v>0</v>
      </c>
      <c r="G27" s="310">
        <v>0</v>
      </c>
    </row>
    <row r="28" spans="1:7" s="3283" customFormat="1" ht="12.75" customHeight="1">
      <c r="A28" s="3262">
        <v>432</v>
      </c>
      <c r="B28" s="3257"/>
      <c r="C28" s="3258" t="s">
        <v>461</v>
      </c>
      <c r="D28" s="310">
        <v>0</v>
      </c>
      <c r="E28" s="310">
        <v>0</v>
      </c>
      <c r="F28" s="310">
        <v>0</v>
      </c>
      <c r="G28" s="310">
        <v>0</v>
      </c>
    </row>
    <row r="29" spans="1:7" s="3283" customFormat="1" ht="12.75" customHeight="1">
      <c r="A29" s="3262">
        <v>439</v>
      </c>
      <c r="B29" s="3257"/>
      <c r="C29" s="3258" t="s">
        <v>462</v>
      </c>
      <c r="D29" s="310">
        <v>18288.061000000002</v>
      </c>
      <c r="E29" s="310">
        <v>2616</v>
      </c>
      <c r="F29" s="310">
        <v>1069.4000000000001</v>
      </c>
      <c r="G29" s="310">
        <v>2001</v>
      </c>
    </row>
    <row r="30" spans="1:7" s="3255" customFormat="1" ht="25.5">
      <c r="A30" s="3262">
        <v>450</v>
      </c>
      <c r="B30" s="3266"/>
      <c r="C30" s="3264" t="s">
        <v>463</v>
      </c>
      <c r="D30" s="284">
        <v>8390.1992499999997</v>
      </c>
      <c r="E30" s="284">
        <v>8053.9</v>
      </c>
      <c r="F30" s="284">
        <v>7127.4</v>
      </c>
      <c r="G30" s="284">
        <v>5382.7</v>
      </c>
    </row>
    <row r="31" spans="1:7" s="3267" customFormat="1" ht="25.5">
      <c r="A31" s="3262">
        <v>451</v>
      </c>
      <c r="B31" s="3266"/>
      <c r="C31" s="3264" t="s">
        <v>464</v>
      </c>
      <c r="D31" s="306">
        <v>0</v>
      </c>
      <c r="E31" s="306">
        <v>0</v>
      </c>
      <c r="F31" s="306">
        <v>0</v>
      </c>
      <c r="G31" s="306">
        <v>0</v>
      </c>
    </row>
    <row r="32" spans="1:7" s="3255" customFormat="1" ht="12.75" customHeight="1">
      <c r="A32" s="3256">
        <v>46</v>
      </c>
      <c r="B32" s="3257"/>
      <c r="C32" s="3258" t="s">
        <v>465</v>
      </c>
      <c r="D32" s="306">
        <v>892942.64199999999</v>
      </c>
      <c r="E32" s="306">
        <v>909353.2</v>
      </c>
      <c r="F32" s="306">
        <v>901361.3</v>
      </c>
      <c r="G32" s="306">
        <v>945117.1</v>
      </c>
    </row>
    <row r="33" spans="1:7" s="3271" customFormat="1" ht="12.75" customHeight="1">
      <c r="A33" s="3268" t="s">
        <v>466</v>
      </c>
      <c r="B33" s="3284"/>
      <c r="C33" s="3269" t="s">
        <v>467</v>
      </c>
      <c r="D33" s="1255">
        <v>0</v>
      </c>
      <c r="E33" s="1255">
        <v>0</v>
      </c>
      <c r="F33" s="1255">
        <v>0</v>
      </c>
      <c r="G33" s="1255">
        <v>0</v>
      </c>
    </row>
    <row r="34" spans="1:7" s="3255" customFormat="1" ht="15" customHeight="1">
      <c r="A34" s="3256">
        <v>47</v>
      </c>
      <c r="B34" s="3257"/>
      <c r="C34" s="3258" t="s">
        <v>449</v>
      </c>
      <c r="D34" s="306">
        <v>133029.476</v>
      </c>
      <c r="E34" s="306">
        <v>127878</v>
      </c>
      <c r="F34" s="306">
        <v>148972.79999999999</v>
      </c>
      <c r="G34" s="306">
        <v>136284.70000000001</v>
      </c>
    </row>
    <row r="35" spans="1:7" s="3255" customFormat="1" ht="15" customHeight="1">
      <c r="A35" s="3274">
        <v>49</v>
      </c>
      <c r="B35" s="3275"/>
      <c r="C35" s="3276" t="s">
        <v>138</v>
      </c>
      <c r="D35" s="313">
        <v>203000.56200000001</v>
      </c>
      <c r="E35" s="313">
        <v>205480.8</v>
      </c>
      <c r="F35" s="313">
        <v>204599.9</v>
      </c>
      <c r="G35" s="313">
        <v>204401.5</v>
      </c>
    </row>
    <row r="36" spans="1:7" s="3251" customFormat="1" ht="13.5" customHeight="1">
      <c r="A36" s="3277"/>
      <c r="B36" s="3285"/>
      <c r="C36" s="3279" t="s">
        <v>468</v>
      </c>
      <c r="D36" s="305">
        <f t="shared" ref="D36:G36" si="1">D22+D23+D24+D25+D26+D27+D28+D29+D30+D31+D32+D34</f>
        <v>3447020.2349500004</v>
      </c>
      <c r="E36" s="305">
        <f t="shared" si="1"/>
        <v>3444360.8999999994</v>
      </c>
      <c r="F36" s="305">
        <f t="shared" si="1"/>
        <v>3546223</v>
      </c>
      <c r="G36" s="305">
        <f t="shared" si="1"/>
        <v>3566859.1</v>
      </c>
    </row>
    <row r="37" spans="1:7" s="3286" customFormat="1" ht="15" customHeight="1">
      <c r="A37" s="3277"/>
      <c r="B37" s="3285"/>
      <c r="C37" s="3279" t="s">
        <v>469</v>
      </c>
      <c r="D37" s="305">
        <f t="shared" ref="D37:G37" si="2">D36-D21</f>
        <v>46635.404950000346</v>
      </c>
      <c r="E37" s="305">
        <f t="shared" si="2"/>
        <v>-22685.100000000559</v>
      </c>
      <c r="F37" s="305">
        <f t="shared" si="2"/>
        <v>97347.400000000373</v>
      </c>
      <c r="G37" s="305">
        <f t="shared" si="2"/>
        <v>-5401.0000000004657</v>
      </c>
    </row>
    <row r="38" spans="1:7" s="3267" customFormat="1" ht="15" customHeight="1">
      <c r="A38" s="3256">
        <v>340</v>
      </c>
      <c r="B38" s="3257"/>
      <c r="C38" s="3258" t="s">
        <v>470</v>
      </c>
      <c r="D38" s="306">
        <v>23846.239099999999</v>
      </c>
      <c r="E38" s="306">
        <v>25996</v>
      </c>
      <c r="F38" s="306">
        <v>22964.1</v>
      </c>
      <c r="G38" s="306">
        <v>25311</v>
      </c>
    </row>
    <row r="39" spans="1:7" s="3267" customFormat="1" ht="15" customHeight="1">
      <c r="A39" s="3256">
        <v>341</v>
      </c>
      <c r="B39" s="3257"/>
      <c r="C39" s="3258" t="s">
        <v>471</v>
      </c>
      <c r="D39" s="306">
        <v>1.4756899999999999</v>
      </c>
      <c r="E39" s="306">
        <v>20</v>
      </c>
      <c r="F39" s="306">
        <v>98.4</v>
      </c>
      <c r="G39" s="306">
        <v>20</v>
      </c>
    </row>
    <row r="40" spans="1:7" s="3271" customFormat="1" ht="15" customHeight="1">
      <c r="A40" s="3262">
        <v>342</v>
      </c>
      <c r="B40" s="3263"/>
      <c r="C40" s="3264" t="s">
        <v>472</v>
      </c>
      <c r="D40" s="376">
        <v>2109.8030699999999</v>
      </c>
      <c r="E40" s="376">
        <v>2472.5</v>
      </c>
      <c r="F40" s="376">
        <v>1923.3</v>
      </c>
      <c r="G40" s="376">
        <v>2732.4</v>
      </c>
    </row>
    <row r="41" spans="1:7" s="3267" customFormat="1" ht="15" customHeight="1">
      <c r="A41" s="3256">
        <v>343</v>
      </c>
      <c r="B41" s="3257"/>
      <c r="C41" s="3258" t="s">
        <v>473</v>
      </c>
      <c r="D41" s="306">
        <v>0</v>
      </c>
      <c r="E41" s="306">
        <v>0</v>
      </c>
      <c r="F41" s="306">
        <v>0</v>
      </c>
      <c r="G41" s="306">
        <v>0</v>
      </c>
    </row>
    <row r="42" spans="1:7" s="3271" customFormat="1" ht="15" customHeight="1">
      <c r="A42" s="3262">
        <v>344</v>
      </c>
      <c r="B42" s="3263"/>
      <c r="C42" s="3264" t="s">
        <v>474</v>
      </c>
      <c r="D42" s="376">
        <v>0</v>
      </c>
      <c r="E42" s="376">
        <v>0</v>
      </c>
      <c r="F42" s="376">
        <v>0</v>
      </c>
      <c r="G42" s="376">
        <v>0</v>
      </c>
    </row>
    <row r="43" spans="1:7" s="3267" customFormat="1" ht="15" customHeight="1">
      <c r="A43" s="3256">
        <v>349</v>
      </c>
      <c r="B43" s="3257"/>
      <c r="C43" s="3258" t="s">
        <v>475</v>
      </c>
      <c r="D43" s="306">
        <v>3807.8243600000001</v>
      </c>
      <c r="E43" s="306">
        <v>3087.2</v>
      </c>
      <c r="F43" s="306">
        <v>-171</v>
      </c>
      <c r="G43" s="306">
        <v>2615</v>
      </c>
    </row>
    <row r="44" spans="1:7" s="3255" customFormat="1" ht="15" customHeight="1">
      <c r="A44" s="3256">
        <v>440</v>
      </c>
      <c r="B44" s="3257"/>
      <c r="C44" s="3258" t="s">
        <v>476</v>
      </c>
      <c r="D44" s="306">
        <v>11507.6553</v>
      </c>
      <c r="E44" s="306">
        <v>12226.2</v>
      </c>
      <c r="F44" s="306">
        <v>10477.299999999999</v>
      </c>
      <c r="G44" s="306">
        <v>8246.1</v>
      </c>
    </row>
    <row r="45" spans="1:7" s="3265" customFormat="1" ht="15" customHeight="1">
      <c r="A45" s="3262">
        <v>441</v>
      </c>
      <c r="B45" s="3263"/>
      <c r="C45" s="3264" t="s">
        <v>477</v>
      </c>
      <c r="D45" s="1258">
        <v>738.59456999999998</v>
      </c>
      <c r="E45" s="1258">
        <v>50</v>
      </c>
      <c r="F45" s="1258">
        <v>204.3</v>
      </c>
      <c r="G45" s="1258">
        <v>50</v>
      </c>
    </row>
    <row r="46" spans="1:7" s="3265" customFormat="1" ht="15" customHeight="1">
      <c r="A46" s="3262">
        <v>442</v>
      </c>
      <c r="B46" s="3263"/>
      <c r="C46" s="3264" t="s">
        <v>478</v>
      </c>
      <c r="D46" s="376">
        <v>0</v>
      </c>
      <c r="E46" s="376">
        <v>0</v>
      </c>
      <c r="F46" s="376">
        <v>0</v>
      </c>
      <c r="G46" s="376">
        <v>0</v>
      </c>
    </row>
    <row r="47" spans="1:7" s="3255" customFormat="1" ht="15" customHeight="1">
      <c r="A47" s="3256">
        <v>443</v>
      </c>
      <c r="B47" s="3257"/>
      <c r="C47" s="3258" t="s">
        <v>479</v>
      </c>
      <c r="D47" s="503">
        <v>0</v>
      </c>
      <c r="E47" s="503">
        <v>0</v>
      </c>
      <c r="F47" s="503">
        <v>0</v>
      </c>
      <c r="G47" s="503">
        <v>0</v>
      </c>
    </row>
    <row r="48" spans="1:7" s="3255" customFormat="1" ht="15" customHeight="1">
      <c r="A48" s="3256">
        <v>444</v>
      </c>
      <c r="B48" s="3257"/>
      <c r="C48" s="3258" t="s">
        <v>480</v>
      </c>
      <c r="D48" s="503">
        <v>0</v>
      </c>
      <c r="E48" s="503">
        <v>0</v>
      </c>
      <c r="F48" s="503">
        <v>0</v>
      </c>
      <c r="G48" s="503">
        <v>0</v>
      </c>
    </row>
    <row r="49" spans="1:7" s="3255" customFormat="1" ht="15" customHeight="1">
      <c r="A49" s="3256">
        <v>445</v>
      </c>
      <c r="B49" s="3257"/>
      <c r="C49" s="3258" t="s">
        <v>481</v>
      </c>
      <c r="D49" s="306">
        <v>176.70570000000001</v>
      </c>
      <c r="E49" s="306">
        <v>238.9</v>
      </c>
      <c r="F49" s="306">
        <v>231.8</v>
      </c>
      <c r="G49" s="306">
        <v>232.9</v>
      </c>
    </row>
    <row r="50" spans="1:7" s="3255" customFormat="1" ht="15" customHeight="1">
      <c r="A50" s="3256">
        <v>446</v>
      </c>
      <c r="B50" s="3257"/>
      <c r="C50" s="3258" t="s">
        <v>482</v>
      </c>
      <c r="D50" s="306">
        <v>40544.874000000003</v>
      </c>
      <c r="E50" s="306">
        <v>40604</v>
      </c>
      <c r="F50" s="306">
        <v>44177.9</v>
      </c>
      <c r="G50" s="306">
        <v>50918</v>
      </c>
    </row>
    <row r="51" spans="1:7" s="3265" customFormat="1" ht="15" customHeight="1">
      <c r="A51" s="3262">
        <v>447</v>
      </c>
      <c r="B51" s="3263"/>
      <c r="C51" s="3264" t="s">
        <v>483</v>
      </c>
      <c r="D51" s="376">
        <v>7596.7841600000002</v>
      </c>
      <c r="E51" s="376">
        <v>7735.5</v>
      </c>
      <c r="F51" s="376">
        <v>7731.4</v>
      </c>
      <c r="G51" s="376">
        <v>8117.5</v>
      </c>
    </row>
    <row r="52" spans="1:7" s="3255" customFormat="1" ht="15" customHeight="1">
      <c r="A52" s="3256">
        <v>448</v>
      </c>
      <c r="B52" s="3257"/>
      <c r="C52" s="3258" t="s">
        <v>484</v>
      </c>
      <c r="D52" s="503">
        <v>0</v>
      </c>
      <c r="E52" s="503">
        <v>0</v>
      </c>
      <c r="F52" s="503">
        <v>0</v>
      </c>
      <c r="G52" s="503">
        <v>0</v>
      </c>
    </row>
    <row r="53" spans="1:7" s="3265" customFormat="1" ht="15" customHeight="1">
      <c r="A53" s="3262">
        <v>449</v>
      </c>
      <c r="B53" s="3263"/>
      <c r="C53" s="3264" t="s">
        <v>485</v>
      </c>
      <c r="D53" s="1258">
        <v>4022.4553599999999</v>
      </c>
      <c r="E53" s="1258">
        <v>900</v>
      </c>
      <c r="F53" s="1258">
        <v>1807.2</v>
      </c>
      <c r="G53" s="1258">
        <v>190</v>
      </c>
    </row>
    <row r="54" spans="1:7" s="3267" customFormat="1" ht="13.5" customHeight="1">
      <c r="A54" s="3287" t="s">
        <v>486</v>
      </c>
      <c r="B54" s="3288"/>
      <c r="C54" s="3288" t="s">
        <v>487</v>
      </c>
      <c r="D54" s="1261">
        <v>0</v>
      </c>
      <c r="E54" s="1261">
        <v>0</v>
      </c>
      <c r="F54" s="1261">
        <v>0</v>
      </c>
      <c r="G54" s="1261">
        <v>0</v>
      </c>
    </row>
    <row r="55" spans="1:7" ht="15" customHeight="1">
      <c r="A55" s="3289"/>
      <c r="B55" s="3285"/>
      <c r="C55" s="3279" t="s">
        <v>488</v>
      </c>
      <c r="D55" s="305">
        <f t="shared" ref="D55" si="3">SUM(D44:D53)-SUM(D38:D43)</f>
        <v>34821.726870000006</v>
      </c>
      <c r="E55" s="305">
        <f t="shared" ref="E55" si="4">SUM(E44:E53)-SUM(E38:E43)</f>
        <v>30178.899999999998</v>
      </c>
      <c r="F55" s="305">
        <f t="shared" ref="F55:G55" si="5">SUM(F44:F53)-SUM(F38:F43)</f>
        <v>39815.100000000006</v>
      </c>
      <c r="G55" s="305">
        <f t="shared" si="5"/>
        <v>37076.1</v>
      </c>
    </row>
    <row r="56" spans="1:7" ht="14.25" customHeight="1">
      <c r="A56" s="3289"/>
      <c r="B56" s="3285"/>
      <c r="C56" s="3279" t="s">
        <v>489</v>
      </c>
      <c r="D56" s="305">
        <f t="shared" ref="D56:G56" si="6">D55+D37</f>
        <v>81457.131820000359</v>
      </c>
      <c r="E56" s="305">
        <f t="shared" si="6"/>
        <v>7493.799999999439</v>
      </c>
      <c r="F56" s="305">
        <f t="shared" si="6"/>
        <v>137162.50000000038</v>
      </c>
      <c r="G56" s="305">
        <f t="shared" si="6"/>
        <v>31675.099999999533</v>
      </c>
    </row>
    <row r="57" spans="1:7" s="3255" customFormat="1" ht="15.75" customHeight="1">
      <c r="A57" s="3290">
        <v>380</v>
      </c>
      <c r="B57" s="3291"/>
      <c r="C57" s="3292" t="s">
        <v>490</v>
      </c>
      <c r="D57" s="502">
        <v>0</v>
      </c>
      <c r="E57" s="502">
        <v>0</v>
      </c>
      <c r="F57" s="502">
        <v>0</v>
      </c>
      <c r="G57" s="502">
        <v>0</v>
      </c>
    </row>
    <row r="58" spans="1:7" s="3255" customFormat="1" ht="15.75" customHeight="1">
      <c r="A58" s="3290">
        <v>381</v>
      </c>
      <c r="B58" s="3291"/>
      <c r="C58" s="3292" t="s">
        <v>491</v>
      </c>
      <c r="D58" s="502">
        <v>0</v>
      </c>
      <c r="E58" s="502">
        <v>0</v>
      </c>
      <c r="F58" s="502">
        <v>0</v>
      </c>
      <c r="G58" s="502">
        <v>0</v>
      </c>
    </row>
    <row r="59" spans="1:7" s="3267" customFormat="1" ht="27.6" customHeight="1">
      <c r="A59" s="3262">
        <v>383</v>
      </c>
      <c r="B59" s="3266"/>
      <c r="C59" s="3264" t="s">
        <v>492</v>
      </c>
      <c r="D59" s="323">
        <v>0</v>
      </c>
      <c r="E59" s="323">
        <v>0</v>
      </c>
      <c r="F59" s="323">
        <v>0</v>
      </c>
      <c r="G59" s="323">
        <v>0</v>
      </c>
    </row>
    <row r="60" spans="1:7" s="3267" customFormat="1">
      <c r="A60" s="3262">
        <v>3840</v>
      </c>
      <c r="B60" s="3266"/>
      <c r="C60" s="3264" t="s">
        <v>493</v>
      </c>
      <c r="D60" s="324">
        <v>0</v>
      </c>
      <c r="E60" s="324">
        <v>0</v>
      </c>
      <c r="F60" s="324">
        <v>0</v>
      </c>
      <c r="G60" s="324">
        <v>0</v>
      </c>
    </row>
    <row r="61" spans="1:7" s="3267" customFormat="1" ht="26.45" customHeight="1">
      <c r="A61" s="3262">
        <v>3841</v>
      </c>
      <c r="B61" s="3266"/>
      <c r="C61" s="3264" t="s">
        <v>494</v>
      </c>
      <c r="D61" s="324">
        <v>0</v>
      </c>
      <c r="E61" s="324">
        <v>0</v>
      </c>
      <c r="F61" s="324">
        <v>0</v>
      </c>
      <c r="G61" s="324">
        <v>0</v>
      </c>
    </row>
    <row r="62" spans="1:7" s="3267" customFormat="1">
      <c r="A62" s="3293">
        <v>386</v>
      </c>
      <c r="B62" s="3294"/>
      <c r="C62" s="3295" t="s">
        <v>495</v>
      </c>
      <c r="D62" s="324">
        <v>0</v>
      </c>
      <c r="E62" s="324">
        <v>0</v>
      </c>
      <c r="F62" s="324">
        <v>0</v>
      </c>
      <c r="G62" s="324">
        <v>0</v>
      </c>
    </row>
    <row r="63" spans="1:7" s="3267" customFormat="1" ht="27.6" customHeight="1">
      <c r="A63" s="3262">
        <v>387</v>
      </c>
      <c r="B63" s="3266"/>
      <c r="C63" s="3264" t="s">
        <v>496</v>
      </c>
      <c r="D63" s="324">
        <v>0</v>
      </c>
      <c r="E63" s="324">
        <v>0</v>
      </c>
      <c r="F63" s="324">
        <v>0</v>
      </c>
      <c r="G63" s="324">
        <v>0</v>
      </c>
    </row>
    <row r="64" spans="1:7" s="3267" customFormat="1">
      <c r="A64" s="3256">
        <v>389</v>
      </c>
      <c r="B64" s="3296"/>
      <c r="C64" s="3258" t="s">
        <v>137</v>
      </c>
      <c r="D64" s="306">
        <v>1765.838</v>
      </c>
      <c r="E64" s="306">
        <v>0</v>
      </c>
      <c r="F64" s="306">
        <v>167.1</v>
      </c>
      <c r="G64" s="306">
        <v>20000</v>
      </c>
    </row>
    <row r="65" spans="1:7" s="3265" customFormat="1">
      <c r="A65" s="3262" t="s">
        <v>260</v>
      </c>
      <c r="B65" s="3263"/>
      <c r="C65" s="3264" t="s">
        <v>497</v>
      </c>
      <c r="D65" s="376">
        <v>0</v>
      </c>
      <c r="E65" s="376">
        <v>0</v>
      </c>
      <c r="F65" s="376">
        <v>0</v>
      </c>
      <c r="G65" s="376">
        <v>0</v>
      </c>
    </row>
    <row r="66" spans="1:7" s="3298" customFormat="1" ht="25.5">
      <c r="A66" s="3262" t="s">
        <v>262</v>
      </c>
      <c r="B66" s="3297"/>
      <c r="C66" s="3264" t="s">
        <v>498</v>
      </c>
      <c r="D66" s="323">
        <v>0</v>
      </c>
      <c r="E66" s="323">
        <v>0</v>
      </c>
      <c r="F66" s="323">
        <v>0</v>
      </c>
      <c r="G66" s="323">
        <v>0</v>
      </c>
    </row>
    <row r="67" spans="1:7" s="3255" customFormat="1">
      <c r="A67" s="3262">
        <v>481</v>
      </c>
      <c r="B67" s="3257"/>
      <c r="C67" s="3258" t="s">
        <v>499</v>
      </c>
      <c r="D67" s="306">
        <v>0</v>
      </c>
      <c r="E67" s="306">
        <v>0</v>
      </c>
      <c r="F67" s="306">
        <v>0</v>
      </c>
      <c r="G67" s="306">
        <v>0</v>
      </c>
    </row>
    <row r="68" spans="1:7" s="3255" customFormat="1">
      <c r="A68" s="3262">
        <v>482</v>
      </c>
      <c r="B68" s="3257"/>
      <c r="C68" s="3258" t="s">
        <v>500</v>
      </c>
      <c r="D68" s="306">
        <v>0</v>
      </c>
      <c r="E68" s="306">
        <v>0</v>
      </c>
      <c r="F68" s="306">
        <v>0</v>
      </c>
      <c r="G68" s="306">
        <v>0</v>
      </c>
    </row>
    <row r="69" spans="1:7" s="3255" customFormat="1">
      <c r="A69" s="3262">
        <v>483</v>
      </c>
      <c r="B69" s="3257"/>
      <c r="C69" s="3258" t="s">
        <v>501</v>
      </c>
      <c r="D69" s="306">
        <v>0</v>
      </c>
      <c r="E69" s="306">
        <v>0</v>
      </c>
      <c r="F69" s="306">
        <v>0</v>
      </c>
      <c r="G69" s="306">
        <v>0</v>
      </c>
    </row>
    <row r="70" spans="1:7" s="3255" customFormat="1">
      <c r="A70" s="3262">
        <v>484</v>
      </c>
      <c r="B70" s="3257"/>
      <c r="C70" s="3258" t="s">
        <v>502</v>
      </c>
      <c r="D70" s="306">
        <v>0</v>
      </c>
      <c r="E70" s="306">
        <v>0</v>
      </c>
      <c r="F70" s="306">
        <v>0</v>
      </c>
      <c r="G70" s="306">
        <v>0</v>
      </c>
    </row>
    <row r="71" spans="1:7" s="3265" customFormat="1" ht="25.5">
      <c r="A71" s="3262">
        <v>485</v>
      </c>
      <c r="B71" s="3263"/>
      <c r="C71" s="3264" t="s">
        <v>503</v>
      </c>
      <c r="D71" s="376">
        <v>0</v>
      </c>
      <c r="E71" s="376">
        <v>0</v>
      </c>
      <c r="F71" s="376">
        <v>0</v>
      </c>
      <c r="G71" s="376">
        <v>0</v>
      </c>
    </row>
    <row r="72" spans="1:7" s="3255" customFormat="1">
      <c r="A72" s="3262">
        <v>486</v>
      </c>
      <c r="B72" s="3257"/>
      <c r="C72" s="3258" t="s">
        <v>504</v>
      </c>
      <c r="D72" s="306">
        <v>0</v>
      </c>
      <c r="E72" s="306">
        <v>0</v>
      </c>
      <c r="F72" s="306">
        <v>0</v>
      </c>
      <c r="G72" s="306">
        <v>0</v>
      </c>
    </row>
    <row r="73" spans="1:7" s="3271" customFormat="1" ht="25.5">
      <c r="A73" s="3262">
        <v>487</v>
      </c>
      <c r="B73" s="3284"/>
      <c r="C73" s="3264" t="s">
        <v>505</v>
      </c>
      <c r="D73" s="376">
        <v>0</v>
      </c>
      <c r="E73" s="376">
        <v>0</v>
      </c>
      <c r="F73" s="376">
        <v>0</v>
      </c>
      <c r="G73" s="376">
        <v>0</v>
      </c>
    </row>
    <row r="74" spans="1:7" s="3267" customFormat="1" ht="15" customHeight="1">
      <c r="A74" s="3262">
        <v>489</v>
      </c>
      <c r="B74" s="3299"/>
      <c r="C74" s="3276" t="s">
        <v>170</v>
      </c>
      <c r="D74" s="376">
        <v>690.07799999999997</v>
      </c>
      <c r="E74" s="376">
        <v>0</v>
      </c>
      <c r="F74" s="376">
        <v>205.3</v>
      </c>
      <c r="G74" s="376">
        <v>150</v>
      </c>
    </row>
    <row r="75" spans="1:7" s="3267" customFormat="1">
      <c r="A75" s="3300" t="s">
        <v>506</v>
      </c>
      <c r="B75" s="3299"/>
      <c r="C75" s="3288" t="s">
        <v>507</v>
      </c>
      <c r="D75" s="306">
        <v>0</v>
      </c>
      <c r="E75" s="306">
        <v>0</v>
      </c>
      <c r="F75" s="306">
        <v>0</v>
      </c>
      <c r="G75" s="306">
        <v>0</v>
      </c>
    </row>
    <row r="76" spans="1:7">
      <c r="A76" s="3277"/>
      <c r="B76" s="3278"/>
      <c r="C76" s="3279" t="s">
        <v>508</v>
      </c>
      <c r="D76" s="305">
        <f t="shared" ref="D76" si="7">SUM(D65:D74)-SUM(D57:D64)</f>
        <v>-1075.76</v>
      </c>
      <c r="E76" s="305">
        <f t="shared" ref="E76" si="8">SUM(E65:E74)-SUM(E57:E64)</f>
        <v>0</v>
      </c>
      <c r="F76" s="305">
        <f t="shared" ref="F76:G76" si="9">SUM(F65:F74)-SUM(F57:F64)</f>
        <v>38.200000000000017</v>
      </c>
      <c r="G76" s="305">
        <f t="shared" si="9"/>
        <v>-19850</v>
      </c>
    </row>
    <row r="77" spans="1:7">
      <c r="A77" s="3301"/>
      <c r="B77" s="3302"/>
      <c r="C77" s="3279" t="s">
        <v>509</v>
      </c>
      <c r="D77" s="305">
        <f t="shared" ref="D77:G77" si="10">D56+D76</f>
        <v>80381.371820000364</v>
      </c>
      <c r="E77" s="305">
        <f t="shared" si="10"/>
        <v>7493.799999999439</v>
      </c>
      <c r="F77" s="305">
        <f t="shared" si="10"/>
        <v>137200.70000000039</v>
      </c>
      <c r="G77" s="305">
        <f t="shared" si="10"/>
        <v>11825.099999999533</v>
      </c>
    </row>
    <row r="78" spans="1:7">
      <c r="A78" s="3303">
        <v>3</v>
      </c>
      <c r="B78" s="3304"/>
      <c r="C78" s="3305" t="s">
        <v>275</v>
      </c>
      <c r="D78" s="338">
        <f t="shared" ref="D78:G78" si="11">D20+D21+SUM(D38:D43)+SUM(D57:D64)</f>
        <v>3634916.6102200001</v>
      </c>
      <c r="E78" s="338">
        <f t="shared" si="11"/>
        <v>3704102.5</v>
      </c>
      <c r="F78" s="338">
        <f t="shared" si="11"/>
        <v>3678457.3999999994</v>
      </c>
      <c r="G78" s="338">
        <f t="shared" si="11"/>
        <v>3827340.0000000005</v>
      </c>
    </row>
    <row r="79" spans="1:7">
      <c r="A79" s="3303">
        <v>4</v>
      </c>
      <c r="B79" s="3304"/>
      <c r="C79" s="3305" t="s">
        <v>276</v>
      </c>
      <c r="D79" s="338">
        <f t="shared" ref="D79:G79" si="12">D35+D36+SUM(D44:D53)+SUM(D65:D74)</f>
        <v>3715297.9440400004</v>
      </c>
      <c r="E79" s="338">
        <f t="shared" si="12"/>
        <v>3711596.2999999993</v>
      </c>
      <c r="F79" s="338">
        <f t="shared" si="12"/>
        <v>3815658.0999999996</v>
      </c>
      <c r="G79" s="338">
        <f t="shared" si="12"/>
        <v>3839165.1</v>
      </c>
    </row>
    <row r="80" spans="1:7">
      <c r="A80" s="3306"/>
      <c r="B80" s="3307"/>
      <c r="C80" s="3308"/>
      <c r="D80" s="341"/>
      <c r="E80" s="341"/>
      <c r="F80" s="341"/>
      <c r="G80" s="341"/>
    </row>
    <row r="81" spans="1:7">
      <c r="A81" s="3309" t="s">
        <v>510</v>
      </c>
      <c r="B81" s="3310"/>
      <c r="C81" s="3310"/>
      <c r="D81" s="1284"/>
      <c r="E81" s="1284"/>
      <c r="F81" s="1284"/>
      <c r="G81" s="1284"/>
    </row>
    <row r="82" spans="1:7" s="3255" customFormat="1">
      <c r="A82" s="3311">
        <v>50</v>
      </c>
      <c r="B82" s="3312"/>
      <c r="C82" s="3312" t="s">
        <v>511</v>
      </c>
      <c r="D82" s="306">
        <v>135096.21400000001</v>
      </c>
      <c r="E82" s="306">
        <v>157798</v>
      </c>
      <c r="F82" s="306">
        <v>127194.1</v>
      </c>
      <c r="G82" s="306">
        <v>170640.3</v>
      </c>
    </row>
    <row r="83" spans="1:7" s="3255" customFormat="1">
      <c r="A83" s="3311">
        <v>51</v>
      </c>
      <c r="B83" s="3312"/>
      <c r="C83" s="3312" t="s">
        <v>512</v>
      </c>
      <c r="D83" s="306">
        <v>0</v>
      </c>
      <c r="E83" s="306">
        <v>0</v>
      </c>
      <c r="F83" s="306">
        <v>0</v>
      </c>
      <c r="G83" s="306">
        <v>0</v>
      </c>
    </row>
    <row r="84" spans="1:7" s="3255" customFormat="1">
      <c r="A84" s="3311">
        <v>52</v>
      </c>
      <c r="B84" s="3312"/>
      <c r="C84" s="3312" t="s">
        <v>513</v>
      </c>
      <c r="D84" s="306">
        <v>0</v>
      </c>
      <c r="E84" s="306">
        <v>0</v>
      </c>
      <c r="F84" s="306">
        <v>0</v>
      </c>
      <c r="G84" s="306">
        <v>0</v>
      </c>
    </row>
    <row r="85" spans="1:7" s="3255" customFormat="1">
      <c r="A85" s="3313">
        <v>54</v>
      </c>
      <c r="B85" s="3314"/>
      <c r="C85" s="3314" t="s">
        <v>514</v>
      </c>
      <c r="D85" s="306">
        <v>4922.335</v>
      </c>
      <c r="E85" s="306">
        <v>5763</v>
      </c>
      <c r="F85" s="306">
        <v>4952.2</v>
      </c>
      <c r="G85" s="306">
        <v>4143</v>
      </c>
    </row>
    <row r="86" spans="1:7" s="3255" customFormat="1">
      <c r="A86" s="3313">
        <v>55</v>
      </c>
      <c r="B86" s="3314"/>
      <c r="C86" s="3314" t="s">
        <v>515</v>
      </c>
      <c r="D86" s="306">
        <v>61136.555</v>
      </c>
      <c r="E86" s="306">
        <v>0</v>
      </c>
      <c r="F86" s="306">
        <v>130000.3</v>
      </c>
      <c r="G86" s="306">
        <v>50000</v>
      </c>
    </row>
    <row r="87" spans="1:7" s="3255" customFormat="1">
      <c r="A87" s="3313">
        <v>56</v>
      </c>
      <c r="B87" s="3314"/>
      <c r="C87" s="3314" t="s">
        <v>516</v>
      </c>
      <c r="D87" s="306">
        <v>107991.43700000001</v>
      </c>
      <c r="E87" s="306">
        <v>145300.29999999999</v>
      </c>
      <c r="F87" s="306">
        <v>122714.9</v>
      </c>
      <c r="G87" s="306">
        <v>153202.20000000001</v>
      </c>
    </row>
    <row r="88" spans="1:7" s="3255" customFormat="1">
      <c r="A88" s="3311">
        <v>57</v>
      </c>
      <c r="B88" s="3312"/>
      <c r="C88" s="3312" t="s">
        <v>517</v>
      </c>
      <c r="D88" s="306">
        <v>43184.9254</v>
      </c>
      <c r="E88" s="306">
        <v>46612.3</v>
      </c>
      <c r="F88" s="306">
        <v>36057.9</v>
      </c>
      <c r="G88" s="306">
        <v>42558.2</v>
      </c>
    </row>
    <row r="89" spans="1:7" s="3265" customFormat="1" ht="25.5">
      <c r="A89" s="3315">
        <v>580</v>
      </c>
      <c r="B89" s="3316"/>
      <c r="C89" s="3316" t="s">
        <v>518</v>
      </c>
      <c r="D89" s="376">
        <v>0</v>
      </c>
      <c r="E89" s="376">
        <v>0</v>
      </c>
      <c r="F89" s="376">
        <v>0</v>
      </c>
      <c r="G89" s="376">
        <v>0</v>
      </c>
    </row>
    <row r="90" spans="1:7" s="3265" customFormat="1" ht="25.5">
      <c r="A90" s="3315">
        <v>582</v>
      </c>
      <c r="B90" s="3316"/>
      <c r="C90" s="3316" t="s">
        <v>519</v>
      </c>
      <c r="D90" s="376">
        <v>0</v>
      </c>
      <c r="E90" s="376">
        <v>0</v>
      </c>
      <c r="F90" s="376">
        <v>0</v>
      </c>
      <c r="G90" s="376">
        <v>0</v>
      </c>
    </row>
    <row r="91" spans="1:7" s="3255" customFormat="1">
      <c r="A91" s="3311">
        <v>584</v>
      </c>
      <c r="B91" s="3312"/>
      <c r="C91" s="3312" t="s">
        <v>520</v>
      </c>
      <c r="D91" s="306">
        <v>0</v>
      </c>
      <c r="E91" s="306">
        <v>0</v>
      </c>
      <c r="F91" s="306">
        <v>0</v>
      </c>
      <c r="G91" s="306">
        <v>0</v>
      </c>
    </row>
    <row r="92" spans="1:7" s="3265" customFormat="1" ht="25.5">
      <c r="A92" s="3315">
        <v>585</v>
      </c>
      <c r="B92" s="3316"/>
      <c r="C92" s="3316" t="s">
        <v>521</v>
      </c>
      <c r="D92" s="376">
        <v>0</v>
      </c>
      <c r="E92" s="376">
        <v>0</v>
      </c>
      <c r="F92" s="376">
        <v>0</v>
      </c>
      <c r="G92" s="376">
        <v>0</v>
      </c>
    </row>
    <row r="93" spans="1:7" s="3255" customFormat="1">
      <c r="A93" s="3311">
        <v>586</v>
      </c>
      <c r="B93" s="3312"/>
      <c r="C93" s="3312" t="s">
        <v>522</v>
      </c>
      <c r="D93" s="306">
        <v>0</v>
      </c>
      <c r="E93" s="306">
        <v>0</v>
      </c>
      <c r="F93" s="306">
        <v>0</v>
      </c>
      <c r="G93" s="306">
        <v>0</v>
      </c>
    </row>
    <row r="94" spans="1:7" s="3255" customFormat="1">
      <c r="A94" s="3317">
        <v>589</v>
      </c>
      <c r="B94" s="3318"/>
      <c r="C94" s="3318" t="s">
        <v>523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3319">
        <v>5</v>
      </c>
      <c r="B95" s="3320"/>
      <c r="C95" s="3320" t="s">
        <v>524</v>
      </c>
      <c r="D95" s="353">
        <f t="shared" ref="D95:G95" si="13">SUM(D82:D94)</f>
        <v>352331.46639999998</v>
      </c>
      <c r="E95" s="353">
        <f t="shared" si="13"/>
        <v>355473.6</v>
      </c>
      <c r="F95" s="353">
        <f t="shared" si="13"/>
        <v>420919.4</v>
      </c>
      <c r="G95" s="353">
        <f t="shared" si="13"/>
        <v>420543.7</v>
      </c>
    </row>
    <row r="96" spans="1:7" s="3265" customFormat="1" ht="25.5">
      <c r="A96" s="3315">
        <v>60</v>
      </c>
      <c r="B96" s="3316"/>
      <c r="C96" s="3316" t="s">
        <v>525</v>
      </c>
      <c r="D96" s="488">
        <v>174.54499999999999</v>
      </c>
      <c r="E96" s="488">
        <v>500</v>
      </c>
      <c r="F96" s="488">
        <v>184.7</v>
      </c>
      <c r="G96" s="488">
        <v>500</v>
      </c>
    </row>
    <row r="97" spans="1:7" s="3265" customFormat="1" ht="25.5">
      <c r="A97" s="3315">
        <v>61</v>
      </c>
      <c r="B97" s="3316"/>
      <c r="C97" s="3316" t="s">
        <v>526</v>
      </c>
      <c r="D97" s="488"/>
      <c r="E97" s="488"/>
      <c r="F97" s="488"/>
      <c r="G97" s="488"/>
    </row>
    <row r="98" spans="1:7" s="3255" customFormat="1">
      <c r="A98" s="3311">
        <v>62</v>
      </c>
      <c r="B98" s="3312"/>
      <c r="C98" s="3312" t="s">
        <v>527</v>
      </c>
      <c r="D98" s="484"/>
      <c r="E98" s="484"/>
      <c r="F98" s="484"/>
      <c r="G98" s="484"/>
    </row>
    <row r="99" spans="1:7" s="3255" customFormat="1">
      <c r="A99" s="3311">
        <v>63</v>
      </c>
      <c r="B99" s="3312"/>
      <c r="C99" s="3312" t="s">
        <v>528</v>
      </c>
      <c r="D99" s="484">
        <v>51098.250699999997</v>
      </c>
      <c r="E99" s="484">
        <v>50039.3</v>
      </c>
      <c r="F99" s="484">
        <v>69702.899999999994</v>
      </c>
      <c r="G99" s="484">
        <v>68082.2</v>
      </c>
    </row>
    <row r="100" spans="1:7" s="3255" customFormat="1">
      <c r="A100" s="3311">
        <v>64</v>
      </c>
      <c r="B100" s="3312"/>
      <c r="C100" s="3312" t="s">
        <v>529</v>
      </c>
      <c r="D100" s="484">
        <v>12033.156800000001</v>
      </c>
      <c r="E100" s="484">
        <v>11357.3</v>
      </c>
      <c r="F100" s="484">
        <v>10588.8</v>
      </c>
      <c r="G100" s="484">
        <v>10509.1</v>
      </c>
    </row>
    <row r="101" spans="1:7" s="3255" customFormat="1">
      <c r="A101" s="3311">
        <v>65</v>
      </c>
      <c r="B101" s="3312"/>
      <c r="C101" s="3312" t="s">
        <v>530</v>
      </c>
      <c r="D101" s="484"/>
      <c r="E101" s="484"/>
      <c r="F101" s="484"/>
      <c r="G101" s="484"/>
    </row>
    <row r="102" spans="1:7" s="3265" customFormat="1">
      <c r="A102" s="3315">
        <v>66</v>
      </c>
      <c r="B102" s="3316"/>
      <c r="C102" s="3316" t="s">
        <v>531</v>
      </c>
      <c r="D102" s="488">
        <v>11072.7654</v>
      </c>
      <c r="E102" s="488">
        <v>18837</v>
      </c>
      <c r="F102" s="488">
        <v>12737.7</v>
      </c>
      <c r="G102" s="488">
        <v>18601.2</v>
      </c>
    </row>
    <row r="103" spans="1:7" s="3255" customFormat="1">
      <c r="A103" s="3311">
        <v>67</v>
      </c>
      <c r="B103" s="3312"/>
      <c r="C103" s="3312" t="s">
        <v>517</v>
      </c>
      <c r="D103" s="484">
        <v>117563.643</v>
      </c>
      <c r="E103" s="484">
        <v>127346.1</v>
      </c>
      <c r="F103" s="484">
        <v>36057.9</v>
      </c>
      <c r="G103" s="484">
        <v>42558.2</v>
      </c>
    </row>
    <row r="104" spans="1:7" s="3255" customFormat="1" ht="38.25">
      <c r="A104" s="3315" t="s">
        <v>299</v>
      </c>
      <c r="B104" s="3312"/>
      <c r="C104" s="3316" t="s">
        <v>532</v>
      </c>
      <c r="D104" s="484"/>
      <c r="E104" s="484"/>
      <c r="F104" s="484"/>
      <c r="G104" s="484"/>
    </row>
    <row r="105" spans="1:7" s="3255" customFormat="1" ht="56.45" customHeight="1">
      <c r="A105" s="3321" t="s">
        <v>533</v>
      </c>
      <c r="B105" s="3318"/>
      <c r="C105" s="3322" t="s">
        <v>534</v>
      </c>
      <c r="D105" s="563"/>
      <c r="E105" s="563"/>
      <c r="F105" s="563"/>
      <c r="G105" s="563"/>
    </row>
    <row r="106" spans="1:7">
      <c r="A106" s="3319">
        <v>6</v>
      </c>
      <c r="B106" s="3320"/>
      <c r="C106" s="3320" t="s">
        <v>535</v>
      </c>
      <c r="D106" s="353">
        <f t="shared" ref="D106:G106" si="14">SUM(D96:D105)</f>
        <v>191942.3609</v>
      </c>
      <c r="E106" s="353">
        <f t="shared" si="14"/>
        <v>208079.7</v>
      </c>
      <c r="F106" s="353">
        <f t="shared" si="14"/>
        <v>129272</v>
      </c>
      <c r="G106" s="353">
        <f t="shared" si="14"/>
        <v>140250.70000000001</v>
      </c>
    </row>
    <row r="107" spans="1:7">
      <c r="A107" s="3323" t="s">
        <v>304</v>
      </c>
      <c r="B107" s="3324"/>
      <c r="C107" s="3320" t="s">
        <v>4</v>
      </c>
      <c r="D107" s="353">
        <f t="shared" ref="D107:G107" si="15">(D95-D88)-(D106-D103)</f>
        <v>234767.82309999998</v>
      </c>
      <c r="E107" s="353">
        <f t="shared" si="15"/>
        <v>228127.69999999998</v>
      </c>
      <c r="F107" s="353">
        <f t="shared" si="15"/>
        <v>291647.40000000002</v>
      </c>
      <c r="G107" s="353">
        <f t="shared" si="15"/>
        <v>280293</v>
      </c>
    </row>
    <row r="108" spans="1:7">
      <c r="A108" s="3325" t="s">
        <v>305</v>
      </c>
      <c r="B108" s="3326"/>
      <c r="C108" s="3327" t="s">
        <v>536</v>
      </c>
      <c r="D108" s="353">
        <f t="shared" ref="D108:G108" si="16">D107-D85-D86+D100+D101</f>
        <v>180742.08989999999</v>
      </c>
      <c r="E108" s="353">
        <f t="shared" si="16"/>
        <v>233721.99999999997</v>
      </c>
      <c r="F108" s="353">
        <f t="shared" si="16"/>
        <v>167283.70000000001</v>
      </c>
      <c r="G108" s="353">
        <f t="shared" si="16"/>
        <v>236659.1</v>
      </c>
    </row>
    <row r="109" spans="1:7">
      <c r="A109" s="3306"/>
      <c r="B109" s="3307"/>
      <c r="C109" s="3308"/>
      <c r="D109" s="341"/>
      <c r="E109" s="341"/>
      <c r="F109" s="341"/>
      <c r="G109" s="341"/>
    </row>
    <row r="110" spans="1:7" s="3331" customFormat="1">
      <c r="A110" s="3328" t="s">
        <v>537</v>
      </c>
      <c r="B110" s="3329"/>
      <c r="C110" s="3330"/>
      <c r="D110" s="341"/>
      <c r="E110" s="341"/>
      <c r="F110" s="341"/>
      <c r="G110" s="341"/>
    </row>
    <row r="111" spans="1:7" s="3334" customFormat="1">
      <c r="A111" s="3332">
        <v>10</v>
      </c>
      <c r="B111" s="3333"/>
      <c r="C111" s="3333" t="s">
        <v>538</v>
      </c>
      <c r="D111" s="366">
        <f t="shared" ref="D111:G111" si="17">D112+D117</f>
        <v>5019826.5791699998</v>
      </c>
      <c r="E111" s="366">
        <f t="shared" si="17"/>
        <v>0</v>
      </c>
      <c r="F111" s="366">
        <f t="shared" si="17"/>
        <v>5090686.2</v>
      </c>
      <c r="G111" s="366">
        <f t="shared" si="17"/>
        <v>0</v>
      </c>
    </row>
    <row r="112" spans="1:7" s="3334" customFormat="1">
      <c r="A112" s="3335" t="s">
        <v>309</v>
      </c>
      <c r="B112" s="3336"/>
      <c r="C112" s="3336" t="s">
        <v>539</v>
      </c>
      <c r="D112" s="366">
        <f t="shared" ref="D112:G112" si="18">D113+D114+D115+D116</f>
        <v>4457692.7161699999</v>
      </c>
      <c r="E112" s="366">
        <f t="shared" si="18"/>
        <v>0</v>
      </c>
      <c r="F112" s="366">
        <f t="shared" si="18"/>
        <v>4590179.3</v>
      </c>
      <c r="G112" s="366">
        <f t="shared" si="18"/>
        <v>0</v>
      </c>
    </row>
    <row r="113" spans="1:7" s="3334" customFormat="1">
      <c r="A113" s="3337" t="s">
        <v>311</v>
      </c>
      <c r="B113" s="3338"/>
      <c r="C113" s="3338" t="s">
        <v>540</v>
      </c>
      <c r="D113" s="306">
        <v>554263.40179999999</v>
      </c>
      <c r="E113" s="306"/>
      <c r="F113" s="306">
        <v>760443.2</v>
      </c>
      <c r="G113" s="306"/>
    </row>
    <row r="114" spans="1:7" s="3341" customFormat="1" ht="15" customHeight="1">
      <c r="A114" s="3339">
        <v>102</v>
      </c>
      <c r="B114" s="3340"/>
      <c r="C114" s="3340" t="s">
        <v>541</v>
      </c>
      <c r="D114" s="323">
        <v>100000</v>
      </c>
      <c r="E114" s="323"/>
      <c r="F114" s="323">
        <v>30000</v>
      </c>
      <c r="G114" s="323"/>
    </row>
    <row r="115" spans="1:7" s="3334" customFormat="1">
      <c r="A115" s="3337">
        <v>104</v>
      </c>
      <c r="B115" s="3338"/>
      <c r="C115" s="3338" t="s">
        <v>542</v>
      </c>
      <c r="D115" s="306">
        <v>3802066.9190000002</v>
      </c>
      <c r="E115" s="306"/>
      <c r="F115" s="306">
        <v>3798426.4</v>
      </c>
      <c r="G115" s="306"/>
    </row>
    <row r="116" spans="1:7" s="3334" customFormat="1">
      <c r="A116" s="3337">
        <v>106</v>
      </c>
      <c r="B116" s="3338"/>
      <c r="C116" s="3338" t="s">
        <v>543</v>
      </c>
      <c r="D116" s="306">
        <v>1362.39537</v>
      </c>
      <c r="E116" s="306"/>
      <c r="F116" s="306">
        <v>1309.7</v>
      </c>
      <c r="G116" s="306"/>
    </row>
    <row r="117" spans="1:7" s="3334" customFormat="1">
      <c r="A117" s="3335" t="s">
        <v>316</v>
      </c>
      <c r="B117" s="3336"/>
      <c r="C117" s="3336" t="s">
        <v>544</v>
      </c>
      <c r="D117" s="366">
        <f t="shared" ref="D117:G117" si="19">D118+D119+D120</f>
        <v>562133.86300000001</v>
      </c>
      <c r="E117" s="366">
        <f t="shared" si="19"/>
        <v>0</v>
      </c>
      <c r="F117" s="366">
        <f t="shared" si="19"/>
        <v>500506.89999999997</v>
      </c>
      <c r="G117" s="366">
        <f t="shared" si="19"/>
        <v>0</v>
      </c>
    </row>
    <row r="118" spans="1:7" s="3334" customFormat="1">
      <c r="A118" s="3337">
        <v>107</v>
      </c>
      <c r="B118" s="3338"/>
      <c r="C118" s="3338" t="s">
        <v>545</v>
      </c>
      <c r="D118" s="306">
        <v>131352</v>
      </c>
      <c r="E118" s="306"/>
      <c r="F118" s="306">
        <v>75706.899999999994</v>
      </c>
      <c r="G118" s="306"/>
    </row>
    <row r="119" spans="1:7" s="3334" customFormat="1">
      <c r="A119" s="3337">
        <v>108</v>
      </c>
      <c r="B119" s="3338"/>
      <c r="C119" s="3338" t="s">
        <v>546</v>
      </c>
      <c r="D119" s="306">
        <v>6473.7929999999997</v>
      </c>
      <c r="E119" s="306"/>
      <c r="F119" s="306">
        <v>7178.9</v>
      </c>
      <c r="G119" s="306"/>
    </row>
    <row r="120" spans="1:7" s="3343" customFormat="1" ht="25.5">
      <c r="A120" s="3339">
        <v>109</v>
      </c>
      <c r="B120" s="3342"/>
      <c r="C120" s="3342" t="s">
        <v>547</v>
      </c>
      <c r="D120" s="376">
        <v>424308.07</v>
      </c>
      <c r="E120" s="376"/>
      <c r="F120" s="376">
        <v>417621.1</v>
      </c>
      <c r="G120" s="376"/>
    </row>
    <row r="121" spans="1:7" s="3334" customFormat="1">
      <c r="A121" s="3335">
        <v>14</v>
      </c>
      <c r="B121" s="3336"/>
      <c r="C121" s="3336" t="s">
        <v>548</v>
      </c>
      <c r="D121" s="378">
        <f t="shared" ref="D121:G121" si="20">SUM(D122:D130)</f>
        <v>1502002.63583</v>
      </c>
      <c r="E121" s="378">
        <f t="shared" si="20"/>
        <v>0</v>
      </c>
      <c r="F121" s="378">
        <f t="shared" si="20"/>
        <v>1610794</v>
      </c>
      <c r="G121" s="378">
        <f t="shared" si="20"/>
        <v>0</v>
      </c>
    </row>
    <row r="122" spans="1:7" s="3334" customFormat="1">
      <c r="A122" s="3337" t="s">
        <v>322</v>
      </c>
      <c r="B122" s="3338"/>
      <c r="C122" s="3338" t="s">
        <v>549</v>
      </c>
      <c r="D122" s="306">
        <v>794509.95819999999</v>
      </c>
      <c r="E122" s="306"/>
      <c r="F122" s="306">
        <v>779909.3</v>
      </c>
      <c r="G122" s="306"/>
    </row>
    <row r="123" spans="1:7" s="3334" customFormat="1">
      <c r="A123" s="3337">
        <v>144</v>
      </c>
      <c r="B123" s="3338"/>
      <c r="C123" s="3338" t="s">
        <v>514</v>
      </c>
      <c r="D123" s="306">
        <v>66826.698629999999</v>
      </c>
      <c r="E123" s="306"/>
      <c r="F123" s="306">
        <v>61190.1</v>
      </c>
      <c r="G123" s="306"/>
    </row>
    <row r="124" spans="1:7" s="3334" customFormat="1">
      <c r="A124" s="3337">
        <v>145</v>
      </c>
      <c r="B124" s="3338"/>
      <c r="C124" s="3338" t="s">
        <v>550</v>
      </c>
      <c r="D124" s="379">
        <v>396998.35399999999</v>
      </c>
      <c r="E124" s="379"/>
      <c r="F124" s="379">
        <v>526997.6</v>
      </c>
      <c r="G124" s="379"/>
    </row>
    <row r="125" spans="1:7" s="3334" customFormat="1">
      <c r="A125" s="3337">
        <v>146</v>
      </c>
      <c r="B125" s="3338"/>
      <c r="C125" s="3338" t="s">
        <v>551</v>
      </c>
      <c r="D125" s="379">
        <v>243667.625</v>
      </c>
      <c r="E125" s="379"/>
      <c r="F125" s="379">
        <v>242697</v>
      </c>
      <c r="G125" s="379"/>
    </row>
    <row r="126" spans="1:7" s="3343" customFormat="1" ht="29.45" customHeight="1">
      <c r="A126" s="3339" t="s">
        <v>326</v>
      </c>
      <c r="B126" s="3342"/>
      <c r="C126" s="3342" t="s">
        <v>552</v>
      </c>
      <c r="D126" s="380"/>
      <c r="E126" s="380"/>
      <c r="F126" s="380"/>
      <c r="G126" s="380"/>
    </row>
    <row r="127" spans="1:7" s="3334" customFormat="1">
      <c r="A127" s="3337">
        <v>1484</v>
      </c>
      <c r="B127" s="3338"/>
      <c r="C127" s="3338" t="s">
        <v>553</v>
      </c>
      <c r="D127" s="379"/>
      <c r="E127" s="379"/>
      <c r="F127" s="379"/>
      <c r="G127" s="379"/>
    </row>
    <row r="128" spans="1:7" s="3343" customFormat="1">
      <c r="A128" s="3339">
        <v>1485</v>
      </c>
      <c r="B128" s="3342"/>
      <c r="C128" s="3342" t="s">
        <v>554</v>
      </c>
      <c r="D128" s="380"/>
      <c r="E128" s="380"/>
      <c r="F128" s="380"/>
      <c r="G128" s="380"/>
    </row>
    <row r="129" spans="1:7" s="3343" customFormat="1" ht="25.5">
      <c r="A129" s="3339">
        <v>1486</v>
      </c>
      <c r="B129" s="3342"/>
      <c r="C129" s="3342" t="s">
        <v>555</v>
      </c>
      <c r="D129" s="380"/>
      <c r="E129" s="380"/>
      <c r="F129" s="380"/>
      <c r="G129" s="380"/>
    </row>
    <row r="130" spans="1:7" s="3343" customFormat="1">
      <c r="A130" s="3344">
        <v>1489</v>
      </c>
      <c r="B130" s="3345"/>
      <c r="C130" s="3345" t="s">
        <v>556</v>
      </c>
      <c r="D130" s="1320"/>
      <c r="E130" s="1320"/>
      <c r="F130" s="1320"/>
      <c r="G130" s="1320"/>
    </row>
    <row r="131" spans="1:7" s="3331" customFormat="1">
      <c r="A131" s="3346">
        <v>1</v>
      </c>
      <c r="B131" s="3347"/>
      <c r="C131" s="3348" t="s">
        <v>557</v>
      </c>
      <c r="D131" s="386">
        <f t="shared" ref="D131:G131" si="21">D111+D121</f>
        <v>6521829.2149999999</v>
      </c>
      <c r="E131" s="386">
        <f t="shared" si="21"/>
        <v>0</v>
      </c>
      <c r="F131" s="386">
        <f t="shared" si="21"/>
        <v>6701480.2000000002</v>
      </c>
      <c r="G131" s="386">
        <f t="shared" si="21"/>
        <v>0</v>
      </c>
    </row>
    <row r="132" spans="1:7" s="3331" customFormat="1">
      <c r="A132" s="3306"/>
      <c r="B132" s="3307"/>
      <c r="C132" s="3308"/>
      <c r="D132" s="341"/>
      <c r="E132" s="341"/>
      <c r="F132" s="341"/>
      <c r="G132" s="341"/>
    </row>
    <row r="133" spans="1:7" s="3334" customFormat="1">
      <c r="A133" s="3332">
        <v>20</v>
      </c>
      <c r="B133" s="3333"/>
      <c r="C133" s="3333" t="s">
        <v>558</v>
      </c>
      <c r="D133" s="720">
        <f t="shared" ref="D133:G133" si="22">D134+D140</f>
        <v>6926956.9037899999</v>
      </c>
      <c r="E133" s="720">
        <f t="shared" si="22"/>
        <v>0</v>
      </c>
      <c r="F133" s="720">
        <f t="shared" si="22"/>
        <v>6969445.2000000002</v>
      </c>
      <c r="G133" s="720">
        <f t="shared" si="22"/>
        <v>0</v>
      </c>
    </row>
    <row r="134" spans="1:7" s="3334" customFormat="1">
      <c r="A134" s="3349" t="s">
        <v>334</v>
      </c>
      <c r="B134" s="3336"/>
      <c r="C134" s="3336" t="s">
        <v>559</v>
      </c>
      <c r="D134" s="366">
        <f t="shared" ref="D134:G134" si="23">D135+D136+D138+D139</f>
        <v>4093736.9745999998</v>
      </c>
      <c r="E134" s="366">
        <f t="shared" si="23"/>
        <v>0</v>
      </c>
      <c r="F134" s="366">
        <f t="shared" si="23"/>
        <v>4394298.2</v>
      </c>
      <c r="G134" s="366">
        <f t="shared" si="23"/>
        <v>0</v>
      </c>
    </row>
    <row r="135" spans="1:7" s="3351" customFormat="1">
      <c r="A135" s="3350">
        <v>200</v>
      </c>
      <c r="B135" s="3338"/>
      <c r="C135" s="3338" t="s">
        <v>560</v>
      </c>
      <c r="D135" s="306">
        <v>2781937.585</v>
      </c>
      <c r="E135" s="306"/>
      <c r="F135" s="306">
        <v>3045403.5</v>
      </c>
      <c r="G135" s="306"/>
    </row>
    <row r="136" spans="1:7" s="3351" customFormat="1">
      <c r="A136" s="3350">
        <v>201</v>
      </c>
      <c r="B136" s="3338"/>
      <c r="C136" s="3338" t="s">
        <v>561</v>
      </c>
      <c r="D136" s="306">
        <v>379954.08880000003</v>
      </c>
      <c r="E136" s="306"/>
      <c r="F136" s="306">
        <v>410000</v>
      </c>
      <c r="G136" s="306"/>
    </row>
    <row r="137" spans="1:7" s="3351" customFormat="1">
      <c r="A137" s="3352" t="s">
        <v>562</v>
      </c>
      <c r="B137" s="3353"/>
      <c r="C137" s="3353" t="s">
        <v>563</v>
      </c>
      <c r="D137" s="393"/>
      <c r="E137" s="393"/>
      <c r="F137" s="393"/>
      <c r="G137" s="393"/>
    </row>
    <row r="138" spans="1:7" s="3351" customFormat="1">
      <c r="A138" s="3350">
        <v>204</v>
      </c>
      <c r="B138" s="3338"/>
      <c r="C138" s="3338" t="s">
        <v>564</v>
      </c>
      <c r="D138" s="379">
        <v>908049.40800000005</v>
      </c>
      <c r="E138" s="379"/>
      <c r="F138" s="379">
        <v>913364.8</v>
      </c>
      <c r="G138" s="379"/>
    </row>
    <row r="139" spans="1:7" s="3351" customFormat="1">
      <c r="A139" s="3350">
        <v>205</v>
      </c>
      <c r="B139" s="3338"/>
      <c r="C139" s="3338" t="s">
        <v>565</v>
      </c>
      <c r="D139" s="379">
        <v>23795.892800000001</v>
      </c>
      <c r="E139" s="379"/>
      <c r="F139" s="379">
        <v>25529.9</v>
      </c>
      <c r="G139" s="379"/>
    </row>
    <row r="140" spans="1:7" s="3351" customFormat="1">
      <c r="A140" s="3349" t="s">
        <v>342</v>
      </c>
      <c r="B140" s="3336"/>
      <c r="C140" s="3336" t="s">
        <v>566</v>
      </c>
      <c r="D140" s="366">
        <f t="shared" ref="D140:G140" si="24">D141+D143+D144</f>
        <v>2833219.9291900001</v>
      </c>
      <c r="E140" s="366">
        <f t="shared" si="24"/>
        <v>0</v>
      </c>
      <c r="F140" s="366">
        <f t="shared" si="24"/>
        <v>2575147</v>
      </c>
      <c r="G140" s="366">
        <f t="shared" si="24"/>
        <v>0</v>
      </c>
    </row>
    <row r="141" spans="1:7" s="3351" customFormat="1">
      <c r="A141" s="3350">
        <v>206</v>
      </c>
      <c r="B141" s="3338"/>
      <c r="C141" s="3338" t="s">
        <v>567</v>
      </c>
      <c r="D141" s="379">
        <v>2649778.0699999998</v>
      </c>
      <c r="E141" s="379"/>
      <c r="F141" s="379">
        <v>2393091.1</v>
      </c>
      <c r="G141" s="379"/>
    </row>
    <row r="142" spans="1:7" s="3351" customFormat="1">
      <c r="A142" s="3352" t="s">
        <v>568</v>
      </c>
      <c r="B142" s="3353"/>
      <c r="C142" s="3353" t="s">
        <v>569</v>
      </c>
      <c r="D142" s="393"/>
      <c r="E142" s="393"/>
      <c r="F142" s="393"/>
      <c r="G142" s="393"/>
    </row>
    <row r="143" spans="1:7" s="3351" customFormat="1">
      <c r="A143" s="3350">
        <v>208</v>
      </c>
      <c r="B143" s="3338"/>
      <c r="C143" s="3338" t="s">
        <v>570</v>
      </c>
      <c r="D143" s="379">
        <v>85731.512430000002</v>
      </c>
      <c r="E143" s="379"/>
      <c r="F143" s="379">
        <v>83122.600000000006</v>
      </c>
      <c r="G143" s="379"/>
    </row>
    <row r="144" spans="1:7" s="3354" customFormat="1" ht="25.5">
      <c r="A144" s="3339">
        <v>209</v>
      </c>
      <c r="B144" s="3342"/>
      <c r="C144" s="3342" t="s">
        <v>571</v>
      </c>
      <c r="D144" s="380">
        <v>97710.34676</v>
      </c>
      <c r="E144" s="380"/>
      <c r="F144" s="380">
        <v>98933.3</v>
      </c>
      <c r="G144" s="380"/>
    </row>
    <row r="145" spans="1:7" s="3334" customFormat="1">
      <c r="A145" s="3349">
        <v>29</v>
      </c>
      <c r="B145" s="3336"/>
      <c r="C145" s="3336" t="s">
        <v>572</v>
      </c>
      <c r="D145" s="379">
        <v>-405127.68900000001</v>
      </c>
      <c r="E145" s="379"/>
      <c r="F145" s="379">
        <v>-267965.09999999998</v>
      </c>
      <c r="G145" s="379"/>
    </row>
    <row r="146" spans="1:7" s="3334" customFormat="1">
      <c r="A146" s="3355" t="s">
        <v>573</v>
      </c>
      <c r="B146" s="3356"/>
      <c r="C146" s="3356" t="s">
        <v>574</v>
      </c>
      <c r="D146" s="318">
        <v>-414254.57400000002</v>
      </c>
      <c r="E146" s="318"/>
      <c r="F146" s="318">
        <v>-277053.8</v>
      </c>
      <c r="G146" s="318"/>
    </row>
    <row r="147" spans="1:7" s="3331" customFormat="1">
      <c r="A147" s="3346">
        <v>2</v>
      </c>
      <c r="B147" s="3347"/>
      <c r="C147" s="3348" t="s">
        <v>575</v>
      </c>
      <c r="D147" s="386">
        <f t="shared" ref="D147:G147" si="25">D133+D145</f>
        <v>6521829.2147899996</v>
      </c>
      <c r="E147" s="386">
        <f t="shared" si="25"/>
        <v>0</v>
      </c>
      <c r="F147" s="386">
        <f t="shared" si="25"/>
        <v>6701480.1000000006</v>
      </c>
      <c r="G147" s="386">
        <f t="shared" si="25"/>
        <v>0</v>
      </c>
    </row>
    <row r="148" spans="1:7" ht="7.5" customHeight="1"/>
    <row r="149" spans="1:7" ht="13.5" customHeight="1">
      <c r="A149" s="3358" t="s">
        <v>576</v>
      </c>
      <c r="B149" s="3359"/>
      <c r="C149" s="3360"/>
      <c r="D149" s="3359"/>
      <c r="E149" s="3359"/>
      <c r="F149" s="3359"/>
      <c r="G149" s="3359"/>
    </row>
    <row r="150" spans="1:7">
      <c r="A150" s="3361" t="s">
        <v>577</v>
      </c>
      <c r="B150" s="3361"/>
      <c r="C150" s="3361" t="s">
        <v>155</v>
      </c>
      <c r="D150" s="402">
        <f t="shared" ref="D150" si="26">D77+SUM(D8:D12)-D30-D31+D16-D33+D59+D63-D73+D64-D74-D54+D20-D35</f>
        <v>279391.95057000034</v>
      </c>
      <c r="E150" s="402">
        <f t="shared" ref="E150" si="27">E77+SUM(E8:E12)-E30-E31+E16-E33+E59+E63-E73+E64-E74-E54+E20-E35</f>
        <v>207350.09999999945</v>
      </c>
      <c r="F150" s="402">
        <f t="shared" ref="F150:G150" si="28">F77+SUM(F8:F12)-F30-F31+F16-F33+F59+F63-F73+F64-F74-F54+F20-F35</f>
        <v>331693.40000000037</v>
      </c>
      <c r="G150" s="402">
        <f t="shared" si="28"/>
        <v>240758.49999999953</v>
      </c>
    </row>
    <row r="151" spans="1:7">
      <c r="A151" s="3362" t="s">
        <v>578</v>
      </c>
      <c r="B151" s="3362"/>
      <c r="C151" s="3362" t="s">
        <v>579</v>
      </c>
      <c r="D151" s="405">
        <f t="shared" ref="D151:G151" si="29">IF(D177=0,0,D150/D177)</f>
        <v>8.2695135287761817E-2</v>
      </c>
      <c r="E151" s="405">
        <f t="shared" si="29"/>
        <v>6.1378189070484084E-2</v>
      </c>
      <c r="F151" s="405">
        <f t="shared" si="29"/>
        <v>9.5813081452474441E-2</v>
      </c>
      <c r="G151" s="405">
        <f t="shared" si="29"/>
        <v>6.8821001936095694E-2</v>
      </c>
    </row>
    <row r="152" spans="1:7" s="3364" customFormat="1" ht="25.5">
      <c r="A152" s="3363" t="s">
        <v>580</v>
      </c>
      <c r="B152" s="3363"/>
      <c r="C152" s="3363" t="s">
        <v>581</v>
      </c>
      <c r="D152" s="425">
        <f t="shared" ref="D152:G152" si="30">IF(D107=0,0,D150/D107)</f>
        <v>1.1900776983862589</v>
      </c>
      <c r="E152" s="425">
        <f t="shared" si="30"/>
        <v>0.90892118756292839</v>
      </c>
      <c r="F152" s="425">
        <f t="shared" si="30"/>
        <v>1.1373096417111908</v>
      </c>
      <c r="G152" s="425">
        <f t="shared" si="30"/>
        <v>0.85895295280295814</v>
      </c>
    </row>
    <row r="153" spans="1:7" s="3364" customFormat="1" ht="25.5">
      <c r="A153" s="3365" t="s">
        <v>580</v>
      </c>
      <c r="B153" s="3365"/>
      <c r="C153" s="3365" t="s">
        <v>582</v>
      </c>
      <c r="D153" s="1341">
        <f t="shared" ref="D153:G153" si="31">IF(0=D108,0,D150/D108)</f>
        <v>1.5458045811276211</v>
      </c>
      <c r="E153" s="1341">
        <f t="shared" si="31"/>
        <v>0.88716552143144201</v>
      </c>
      <c r="F153" s="1341">
        <f t="shared" si="31"/>
        <v>1.9828196052574181</v>
      </c>
      <c r="G153" s="1341">
        <f t="shared" si="31"/>
        <v>1.017321962265552</v>
      </c>
    </row>
    <row r="154" spans="1:7" s="3364" customFormat="1" ht="25.5">
      <c r="A154" s="3366" t="s">
        <v>583</v>
      </c>
      <c r="B154" s="3366"/>
      <c r="C154" s="3366" t="s">
        <v>584</v>
      </c>
      <c r="D154" s="415">
        <f t="shared" ref="D154:G154" si="32">D150-D107</f>
        <v>44624.127470000356</v>
      </c>
      <c r="E154" s="415">
        <f t="shared" si="32"/>
        <v>-20777.60000000053</v>
      </c>
      <c r="F154" s="415">
        <f t="shared" si="32"/>
        <v>40046.000000000349</v>
      </c>
      <c r="G154" s="415">
        <f t="shared" si="32"/>
        <v>-39534.500000000466</v>
      </c>
    </row>
    <row r="155" spans="1:7" ht="27.6" customHeight="1">
      <c r="A155" s="3367" t="s">
        <v>585</v>
      </c>
      <c r="B155" s="3367"/>
      <c r="C155" s="3367" t="s">
        <v>586</v>
      </c>
      <c r="D155" s="418">
        <f t="shared" ref="D155:G155" si="33">D150-D108</f>
        <v>98649.860670000344</v>
      </c>
      <c r="E155" s="418">
        <f t="shared" si="33"/>
        <v>-26371.900000000518</v>
      </c>
      <c r="F155" s="418">
        <f t="shared" si="33"/>
        <v>164409.70000000036</v>
      </c>
      <c r="G155" s="418">
        <f t="shared" si="33"/>
        <v>4099.3999999995285</v>
      </c>
    </row>
    <row r="156" spans="1:7">
      <c r="A156" s="3361" t="s">
        <v>587</v>
      </c>
      <c r="B156" s="3361"/>
      <c r="C156" s="3361" t="s">
        <v>588</v>
      </c>
      <c r="D156" s="419">
        <f t="shared" ref="D156:G156" si="34">D135+D136-D137+D141-D142</f>
        <v>5811669.7437999994</v>
      </c>
      <c r="E156" s="419">
        <f t="shared" si="34"/>
        <v>0</v>
      </c>
      <c r="F156" s="419">
        <f t="shared" si="34"/>
        <v>5848494.5999999996</v>
      </c>
      <c r="G156" s="419">
        <f t="shared" si="34"/>
        <v>0</v>
      </c>
    </row>
    <row r="157" spans="1:7">
      <c r="A157" s="3368" t="s">
        <v>589</v>
      </c>
      <c r="B157" s="3368"/>
      <c r="C157" s="3368" t="s">
        <v>590</v>
      </c>
      <c r="D157" s="422">
        <f t="shared" ref="D157:G157" si="35">IF(D177=0,0,D156/D177)</f>
        <v>1.7201526913386209</v>
      </c>
      <c r="E157" s="422">
        <f t="shared" si="35"/>
        <v>0</v>
      </c>
      <c r="F157" s="422">
        <f t="shared" si="35"/>
        <v>1.6893983705559299</v>
      </c>
      <c r="G157" s="422">
        <f t="shared" si="35"/>
        <v>0</v>
      </c>
    </row>
    <row r="158" spans="1:7">
      <c r="A158" s="3361" t="s">
        <v>591</v>
      </c>
      <c r="B158" s="3361"/>
      <c r="C158" s="3361" t="s">
        <v>592</v>
      </c>
      <c r="D158" s="419">
        <f t="shared" ref="D158:G158" si="36">D133-D142-D111</f>
        <v>1907130.3246200001</v>
      </c>
      <c r="E158" s="419">
        <f t="shared" si="36"/>
        <v>0</v>
      </c>
      <c r="F158" s="419">
        <f t="shared" si="36"/>
        <v>1878759</v>
      </c>
      <c r="G158" s="419">
        <f t="shared" si="36"/>
        <v>0</v>
      </c>
    </row>
    <row r="159" spans="1:7">
      <c r="A159" s="3362" t="s">
        <v>593</v>
      </c>
      <c r="B159" s="3362"/>
      <c r="C159" s="3362" t="s">
        <v>594</v>
      </c>
      <c r="D159" s="423">
        <f t="shared" ref="D159:G159" si="37">D121-D123-D124-D142-D145</f>
        <v>1443305.2722</v>
      </c>
      <c r="E159" s="423">
        <f t="shared" si="37"/>
        <v>0</v>
      </c>
      <c r="F159" s="423">
        <f t="shared" si="37"/>
        <v>1290571.3999999999</v>
      </c>
      <c r="G159" s="423">
        <f t="shared" si="37"/>
        <v>0</v>
      </c>
    </row>
    <row r="160" spans="1:7">
      <c r="A160" s="3362" t="s">
        <v>595</v>
      </c>
      <c r="B160" s="3362"/>
      <c r="C160" s="3362" t="s">
        <v>596</v>
      </c>
      <c r="D160" s="424">
        <f t="shared" ref="D160:G160" si="38">IF(D175=0,"-",1000*D158/D175)</f>
        <v>5381.6728737072317</v>
      </c>
      <c r="E160" s="424">
        <f t="shared" si="38"/>
        <v>0</v>
      </c>
      <c r="F160" s="424">
        <f t="shared" si="38"/>
        <v>5311.5951248059846</v>
      </c>
      <c r="G160" s="424">
        <f t="shared" si="38"/>
        <v>0</v>
      </c>
    </row>
    <row r="161" spans="1:7">
      <c r="A161" s="3362" t="s">
        <v>595</v>
      </c>
      <c r="B161" s="3362"/>
      <c r="C161" s="3362" t="s">
        <v>597</v>
      </c>
      <c r="D161" s="423">
        <f t="shared" ref="D161:G161" si="39">IF(D175=0,0,1000*(D159/D175))</f>
        <v>4072.8191102645505</v>
      </c>
      <c r="E161" s="423">
        <f t="shared" si="39"/>
        <v>0</v>
      </c>
      <c r="F161" s="423">
        <f t="shared" si="39"/>
        <v>3648.6812605842651</v>
      </c>
      <c r="G161" s="423">
        <f t="shared" si="39"/>
        <v>0</v>
      </c>
    </row>
    <row r="162" spans="1:7">
      <c r="A162" s="3368" t="s">
        <v>598</v>
      </c>
      <c r="B162" s="3368"/>
      <c r="C162" s="3368" t="s">
        <v>599</v>
      </c>
      <c r="D162" s="422">
        <f t="shared" ref="D162:G162" si="40">IF((D22+D23+D65+D66)=0,0,D158/(D22+D23+D65+D66))</f>
        <v>0.97830819116216061</v>
      </c>
      <c r="E162" s="422">
        <f t="shared" si="40"/>
        <v>0</v>
      </c>
      <c r="F162" s="422">
        <f t="shared" si="40"/>
        <v>0.92675542297926106</v>
      </c>
      <c r="G162" s="422">
        <f t="shared" si="40"/>
        <v>0</v>
      </c>
    </row>
    <row r="163" spans="1:7">
      <c r="A163" s="3362" t="s">
        <v>600</v>
      </c>
      <c r="B163" s="3362"/>
      <c r="C163" s="3362" t="s">
        <v>601</v>
      </c>
      <c r="D163" s="402">
        <f t="shared" ref="D163:G163" si="41">D145</f>
        <v>-405127.68900000001</v>
      </c>
      <c r="E163" s="402">
        <f t="shared" si="41"/>
        <v>0</v>
      </c>
      <c r="F163" s="402">
        <f t="shared" si="41"/>
        <v>-267965.09999999998</v>
      </c>
      <c r="G163" s="402">
        <f t="shared" si="41"/>
        <v>0</v>
      </c>
    </row>
    <row r="164" spans="1:7" ht="25.5">
      <c r="A164" s="3363" t="s">
        <v>602</v>
      </c>
      <c r="B164" s="3368"/>
      <c r="C164" s="3368" t="s">
        <v>603</v>
      </c>
      <c r="D164" s="425">
        <f t="shared" ref="D164:G164" si="42">IF(D178=0,0,D146/D178)</f>
        <v>-0.12564131409878798</v>
      </c>
      <c r="E164" s="425">
        <f t="shared" si="42"/>
        <v>0</v>
      </c>
      <c r="F164" s="425">
        <f t="shared" si="42"/>
        <v>-8.3331528668780783E-2</v>
      </c>
      <c r="G164" s="425">
        <f t="shared" si="42"/>
        <v>0</v>
      </c>
    </row>
    <row r="165" spans="1:7">
      <c r="A165" s="3369" t="s">
        <v>604</v>
      </c>
      <c r="B165" s="3369"/>
      <c r="C165" s="3369" t="s">
        <v>605</v>
      </c>
      <c r="D165" s="428">
        <f t="shared" ref="D165:G165" si="43">IF(D177=0,0,D180/D177)</f>
        <v>5.8551036521411137E-2</v>
      </c>
      <c r="E165" s="428">
        <f t="shared" si="43"/>
        <v>6.0526324747741986E-2</v>
      </c>
      <c r="F165" s="428">
        <f t="shared" si="43"/>
        <v>5.6502476789996273E-2</v>
      </c>
      <c r="G165" s="428">
        <f t="shared" si="43"/>
        <v>6.1061325594628915E-2</v>
      </c>
    </row>
    <row r="166" spans="1:7">
      <c r="A166" s="3362" t="s">
        <v>606</v>
      </c>
      <c r="B166" s="3362"/>
      <c r="C166" s="3362" t="s">
        <v>607</v>
      </c>
      <c r="D166" s="402">
        <f t="shared" ref="D166:G166" si="44">D55</f>
        <v>34821.726870000006</v>
      </c>
      <c r="E166" s="402">
        <f t="shared" si="44"/>
        <v>30178.899999999998</v>
      </c>
      <c r="F166" s="402">
        <f t="shared" si="44"/>
        <v>39815.100000000006</v>
      </c>
      <c r="G166" s="402">
        <f t="shared" si="44"/>
        <v>37076.1</v>
      </c>
    </row>
    <row r="167" spans="1:7" s="3364" customFormat="1" ht="25.5">
      <c r="A167" s="3363" t="s">
        <v>608</v>
      </c>
      <c r="B167" s="3368"/>
      <c r="C167" s="3368" t="s">
        <v>609</v>
      </c>
      <c r="D167" s="425">
        <f t="shared" ref="D167:G167" si="45">IF(0=D111,0,(D44+D45+D46+D47+D48)/D111)</f>
        <v>2.439576283534649E-3</v>
      </c>
      <c r="E167" s="425">
        <f t="shared" si="45"/>
        <v>0</v>
      </c>
      <c r="F167" s="425">
        <f t="shared" si="45"/>
        <v>2.0982632950347635E-3</v>
      </c>
      <c r="G167" s="425">
        <f t="shared" si="45"/>
        <v>0</v>
      </c>
    </row>
    <row r="168" spans="1:7">
      <c r="A168" s="3362" t="s">
        <v>610</v>
      </c>
      <c r="B168" s="3361"/>
      <c r="C168" s="3361" t="s">
        <v>611</v>
      </c>
      <c r="D168" s="402">
        <f t="shared" ref="D168:G168" si="46">D38-D44</f>
        <v>12338.583799999999</v>
      </c>
      <c r="E168" s="402">
        <f t="shared" si="46"/>
        <v>13769.8</v>
      </c>
      <c r="F168" s="402">
        <f t="shared" si="46"/>
        <v>12486.8</v>
      </c>
      <c r="G168" s="402">
        <f t="shared" si="46"/>
        <v>17064.900000000001</v>
      </c>
    </row>
    <row r="169" spans="1:7">
      <c r="A169" s="3368" t="s">
        <v>612</v>
      </c>
      <c r="B169" s="3368"/>
      <c r="C169" s="3368" t="s">
        <v>613</v>
      </c>
      <c r="D169" s="405">
        <f t="shared" ref="D169:G169" si="47">IF(D177=0,0,D168/D177)</f>
        <v>3.6520052010043311E-3</v>
      </c>
      <c r="E169" s="405">
        <f t="shared" si="47"/>
        <v>4.0760307704831291E-3</v>
      </c>
      <c r="F169" s="405">
        <f t="shared" si="47"/>
        <v>3.6069417886540897E-3</v>
      </c>
      <c r="G169" s="405">
        <f t="shared" si="47"/>
        <v>4.8780147572745382E-3</v>
      </c>
    </row>
    <row r="170" spans="1:7">
      <c r="A170" s="3362" t="s">
        <v>614</v>
      </c>
      <c r="B170" s="3362"/>
      <c r="C170" s="3362" t="s">
        <v>615</v>
      </c>
      <c r="D170" s="402">
        <f t="shared" ref="D170" si="48">SUM(D82:D87)+SUM(D89:D94)</f>
        <v>309146.54099999997</v>
      </c>
      <c r="E170" s="402">
        <f t="shared" ref="E170" si="49">SUM(E82:E87)+SUM(E89:E94)</f>
        <v>308861.3</v>
      </c>
      <c r="F170" s="402">
        <f t="shared" ref="F170:G170" si="50">SUM(F82:F87)+SUM(F89:F94)</f>
        <v>384861.5</v>
      </c>
      <c r="G170" s="402">
        <f t="shared" si="50"/>
        <v>377985.5</v>
      </c>
    </row>
    <row r="171" spans="1:7">
      <c r="A171" s="3362" t="s">
        <v>616</v>
      </c>
      <c r="B171" s="3362"/>
      <c r="C171" s="3362" t="s">
        <v>617</v>
      </c>
      <c r="D171" s="423">
        <f t="shared" ref="D171" si="51">SUM(D96:D102)+SUM(D104:D105)</f>
        <v>74378.717900000003</v>
      </c>
      <c r="E171" s="423">
        <f t="shared" ref="E171" si="52">SUM(E96:E102)+SUM(E104:E105)</f>
        <v>80733.600000000006</v>
      </c>
      <c r="F171" s="423">
        <f t="shared" ref="F171:G171" si="53">SUM(F96:F102)+SUM(F104:F105)</f>
        <v>93214.099999999991</v>
      </c>
      <c r="G171" s="423">
        <f t="shared" si="53"/>
        <v>97692.5</v>
      </c>
    </row>
    <row r="172" spans="1:7">
      <c r="A172" s="3369" t="s">
        <v>618</v>
      </c>
      <c r="B172" s="3369"/>
      <c r="C172" s="3369" t="s">
        <v>619</v>
      </c>
      <c r="D172" s="428">
        <f t="shared" ref="D172:G172" si="54">IF(D184=0,0,D170/D184)</f>
        <v>9.0926998105851656E-2</v>
      </c>
      <c r="E172" s="428">
        <f t="shared" si="54"/>
        <v>8.8965573181465904E-2</v>
      </c>
      <c r="F172" s="428">
        <f t="shared" si="54"/>
        <v>0.10971214059336802</v>
      </c>
      <c r="G172" s="428">
        <f t="shared" si="54"/>
        <v>0.10412326882915669</v>
      </c>
    </row>
    <row r="174" spans="1:7">
      <c r="A174" s="3370" t="s">
        <v>620</v>
      </c>
      <c r="B174" s="3307"/>
      <c r="C174" s="3308"/>
      <c r="D174" s="1490"/>
      <c r="E174" s="1490"/>
      <c r="F174" s="1490"/>
      <c r="G174" s="1490"/>
    </row>
    <row r="175" spans="1:7" s="3255" customFormat="1">
      <c r="A175" s="3306" t="s">
        <v>621</v>
      </c>
      <c r="B175" s="3307"/>
      <c r="C175" s="3307" t="s">
        <v>622</v>
      </c>
      <c r="D175" s="1349">
        <v>354375</v>
      </c>
      <c r="E175" s="1349">
        <v>354375</v>
      </c>
      <c r="F175" s="1349">
        <v>353709</v>
      </c>
      <c r="G175" s="1349">
        <v>353709</v>
      </c>
    </row>
    <row r="176" spans="1:7">
      <c r="A176" s="3371" t="s">
        <v>623</v>
      </c>
      <c r="B176" s="3372"/>
      <c r="C176" s="3372"/>
      <c r="D176" s="3372"/>
      <c r="E176" s="3372"/>
      <c r="F176" s="3372"/>
      <c r="G176" s="3372"/>
    </row>
    <row r="177" spans="1:7">
      <c r="A177" s="3373" t="s">
        <v>624</v>
      </c>
      <c r="B177" s="3372"/>
      <c r="C177" s="3372" t="s">
        <v>625</v>
      </c>
      <c r="D177" s="3374">
        <f t="shared" ref="D177" si="55">SUM(D22:D32)+SUM(D44:D53)+SUM(D65:D72)+D75</f>
        <v>3378577.8280400005</v>
      </c>
      <c r="E177" s="3374">
        <f t="shared" ref="E177" si="56">SUM(E22:E32)+SUM(E44:E53)+SUM(E65:E72)+E75</f>
        <v>3378237.4999999995</v>
      </c>
      <c r="F177" s="3374">
        <f t="shared" ref="F177:G177" si="57">SUM(F22:F32)+SUM(F44:F53)+SUM(F65:F72)+F75</f>
        <v>3461880.1</v>
      </c>
      <c r="G177" s="3374">
        <f t="shared" si="57"/>
        <v>3498328.9</v>
      </c>
    </row>
    <row r="178" spans="1:7">
      <c r="A178" s="3373" t="s">
        <v>626</v>
      </c>
      <c r="B178" s="3372"/>
      <c r="C178" s="3372" t="s">
        <v>627</v>
      </c>
      <c r="D178" s="3374">
        <f t="shared" ref="D178:G178" si="58">D78-D17-D20-D59-D63-D64</f>
        <v>3297120.6722200001</v>
      </c>
      <c r="E178" s="3374">
        <f t="shared" si="58"/>
        <v>3370743.5</v>
      </c>
      <c r="F178" s="3374">
        <f t="shared" si="58"/>
        <v>3324717.5999999996</v>
      </c>
      <c r="G178" s="3374">
        <f t="shared" si="58"/>
        <v>3466653.8000000003</v>
      </c>
    </row>
    <row r="179" spans="1:7">
      <c r="A179" s="3373"/>
      <c r="B179" s="3372"/>
      <c r="C179" s="3372" t="s">
        <v>628</v>
      </c>
      <c r="D179" s="3374">
        <f t="shared" ref="D179:G179" si="59">D178+D170</f>
        <v>3606267.2132200003</v>
      </c>
      <c r="E179" s="3374">
        <f t="shared" si="59"/>
        <v>3679604.8</v>
      </c>
      <c r="F179" s="3374">
        <f t="shared" si="59"/>
        <v>3709579.0999999996</v>
      </c>
      <c r="G179" s="3374">
        <f t="shared" si="59"/>
        <v>3844639.3000000003</v>
      </c>
    </row>
    <row r="180" spans="1:7">
      <c r="A180" s="3372" t="s">
        <v>629</v>
      </c>
      <c r="B180" s="3372"/>
      <c r="C180" s="3372" t="s">
        <v>630</v>
      </c>
      <c r="D180" s="3374">
        <f t="shared" ref="D180:G180" si="60">D38-D44+D8+D9+D10+D16-D33</f>
        <v>197819.23379999999</v>
      </c>
      <c r="E180" s="3374">
        <f t="shared" si="60"/>
        <v>204472.3</v>
      </c>
      <c r="F180" s="3374">
        <f t="shared" si="60"/>
        <v>195604.8</v>
      </c>
      <c r="G180" s="3374">
        <f t="shared" si="60"/>
        <v>213612.6</v>
      </c>
    </row>
    <row r="181" spans="1:7" ht="27.6" customHeight="1">
      <c r="A181" s="3375" t="s">
        <v>631</v>
      </c>
      <c r="B181" s="3376"/>
      <c r="C181" s="3376" t="s">
        <v>632</v>
      </c>
      <c r="D181" s="435">
        <f t="shared" ref="D181:G181" si="61">D22+D23+D24+D25+D26+D29+SUM(D44:D47)+SUM(D49:D53)-D54+D32-D33+SUM(D65:D70)+D72</f>
        <v>3370187.6287900005</v>
      </c>
      <c r="E181" s="435">
        <f t="shared" si="61"/>
        <v>3370183.5999999996</v>
      </c>
      <c r="F181" s="435">
        <f t="shared" si="61"/>
        <v>3454752.7</v>
      </c>
      <c r="G181" s="435">
        <f t="shared" si="61"/>
        <v>3492946.1999999997</v>
      </c>
    </row>
    <row r="182" spans="1:7">
      <c r="A182" s="3377" t="s">
        <v>633</v>
      </c>
      <c r="B182" s="3376"/>
      <c r="C182" s="3376" t="s">
        <v>634</v>
      </c>
      <c r="D182" s="435">
        <f t="shared" ref="D182:G182" si="62">D181+D171</f>
        <v>3444566.3466900005</v>
      </c>
      <c r="E182" s="435">
        <f t="shared" si="62"/>
        <v>3450917.1999999997</v>
      </c>
      <c r="F182" s="435">
        <f t="shared" si="62"/>
        <v>3547966.8000000003</v>
      </c>
      <c r="G182" s="435">
        <f t="shared" si="62"/>
        <v>3590638.6999999997</v>
      </c>
    </row>
    <row r="183" spans="1:7">
      <c r="A183" s="3377" t="s">
        <v>635</v>
      </c>
      <c r="B183" s="3376"/>
      <c r="C183" s="3376" t="s">
        <v>636</v>
      </c>
      <c r="D183" s="435">
        <f t="shared" ref="D183:G183" si="63">D4+D5-D7+D38+D39+D40+D41+D43+D13-D16+D57+D58+D60+D62</f>
        <v>3090795.6922200001</v>
      </c>
      <c r="E183" s="435">
        <f t="shared" si="63"/>
        <v>3162833.3</v>
      </c>
      <c r="F183" s="435">
        <f t="shared" si="63"/>
        <v>3123059.3</v>
      </c>
      <c r="G183" s="435">
        <f t="shared" si="63"/>
        <v>3252187.7</v>
      </c>
    </row>
    <row r="184" spans="1:7">
      <c r="A184" s="3377" t="s">
        <v>637</v>
      </c>
      <c r="B184" s="3376"/>
      <c r="C184" s="3376" t="s">
        <v>638</v>
      </c>
      <c r="D184" s="435">
        <f t="shared" ref="D184:G184" si="64">D183+D170</f>
        <v>3399942.2332199998</v>
      </c>
      <c r="E184" s="435">
        <f t="shared" si="64"/>
        <v>3471694.5999999996</v>
      </c>
      <c r="F184" s="435">
        <f t="shared" si="64"/>
        <v>3507920.8</v>
      </c>
      <c r="G184" s="435">
        <f t="shared" si="64"/>
        <v>3630173.2</v>
      </c>
    </row>
    <row r="185" spans="1:7">
      <c r="A185" s="3377"/>
      <c r="B185" s="3376"/>
      <c r="C185" s="3376" t="s">
        <v>639</v>
      </c>
      <c r="D185" s="435">
        <f t="shared" ref="D185:G186" si="65">D181-D183</f>
        <v>279391.93657000037</v>
      </c>
      <c r="E185" s="435">
        <f t="shared" si="65"/>
        <v>207350.29999999981</v>
      </c>
      <c r="F185" s="435">
        <f t="shared" si="65"/>
        <v>331693.40000000037</v>
      </c>
      <c r="G185" s="435">
        <f t="shared" si="65"/>
        <v>240758.49999999953</v>
      </c>
    </row>
    <row r="186" spans="1:7">
      <c r="A186" s="3377"/>
      <c r="B186" s="3376"/>
      <c r="C186" s="3376" t="s">
        <v>640</v>
      </c>
      <c r="D186" s="435">
        <f t="shared" si="65"/>
        <v>44624.113470000681</v>
      </c>
      <c r="E186" s="435">
        <f t="shared" si="65"/>
        <v>-20777.399999999907</v>
      </c>
      <c r="F186" s="435">
        <f t="shared" si="65"/>
        <v>40046.000000000466</v>
      </c>
      <c r="G186" s="435">
        <f t="shared" si="65"/>
        <v>-39534.500000000466</v>
      </c>
    </row>
  </sheetData>
  <sheetProtection selectLockedCells="1" sort="0" autoFilter="0" pivotTables="0"/>
  <autoFilter ref="A1:G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fitToHeight="8" orientation="landscape" r:id="rId1"/>
  <headerFooter alignWithMargins="0">
    <oddHeader>&amp;LFachgruppe für kantonale Finanzfragen (FkF)
Groupe d'études pour les finances cantonales
&amp;CTotal der Kantone&amp;RZürich, 05.08.2019</oddHeader>
    <oddFooter>&amp;LQuelle: FkF August 2019</oddFooter>
  </headerFooter>
  <rowBreaks count="3" manualBreakCount="3">
    <brk id="56" max="6" man="1"/>
    <brk id="79" max="6" man="1"/>
    <brk id="148" max="6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186"/>
  <sheetViews>
    <sheetView zoomScaleNormal="100" workbookViewId="0">
      <selection activeCell="AF30" sqref="AF30"/>
    </sheetView>
  </sheetViews>
  <sheetFormatPr baseColWidth="10" defaultColWidth="11.42578125" defaultRowHeight="12.75"/>
  <cols>
    <col min="1" max="1" width="16.28515625" style="3642" customWidth="1"/>
    <col min="2" max="2" width="3.7109375" style="3536" customWidth="1"/>
    <col min="3" max="3" width="44.7109375" style="3536" customWidth="1"/>
    <col min="4" max="7" width="11.42578125" style="3536" customWidth="1"/>
    <col min="8" max="16384" width="11.42578125" style="3536"/>
  </cols>
  <sheetData>
    <row r="1" spans="1:41" s="3526" customFormat="1" ht="18" customHeight="1">
      <c r="A1" s="3521" t="s">
        <v>113</v>
      </c>
      <c r="B1" s="3522" t="s">
        <v>664</v>
      </c>
      <c r="C1" s="3522" t="s">
        <v>169</v>
      </c>
      <c r="D1" s="3523" t="s">
        <v>430</v>
      </c>
      <c r="E1" s="3524" t="s">
        <v>22</v>
      </c>
      <c r="F1" s="3523" t="s">
        <v>430</v>
      </c>
      <c r="G1" s="3524" t="s">
        <v>22</v>
      </c>
      <c r="H1" s="3525"/>
      <c r="I1" s="3525"/>
      <c r="J1" s="3525"/>
      <c r="K1" s="3525"/>
      <c r="L1" s="3525"/>
      <c r="M1" s="3525"/>
      <c r="N1" s="3525"/>
      <c r="O1" s="3525"/>
      <c r="P1" s="3525"/>
      <c r="Q1" s="3525"/>
      <c r="R1" s="3525"/>
      <c r="S1" s="3525"/>
      <c r="T1" s="3525"/>
      <c r="U1" s="3525"/>
      <c r="V1" s="3525"/>
      <c r="W1" s="3525"/>
      <c r="X1" s="3525"/>
      <c r="Y1" s="3525"/>
      <c r="Z1" s="3525"/>
      <c r="AA1" s="3525"/>
      <c r="AB1" s="3525"/>
      <c r="AC1" s="3525"/>
      <c r="AD1" s="3525"/>
      <c r="AE1" s="3525"/>
      <c r="AF1" s="3525"/>
      <c r="AG1" s="3525"/>
      <c r="AH1" s="3525"/>
      <c r="AI1" s="3525"/>
      <c r="AJ1" s="3525"/>
      <c r="AK1" s="3525"/>
      <c r="AL1" s="3525"/>
      <c r="AM1" s="3525"/>
      <c r="AN1" s="3525"/>
      <c r="AO1" s="3525"/>
    </row>
    <row r="2" spans="1:41" s="3532" customFormat="1" ht="15" customHeight="1">
      <c r="A2" s="3527"/>
      <c r="B2" s="3528"/>
      <c r="C2" s="3529" t="s">
        <v>431</v>
      </c>
      <c r="D2" s="3530">
        <v>2017</v>
      </c>
      <c r="E2" s="3531">
        <v>2018</v>
      </c>
      <c r="F2" s="3530">
        <v>2018</v>
      </c>
      <c r="G2" s="3531">
        <v>2019</v>
      </c>
    </row>
    <row r="3" spans="1:41" ht="15" customHeight="1">
      <c r="A3" s="3533" t="s">
        <v>432</v>
      </c>
      <c r="B3" s="3534"/>
      <c r="C3" s="3534"/>
      <c r="D3" s="3535"/>
      <c r="E3" s="3535"/>
      <c r="F3" s="3535"/>
      <c r="G3" s="3535"/>
    </row>
    <row r="4" spans="1:41" s="3540" customFormat="1" ht="12.75" customHeight="1">
      <c r="A4" s="3537">
        <v>30</v>
      </c>
      <c r="B4" s="3538"/>
      <c r="C4" s="3539" t="s">
        <v>116</v>
      </c>
      <c r="D4" s="279">
        <v>2394031.35592</v>
      </c>
      <c r="E4" s="279">
        <v>2447668.6</v>
      </c>
      <c r="F4" s="279">
        <v>2430731.7000000002</v>
      </c>
      <c r="G4" s="279">
        <v>2485444.5</v>
      </c>
    </row>
    <row r="5" spans="1:41" s="3540" customFormat="1" ht="12.75" customHeight="1">
      <c r="A5" s="3541">
        <v>31</v>
      </c>
      <c r="B5" s="3542"/>
      <c r="C5" s="3543" t="s">
        <v>433</v>
      </c>
      <c r="D5" s="284">
        <v>761729.46880999999</v>
      </c>
      <c r="E5" s="284">
        <v>717674.1</v>
      </c>
      <c r="F5" s="284">
        <v>742236.2</v>
      </c>
      <c r="G5" s="284">
        <v>719558.7</v>
      </c>
    </row>
    <row r="6" spans="1:41" s="3540" customFormat="1" ht="12.75" customHeight="1">
      <c r="A6" s="3544" t="s">
        <v>118</v>
      </c>
      <c r="B6" s="3545"/>
      <c r="C6" s="3546" t="s">
        <v>434</v>
      </c>
      <c r="D6" s="284">
        <v>90672.890329999995</v>
      </c>
      <c r="E6" s="284">
        <v>76503.399999999994</v>
      </c>
      <c r="F6" s="284">
        <v>88601.1</v>
      </c>
      <c r="G6" s="284">
        <v>81466.5</v>
      </c>
    </row>
    <row r="7" spans="1:41" s="3540" customFormat="1" ht="12.75" customHeight="1">
      <c r="A7" s="3544" t="s">
        <v>435</v>
      </c>
      <c r="B7" s="3545"/>
      <c r="C7" s="3546" t="s">
        <v>436</v>
      </c>
      <c r="D7" s="284">
        <v>34243.595329999996</v>
      </c>
      <c r="E7" s="284">
        <v>0</v>
      </c>
      <c r="F7" s="284">
        <v>-590.5</v>
      </c>
      <c r="G7" s="284">
        <v>0</v>
      </c>
    </row>
    <row r="8" spans="1:41" s="3540" customFormat="1" ht="12.75" customHeight="1">
      <c r="A8" s="3541">
        <v>330</v>
      </c>
      <c r="B8" s="3542"/>
      <c r="C8" s="3543" t="s">
        <v>437</v>
      </c>
      <c r="D8" s="284">
        <v>239285.74942000001</v>
      </c>
      <c r="E8" s="284">
        <v>173298.8</v>
      </c>
      <c r="F8" s="284">
        <v>331533.5</v>
      </c>
      <c r="G8" s="284">
        <v>139099.9</v>
      </c>
    </row>
    <row r="9" spans="1:41" s="3540" customFormat="1" ht="12.75" customHeight="1">
      <c r="A9" s="3541">
        <v>332</v>
      </c>
      <c r="B9" s="3542"/>
      <c r="C9" s="3543" t="s">
        <v>438</v>
      </c>
      <c r="D9" s="284">
        <v>23050.487730000001</v>
      </c>
      <c r="E9" s="284">
        <v>23287.8</v>
      </c>
      <c r="F9" s="284">
        <v>19923.2</v>
      </c>
      <c r="G9" s="284">
        <v>16013</v>
      </c>
    </row>
    <row r="10" spans="1:41" s="3540" customFormat="1" ht="12.75" customHeight="1">
      <c r="A10" s="3541">
        <v>339</v>
      </c>
      <c r="B10" s="3542"/>
      <c r="C10" s="3543" t="s">
        <v>439</v>
      </c>
      <c r="D10" s="284">
        <v>0</v>
      </c>
      <c r="E10" s="284">
        <v>0</v>
      </c>
      <c r="F10" s="284">
        <v>0</v>
      </c>
      <c r="G10" s="284">
        <v>0</v>
      </c>
    </row>
    <row r="11" spans="1:41" s="3550" customFormat="1" ht="28.15" customHeight="1">
      <c r="A11" s="3547">
        <v>350</v>
      </c>
      <c r="B11" s="3548"/>
      <c r="C11" s="3549" t="s">
        <v>440</v>
      </c>
      <c r="D11" s="284">
        <v>864.01545999999996</v>
      </c>
      <c r="E11" s="284">
        <v>0</v>
      </c>
      <c r="F11" s="284">
        <v>5520.3</v>
      </c>
      <c r="G11" s="284">
        <v>1292.9000000000001</v>
      </c>
    </row>
    <row r="12" spans="1:41" s="3552" customFormat="1" ht="25.5">
      <c r="A12" s="3547">
        <v>351</v>
      </c>
      <c r="B12" s="3551"/>
      <c r="C12" s="3549" t="s">
        <v>441</v>
      </c>
      <c r="D12" s="284">
        <v>19543.453529999999</v>
      </c>
      <c r="E12" s="284">
        <v>16543.2</v>
      </c>
      <c r="F12" s="284">
        <v>25665</v>
      </c>
      <c r="G12" s="284">
        <v>17228.099999999999</v>
      </c>
    </row>
    <row r="13" spans="1:41" s="3540" customFormat="1" ht="12.75" customHeight="1">
      <c r="A13" s="3541">
        <v>36</v>
      </c>
      <c r="B13" s="3542"/>
      <c r="C13" s="3543" t="s">
        <v>442</v>
      </c>
      <c r="D13" s="284">
        <v>5585757.03749</v>
      </c>
      <c r="E13" s="284">
        <v>5530613.2999999998</v>
      </c>
      <c r="F13" s="284">
        <v>5987804.4000000004</v>
      </c>
      <c r="G13" s="284">
        <v>5746105.0999999996</v>
      </c>
    </row>
    <row r="14" spans="1:41" s="3540" customFormat="1" ht="12.75" customHeight="1">
      <c r="A14" s="3553" t="s">
        <v>443</v>
      </c>
      <c r="B14" s="3542"/>
      <c r="C14" s="3554" t="s">
        <v>444</v>
      </c>
      <c r="D14" s="284">
        <v>1329296.33901</v>
      </c>
      <c r="E14" s="284">
        <v>1266637.6000000001</v>
      </c>
      <c r="F14" s="284">
        <v>1326570</v>
      </c>
      <c r="G14" s="284">
        <v>1263847.8999999999</v>
      </c>
    </row>
    <row r="15" spans="1:41" s="3540" customFormat="1" ht="12.75" customHeight="1">
      <c r="A15" s="3553" t="s">
        <v>445</v>
      </c>
      <c r="B15" s="3542"/>
      <c r="C15" s="3554" t="s">
        <v>446</v>
      </c>
      <c r="D15" s="284">
        <v>301560.45393999998</v>
      </c>
      <c r="E15" s="284">
        <v>324242.7</v>
      </c>
      <c r="F15" s="284">
        <v>318909.5</v>
      </c>
      <c r="G15" s="284">
        <v>331173.90000000002</v>
      </c>
    </row>
    <row r="16" spans="1:41" s="3556" customFormat="1" ht="26.25" customHeight="1">
      <c r="A16" s="3553" t="s">
        <v>447</v>
      </c>
      <c r="B16" s="3555"/>
      <c r="C16" s="3554" t="s">
        <v>448</v>
      </c>
      <c r="D16" s="284">
        <v>36155.934780000003</v>
      </c>
      <c r="E16" s="284">
        <v>11233.8</v>
      </c>
      <c r="F16" s="284">
        <v>86754.4</v>
      </c>
      <c r="G16" s="284">
        <v>11493</v>
      </c>
    </row>
    <row r="17" spans="1:7" s="3557" customFormat="1">
      <c r="A17" s="3541">
        <v>37</v>
      </c>
      <c r="B17" s="3542"/>
      <c r="C17" s="3543" t="s">
        <v>449</v>
      </c>
      <c r="D17" s="284">
        <v>606044.79952999996</v>
      </c>
      <c r="E17" s="284">
        <v>572901.30000000005</v>
      </c>
      <c r="F17" s="284">
        <v>615359.69999999995</v>
      </c>
      <c r="G17" s="284">
        <v>602892.80000000005</v>
      </c>
    </row>
    <row r="18" spans="1:7" s="3557" customFormat="1">
      <c r="A18" s="3558" t="s">
        <v>450</v>
      </c>
      <c r="B18" s="3545"/>
      <c r="C18" s="3546" t="s">
        <v>451</v>
      </c>
      <c r="D18" s="284">
        <v>234032.01517</v>
      </c>
      <c r="E18" s="284">
        <v>225069.9</v>
      </c>
      <c r="F18" s="284">
        <v>237896.4</v>
      </c>
      <c r="G18" s="284">
        <v>234000</v>
      </c>
    </row>
    <row r="19" spans="1:7" s="3557" customFormat="1">
      <c r="A19" s="3558" t="s">
        <v>452</v>
      </c>
      <c r="B19" s="3545"/>
      <c r="C19" s="3546" t="s">
        <v>453</v>
      </c>
      <c r="D19" s="284">
        <v>10593.419449999999</v>
      </c>
      <c r="E19" s="284">
        <v>12105</v>
      </c>
      <c r="F19" s="284">
        <v>9532.5</v>
      </c>
      <c r="G19" s="284">
        <v>6285</v>
      </c>
    </row>
    <row r="20" spans="1:7" s="3540" customFormat="1" ht="12.75" customHeight="1">
      <c r="A20" s="3559">
        <v>39</v>
      </c>
      <c r="B20" s="3560"/>
      <c r="C20" s="3561" t="s">
        <v>138</v>
      </c>
      <c r="D20" s="302">
        <v>4950.7253799999999</v>
      </c>
      <c r="E20" s="302">
        <v>5057.3</v>
      </c>
      <c r="F20" s="302">
        <v>4888.7</v>
      </c>
      <c r="G20" s="302">
        <v>4973.3</v>
      </c>
    </row>
    <row r="21" spans="1:7" ht="12.75" customHeight="1">
      <c r="A21" s="3562"/>
      <c r="B21" s="3563"/>
      <c r="C21" s="3564" t="s">
        <v>454</v>
      </c>
      <c r="D21" s="305">
        <f t="shared" ref="D21:G21" si="0">D4+D5+SUM(D8:D13)+D17</f>
        <v>9630306.3678900003</v>
      </c>
      <c r="E21" s="305">
        <f t="shared" si="0"/>
        <v>9481987.1000000015</v>
      </c>
      <c r="F21" s="305">
        <f t="shared" si="0"/>
        <v>10158774</v>
      </c>
      <c r="G21" s="305">
        <f t="shared" si="0"/>
        <v>9727635</v>
      </c>
    </row>
    <row r="22" spans="1:7" s="3550" customFormat="1" ht="12.75" customHeight="1">
      <c r="A22" s="3547" t="s">
        <v>216</v>
      </c>
      <c r="B22" s="3548"/>
      <c r="C22" s="3549" t="s">
        <v>455</v>
      </c>
      <c r="D22" s="376">
        <v>5425921.7511099996</v>
      </c>
      <c r="E22" s="376">
        <v>5173600</v>
      </c>
      <c r="F22" s="376">
        <v>5456074.5999999996</v>
      </c>
      <c r="G22" s="376">
        <v>5109300</v>
      </c>
    </row>
    <row r="23" spans="1:7" s="3550" customFormat="1">
      <c r="A23" s="3547" t="s">
        <v>218</v>
      </c>
      <c r="B23" s="3548"/>
      <c r="C23" s="3549" t="s">
        <v>456</v>
      </c>
      <c r="D23" s="376">
        <v>757337.53554000007</v>
      </c>
      <c r="E23" s="376">
        <v>672915</v>
      </c>
      <c r="F23" s="376">
        <v>841194.9</v>
      </c>
      <c r="G23" s="376">
        <v>703400</v>
      </c>
    </row>
    <row r="24" spans="1:7" s="3565" customFormat="1" ht="12.75" customHeight="1">
      <c r="A24" s="3541">
        <v>41</v>
      </c>
      <c r="B24" s="3542"/>
      <c r="C24" s="3543" t="s">
        <v>457</v>
      </c>
      <c r="D24" s="306">
        <v>149679.54741</v>
      </c>
      <c r="E24" s="306">
        <v>103613.7</v>
      </c>
      <c r="F24" s="306">
        <v>165866</v>
      </c>
      <c r="G24" s="306">
        <v>103811.5</v>
      </c>
    </row>
    <row r="25" spans="1:7" s="3540" customFormat="1" ht="12.75" customHeight="1">
      <c r="A25" s="3566">
        <v>42</v>
      </c>
      <c r="B25" s="3567"/>
      <c r="C25" s="3543" t="s">
        <v>458</v>
      </c>
      <c r="D25" s="306">
        <v>403409.99407999997</v>
      </c>
      <c r="E25" s="306">
        <v>387073.2</v>
      </c>
      <c r="F25" s="306">
        <v>404492.5</v>
      </c>
      <c r="G25" s="306">
        <v>397652.8</v>
      </c>
    </row>
    <row r="26" spans="1:7" s="3568" customFormat="1" ht="12.75" customHeight="1">
      <c r="A26" s="3547">
        <v>430</v>
      </c>
      <c r="B26" s="3542"/>
      <c r="C26" s="3543" t="s">
        <v>459</v>
      </c>
      <c r="D26" s="310">
        <v>23938.668259999999</v>
      </c>
      <c r="E26" s="310">
        <v>22957.1</v>
      </c>
      <c r="F26" s="310">
        <v>23539.3</v>
      </c>
      <c r="G26" s="310">
        <v>150623.20000000001</v>
      </c>
    </row>
    <row r="27" spans="1:7" s="3568" customFormat="1" ht="12.75" customHeight="1">
      <c r="A27" s="3547">
        <v>431</v>
      </c>
      <c r="B27" s="3542"/>
      <c r="C27" s="3543" t="s">
        <v>460</v>
      </c>
      <c r="D27" s="310">
        <v>0</v>
      </c>
      <c r="E27" s="310">
        <v>0</v>
      </c>
      <c r="F27" s="310">
        <v>0</v>
      </c>
      <c r="G27" s="310">
        <v>0</v>
      </c>
    </row>
    <row r="28" spans="1:7" s="3568" customFormat="1" ht="12.75" customHeight="1">
      <c r="A28" s="3547">
        <v>432</v>
      </c>
      <c r="B28" s="3542"/>
      <c r="C28" s="3543" t="s">
        <v>461</v>
      </c>
      <c r="D28" s="310">
        <v>-246.86022</v>
      </c>
      <c r="E28" s="310">
        <v>0</v>
      </c>
      <c r="F28" s="310">
        <v>-312.39999999999998</v>
      </c>
      <c r="G28" s="310">
        <v>0</v>
      </c>
    </row>
    <row r="29" spans="1:7" s="3568" customFormat="1" ht="12.75" customHeight="1">
      <c r="A29" s="3547">
        <v>439</v>
      </c>
      <c r="B29" s="3542"/>
      <c r="C29" s="3543" t="s">
        <v>462</v>
      </c>
      <c r="D29" s="310">
        <v>25344.76355</v>
      </c>
      <c r="E29" s="310">
        <v>25708.3</v>
      </c>
      <c r="F29" s="310">
        <v>28910.400000000001</v>
      </c>
      <c r="G29" s="310">
        <v>26788.9</v>
      </c>
    </row>
    <row r="30" spans="1:7" s="3540" customFormat="1" ht="25.5">
      <c r="A30" s="3547">
        <v>450</v>
      </c>
      <c r="B30" s="3551"/>
      <c r="C30" s="3549" t="s">
        <v>463</v>
      </c>
      <c r="D30" s="284">
        <v>0</v>
      </c>
      <c r="E30" s="284">
        <v>2987.4</v>
      </c>
      <c r="F30" s="284">
        <v>350</v>
      </c>
      <c r="G30" s="284">
        <v>7273.9</v>
      </c>
    </row>
    <row r="31" spans="1:7" s="3552" customFormat="1" ht="25.5">
      <c r="A31" s="3547">
        <v>451</v>
      </c>
      <c r="B31" s="3551"/>
      <c r="C31" s="3549" t="s">
        <v>464</v>
      </c>
      <c r="D31" s="306">
        <v>34650.173999999999</v>
      </c>
      <c r="E31" s="306">
        <v>27586.799999999999</v>
      </c>
      <c r="F31" s="306">
        <v>28946.2</v>
      </c>
      <c r="G31" s="306">
        <v>33870.300000000003</v>
      </c>
    </row>
    <row r="32" spans="1:7" s="3540" customFormat="1" ht="12.75" customHeight="1">
      <c r="A32" s="3541">
        <v>46</v>
      </c>
      <c r="B32" s="3542"/>
      <c r="C32" s="3543" t="s">
        <v>465</v>
      </c>
      <c r="D32" s="306">
        <v>2478052.4846800002</v>
      </c>
      <c r="E32" s="306">
        <v>2314396.7000000002</v>
      </c>
      <c r="F32" s="306">
        <v>2556659.2000000002</v>
      </c>
      <c r="G32" s="306">
        <v>2409004.6</v>
      </c>
    </row>
    <row r="33" spans="1:7" s="3556" customFormat="1">
      <c r="A33" s="3553" t="s">
        <v>466</v>
      </c>
      <c r="B33" s="3569"/>
      <c r="C33" s="3554" t="s">
        <v>467</v>
      </c>
      <c r="D33" s="1255">
        <v>0</v>
      </c>
      <c r="E33" s="1255">
        <v>0</v>
      </c>
      <c r="F33" s="1255">
        <v>0</v>
      </c>
      <c r="G33" s="1255">
        <v>0</v>
      </c>
    </row>
    <row r="34" spans="1:7" s="3540" customFormat="1" ht="15" customHeight="1">
      <c r="A34" s="3541">
        <v>47</v>
      </c>
      <c r="B34" s="3542"/>
      <c r="C34" s="3543" t="s">
        <v>449</v>
      </c>
      <c r="D34" s="306">
        <v>606044.79952999996</v>
      </c>
      <c r="E34" s="306">
        <v>572901.30000000005</v>
      </c>
      <c r="F34" s="306">
        <v>615359.69999999995</v>
      </c>
      <c r="G34" s="306">
        <v>602892.80000000005</v>
      </c>
    </row>
    <row r="35" spans="1:7" s="3540" customFormat="1" ht="15" customHeight="1">
      <c r="A35" s="3559">
        <v>49</v>
      </c>
      <c r="B35" s="3560"/>
      <c r="C35" s="3561" t="s">
        <v>138</v>
      </c>
      <c r="D35" s="313">
        <v>4950.7253799999999</v>
      </c>
      <c r="E35" s="313">
        <v>5057.3</v>
      </c>
      <c r="F35" s="313">
        <v>4888.7</v>
      </c>
      <c r="G35" s="313">
        <v>4973.3</v>
      </c>
    </row>
    <row r="36" spans="1:7" s="3536" customFormat="1" ht="13.5" customHeight="1">
      <c r="A36" s="3562"/>
      <c r="B36" s="3570"/>
      <c r="C36" s="3564" t="s">
        <v>468</v>
      </c>
      <c r="D36" s="305">
        <f t="shared" ref="D36:G36" si="1">D22+D23+D24+D25+D26+D27+D28+D29+D30+D31+D32+D34</f>
        <v>9904132.8579399996</v>
      </c>
      <c r="E36" s="305">
        <f t="shared" si="1"/>
        <v>9303739.5</v>
      </c>
      <c r="F36" s="305">
        <f t="shared" si="1"/>
        <v>10121080.399999999</v>
      </c>
      <c r="G36" s="305">
        <f t="shared" si="1"/>
        <v>9544618.0000000019</v>
      </c>
    </row>
    <row r="37" spans="1:7" s="3571" customFormat="1" ht="15" customHeight="1">
      <c r="A37" s="3562"/>
      <c r="B37" s="3570"/>
      <c r="C37" s="3564" t="s">
        <v>469</v>
      </c>
      <c r="D37" s="305">
        <f t="shared" ref="D37:G37" si="2">D36-D21</f>
        <v>273826.49004999921</v>
      </c>
      <c r="E37" s="305">
        <f t="shared" si="2"/>
        <v>-178247.60000000149</v>
      </c>
      <c r="F37" s="305">
        <f t="shared" si="2"/>
        <v>-37693.60000000149</v>
      </c>
      <c r="G37" s="305">
        <f t="shared" si="2"/>
        <v>-183016.99999999814</v>
      </c>
    </row>
    <row r="38" spans="1:7" s="3552" customFormat="1" ht="15" customHeight="1">
      <c r="A38" s="3541">
        <v>340</v>
      </c>
      <c r="B38" s="3542"/>
      <c r="C38" s="3543" t="s">
        <v>470</v>
      </c>
      <c r="D38" s="306">
        <v>18680.57372</v>
      </c>
      <c r="E38" s="306">
        <v>25133.4</v>
      </c>
      <c r="F38" s="306">
        <v>17070</v>
      </c>
      <c r="G38" s="306">
        <v>20666.7</v>
      </c>
    </row>
    <row r="39" spans="1:7" s="3552" customFormat="1" ht="15" customHeight="1">
      <c r="A39" s="3541">
        <v>341</v>
      </c>
      <c r="B39" s="3542"/>
      <c r="C39" s="3543" t="s">
        <v>471</v>
      </c>
      <c r="D39" s="306">
        <v>-276.17405000000002</v>
      </c>
      <c r="E39" s="306">
        <v>0</v>
      </c>
      <c r="F39" s="306">
        <v>-19.600000000000001</v>
      </c>
      <c r="G39" s="306">
        <v>0</v>
      </c>
    </row>
    <row r="40" spans="1:7" s="3556" customFormat="1" ht="15" customHeight="1">
      <c r="A40" s="3547">
        <v>342</v>
      </c>
      <c r="B40" s="3548"/>
      <c r="C40" s="3549" t="s">
        <v>472</v>
      </c>
      <c r="D40" s="376">
        <v>138.50368</v>
      </c>
      <c r="E40" s="376">
        <v>2635.5</v>
      </c>
      <c r="F40" s="376">
        <v>139.9</v>
      </c>
      <c r="G40" s="376">
        <v>2597.5</v>
      </c>
    </row>
    <row r="41" spans="1:7" s="3552" customFormat="1" ht="15" customHeight="1">
      <c r="A41" s="3541">
        <v>343</v>
      </c>
      <c r="B41" s="3542"/>
      <c r="C41" s="3543" t="s">
        <v>473</v>
      </c>
      <c r="D41" s="306">
        <v>0</v>
      </c>
      <c r="E41" s="306">
        <v>0</v>
      </c>
      <c r="F41" s="306">
        <v>0</v>
      </c>
      <c r="G41" s="306">
        <v>0</v>
      </c>
    </row>
    <row r="42" spans="1:7" s="3556" customFormat="1" ht="15" customHeight="1">
      <c r="A42" s="3547">
        <v>344</v>
      </c>
      <c r="B42" s="3548"/>
      <c r="C42" s="3549" t="s">
        <v>474</v>
      </c>
      <c r="D42" s="376">
        <v>1.9883500000000001</v>
      </c>
      <c r="E42" s="376">
        <v>0</v>
      </c>
      <c r="F42" s="376">
        <v>0</v>
      </c>
      <c r="G42" s="376">
        <v>0</v>
      </c>
    </row>
    <row r="43" spans="1:7" s="3552" customFormat="1" ht="15" customHeight="1">
      <c r="A43" s="3541">
        <v>349</v>
      </c>
      <c r="B43" s="3542"/>
      <c r="C43" s="3543" t="s">
        <v>475</v>
      </c>
      <c r="D43" s="306">
        <v>11188.23199</v>
      </c>
      <c r="E43" s="306">
        <v>13763</v>
      </c>
      <c r="F43" s="306">
        <v>17049.900000000001</v>
      </c>
      <c r="G43" s="306">
        <v>15848.3</v>
      </c>
    </row>
    <row r="44" spans="1:7" s="3540" customFormat="1" ht="15" customHeight="1">
      <c r="A44" s="3541">
        <v>440</v>
      </c>
      <c r="B44" s="3542"/>
      <c r="C44" s="3543" t="s">
        <v>476</v>
      </c>
      <c r="D44" s="306">
        <v>39667.669929999996</v>
      </c>
      <c r="E44" s="306">
        <v>40805</v>
      </c>
      <c r="F44" s="306">
        <v>47646.2</v>
      </c>
      <c r="G44" s="306">
        <v>38652.9</v>
      </c>
    </row>
    <row r="45" spans="1:7" s="3550" customFormat="1" ht="15" customHeight="1">
      <c r="A45" s="3547">
        <v>441</v>
      </c>
      <c r="B45" s="3548"/>
      <c r="C45" s="3549" t="s">
        <v>477</v>
      </c>
      <c r="D45" s="1258">
        <v>20868.479869999999</v>
      </c>
      <c r="E45" s="1258">
        <v>0</v>
      </c>
      <c r="F45" s="1258">
        <v>3964.2</v>
      </c>
      <c r="G45" s="1258">
        <v>0</v>
      </c>
    </row>
    <row r="46" spans="1:7" s="3550" customFormat="1" ht="15" customHeight="1">
      <c r="A46" s="3547">
        <v>442</v>
      </c>
      <c r="B46" s="3548"/>
      <c r="C46" s="3549" t="s">
        <v>478</v>
      </c>
      <c r="D46" s="376">
        <v>33325.517999999996</v>
      </c>
      <c r="E46" s="376">
        <v>33325.4</v>
      </c>
      <c r="F46" s="376">
        <v>33324.9</v>
      </c>
      <c r="G46" s="376">
        <v>33325.4</v>
      </c>
    </row>
    <row r="47" spans="1:7" s="3540" customFormat="1" ht="15" customHeight="1">
      <c r="A47" s="3541">
        <v>443</v>
      </c>
      <c r="B47" s="3542"/>
      <c r="C47" s="3543" t="s">
        <v>479</v>
      </c>
      <c r="D47" s="503">
        <v>7676.56844</v>
      </c>
      <c r="E47" s="503">
        <v>7559</v>
      </c>
      <c r="F47" s="503">
        <v>7638.6</v>
      </c>
      <c r="G47" s="503">
        <v>6613.5</v>
      </c>
    </row>
    <row r="48" spans="1:7" s="3540" customFormat="1" ht="15" customHeight="1">
      <c r="A48" s="3541">
        <v>444</v>
      </c>
      <c r="B48" s="3542"/>
      <c r="C48" s="3543" t="s">
        <v>480</v>
      </c>
      <c r="D48" s="503">
        <v>0</v>
      </c>
      <c r="E48" s="503">
        <v>0</v>
      </c>
      <c r="F48" s="503">
        <v>0</v>
      </c>
      <c r="G48" s="503">
        <v>0</v>
      </c>
    </row>
    <row r="49" spans="1:7" s="3540" customFormat="1" ht="15" customHeight="1">
      <c r="A49" s="3541">
        <v>445</v>
      </c>
      <c r="B49" s="3542"/>
      <c r="C49" s="3543" t="s">
        <v>481</v>
      </c>
      <c r="D49" s="306">
        <v>118604.844</v>
      </c>
      <c r="E49" s="306">
        <v>19242.7</v>
      </c>
      <c r="F49" s="306">
        <v>19438.2</v>
      </c>
      <c r="G49" s="306">
        <v>21400.5</v>
      </c>
    </row>
    <row r="50" spans="1:7" s="3540" customFormat="1" ht="15" customHeight="1">
      <c r="A50" s="3541">
        <v>446</v>
      </c>
      <c r="B50" s="3542"/>
      <c r="C50" s="3543" t="s">
        <v>482</v>
      </c>
      <c r="D50" s="306">
        <v>3686.5590499999998</v>
      </c>
      <c r="E50" s="306">
        <v>102538.7</v>
      </c>
      <c r="F50" s="306">
        <v>102363.3</v>
      </c>
      <c r="G50" s="306">
        <v>102618.2</v>
      </c>
    </row>
    <row r="51" spans="1:7" s="3550" customFormat="1" ht="15" customHeight="1">
      <c r="A51" s="3547">
        <v>447</v>
      </c>
      <c r="B51" s="3548"/>
      <c r="C51" s="3549" t="s">
        <v>483</v>
      </c>
      <c r="D51" s="376">
        <v>18417.722959999999</v>
      </c>
      <c r="E51" s="376">
        <v>16248.4</v>
      </c>
      <c r="F51" s="376">
        <v>15353.7</v>
      </c>
      <c r="G51" s="376">
        <v>19512.5</v>
      </c>
    </row>
    <row r="52" spans="1:7" s="3540" customFormat="1" ht="15" customHeight="1">
      <c r="A52" s="3541">
        <v>448</v>
      </c>
      <c r="B52" s="3542"/>
      <c r="C52" s="3543" t="s">
        <v>484</v>
      </c>
      <c r="D52" s="503">
        <v>122.5993</v>
      </c>
      <c r="E52" s="503">
        <v>121.6</v>
      </c>
      <c r="F52" s="503">
        <v>131.80000000000001</v>
      </c>
      <c r="G52" s="503">
        <v>117</v>
      </c>
    </row>
    <row r="53" spans="1:7" s="3550" customFormat="1" ht="15" customHeight="1">
      <c r="A53" s="3547">
        <v>449</v>
      </c>
      <c r="B53" s="3548"/>
      <c r="C53" s="3549" t="s">
        <v>485</v>
      </c>
      <c r="D53" s="1258">
        <v>0</v>
      </c>
      <c r="E53" s="1258">
        <v>0</v>
      </c>
      <c r="F53" s="1258">
        <v>0</v>
      </c>
      <c r="G53" s="1258">
        <v>0</v>
      </c>
    </row>
    <row r="54" spans="1:7" s="3552" customFormat="1" ht="13.5" customHeight="1">
      <c r="A54" s="3572" t="s">
        <v>486</v>
      </c>
      <c r="B54" s="3573"/>
      <c r="C54" s="3573" t="s">
        <v>487</v>
      </c>
      <c r="D54" s="1261">
        <v>0</v>
      </c>
      <c r="E54" s="1261">
        <v>0</v>
      </c>
      <c r="F54" s="1261">
        <v>0</v>
      </c>
      <c r="G54" s="1261">
        <v>0</v>
      </c>
    </row>
    <row r="55" spans="1:7" ht="15" customHeight="1">
      <c r="A55" s="3574"/>
      <c r="B55" s="3570"/>
      <c r="C55" s="3564" t="s">
        <v>488</v>
      </c>
      <c r="D55" s="305">
        <f t="shared" ref="D55" si="3">SUM(D44:D53)-SUM(D38:D43)</f>
        <v>212636.83786</v>
      </c>
      <c r="E55" s="305">
        <f t="shared" ref="E55" si="4">SUM(E44:E53)-SUM(E38:E43)</f>
        <v>178308.9</v>
      </c>
      <c r="F55" s="305">
        <f t="shared" ref="F55:G55" si="5">SUM(F44:F53)-SUM(F38:F43)</f>
        <v>195620.69999999998</v>
      </c>
      <c r="G55" s="305">
        <f t="shared" si="5"/>
        <v>183127.5</v>
      </c>
    </row>
    <row r="56" spans="1:7" ht="14.25" customHeight="1">
      <c r="A56" s="3574"/>
      <c r="B56" s="3570"/>
      <c r="C56" s="3564" t="s">
        <v>489</v>
      </c>
      <c r="D56" s="305">
        <f t="shared" ref="D56:G56" si="6">D55+D37</f>
        <v>486463.32790999918</v>
      </c>
      <c r="E56" s="305">
        <f t="shared" si="6"/>
        <v>61.299999998504063</v>
      </c>
      <c r="F56" s="305">
        <f t="shared" si="6"/>
        <v>157927.09999999849</v>
      </c>
      <c r="G56" s="305">
        <f t="shared" si="6"/>
        <v>110.50000000186265</v>
      </c>
    </row>
    <row r="57" spans="1:7" s="3540" customFormat="1" ht="15.75" customHeight="1">
      <c r="A57" s="3575">
        <v>380</v>
      </c>
      <c r="B57" s="3576"/>
      <c r="C57" s="3577" t="s">
        <v>490</v>
      </c>
      <c r="D57" s="502">
        <v>0</v>
      </c>
      <c r="E57" s="502">
        <v>0</v>
      </c>
      <c r="F57" s="502">
        <v>0</v>
      </c>
      <c r="G57" s="502">
        <v>0</v>
      </c>
    </row>
    <row r="58" spans="1:7" s="3540" customFormat="1" ht="15.75" customHeight="1">
      <c r="A58" s="3575">
        <v>381</v>
      </c>
      <c r="B58" s="3576"/>
      <c r="C58" s="3577" t="s">
        <v>491</v>
      </c>
      <c r="D58" s="502">
        <v>17.5</v>
      </c>
      <c r="E58" s="502">
        <v>0</v>
      </c>
      <c r="F58" s="502">
        <v>0</v>
      </c>
      <c r="G58" s="502">
        <v>0</v>
      </c>
    </row>
    <row r="59" spans="1:7" s="3552" customFormat="1" ht="27.6" customHeight="1">
      <c r="A59" s="3547">
        <v>383</v>
      </c>
      <c r="B59" s="3551"/>
      <c r="C59" s="3549" t="s">
        <v>492</v>
      </c>
      <c r="D59" s="323">
        <v>0</v>
      </c>
      <c r="E59" s="323">
        <v>0</v>
      </c>
      <c r="F59" s="323">
        <v>0</v>
      </c>
      <c r="G59" s="323">
        <v>0</v>
      </c>
    </row>
    <row r="60" spans="1:7" s="3552" customFormat="1">
      <c r="A60" s="3547">
        <v>3840</v>
      </c>
      <c r="B60" s="3551"/>
      <c r="C60" s="3549" t="s">
        <v>493</v>
      </c>
      <c r="D60" s="324">
        <v>13.01271</v>
      </c>
      <c r="E60" s="324">
        <v>0</v>
      </c>
      <c r="F60" s="324">
        <v>12.9</v>
      </c>
      <c r="G60" s="324">
        <v>0</v>
      </c>
    </row>
    <row r="61" spans="1:7" s="3552" customFormat="1" ht="26.45" customHeight="1">
      <c r="A61" s="3547">
        <v>3841</v>
      </c>
      <c r="B61" s="3551"/>
      <c r="C61" s="3549" t="s">
        <v>494</v>
      </c>
      <c r="D61" s="324">
        <v>143.85050000000001</v>
      </c>
      <c r="E61" s="324">
        <v>0</v>
      </c>
      <c r="F61" s="324">
        <v>897.2</v>
      </c>
      <c r="G61" s="324">
        <v>0</v>
      </c>
    </row>
    <row r="62" spans="1:7" s="3552" customFormat="1">
      <c r="A62" s="3578">
        <v>386</v>
      </c>
      <c r="B62" s="3579"/>
      <c r="C62" s="3580" t="s">
        <v>495</v>
      </c>
      <c r="D62" s="324">
        <v>0</v>
      </c>
      <c r="E62" s="324">
        <v>0</v>
      </c>
      <c r="F62" s="324">
        <v>0</v>
      </c>
      <c r="G62" s="324">
        <v>0</v>
      </c>
    </row>
    <row r="63" spans="1:7" s="3552" customFormat="1" ht="27.6" customHeight="1">
      <c r="A63" s="3547">
        <v>387</v>
      </c>
      <c r="B63" s="3551"/>
      <c r="C63" s="3549" t="s">
        <v>496</v>
      </c>
      <c r="D63" s="324">
        <v>0</v>
      </c>
      <c r="E63" s="324">
        <v>0</v>
      </c>
      <c r="F63" s="324">
        <v>0</v>
      </c>
      <c r="G63" s="324">
        <v>0</v>
      </c>
    </row>
    <row r="64" spans="1:7" s="3552" customFormat="1">
      <c r="A64" s="3541">
        <v>389</v>
      </c>
      <c r="B64" s="3581"/>
      <c r="C64" s="3543" t="s">
        <v>137</v>
      </c>
      <c r="D64" s="306">
        <v>339000</v>
      </c>
      <c r="E64" s="306">
        <v>0</v>
      </c>
      <c r="F64" s="306">
        <v>71000</v>
      </c>
      <c r="G64" s="306">
        <v>0</v>
      </c>
    </row>
    <row r="65" spans="1:7" s="3550" customFormat="1">
      <c r="A65" s="3547" t="s">
        <v>260</v>
      </c>
      <c r="B65" s="3548"/>
      <c r="C65" s="3549" t="s">
        <v>497</v>
      </c>
      <c r="D65" s="376">
        <v>0</v>
      </c>
      <c r="E65" s="376">
        <v>0</v>
      </c>
      <c r="F65" s="376">
        <v>0</v>
      </c>
      <c r="G65" s="376">
        <v>0</v>
      </c>
    </row>
    <row r="66" spans="1:7" s="3583" customFormat="1" ht="25.5">
      <c r="A66" s="3547" t="s">
        <v>262</v>
      </c>
      <c r="B66" s="3582"/>
      <c r="C66" s="3549" t="s">
        <v>498</v>
      </c>
      <c r="D66" s="323">
        <v>0</v>
      </c>
      <c r="E66" s="323">
        <v>0</v>
      </c>
      <c r="F66" s="323">
        <v>0</v>
      </c>
      <c r="G66" s="323">
        <v>0</v>
      </c>
    </row>
    <row r="67" spans="1:7" s="3540" customFormat="1">
      <c r="A67" s="3547">
        <v>481</v>
      </c>
      <c r="B67" s="3542"/>
      <c r="C67" s="3543" t="s">
        <v>499</v>
      </c>
      <c r="D67" s="306">
        <v>0</v>
      </c>
      <c r="E67" s="306">
        <v>0</v>
      </c>
      <c r="F67" s="306">
        <v>0</v>
      </c>
      <c r="G67" s="306">
        <v>0</v>
      </c>
    </row>
    <row r="68" spans="1:7" s="3540" customFormat="1">
      <c r="A68" s="3547">
        <v>482</v>
      </c>
      <c r="B68" s="3542"/>
      <c r="C68" s="3543" t="s">
        <v>500</v>
      </c>
      <c r="D68" s="306">
        <v>56.5</v>
      </c>
      <c r="E68" s="306">
        <v>0</v>
      </c>
      <c r="F68" s="306">
        <v>6.7</v>
      </c>
      <c r="G68" s="306">
        <v>0</v>
      </c>
    </row>
    <row r="69" spans="1:7" s="3540" customFormat="1">
      <c r="A69" s="3547">
        <v>483</v>
      </c>
      <c r="B69" s="3542"/>
      <c r="C69" s="3543" t="s">
        <v>501</v>
      </c>
      <c r="D69" s="306">
        <v>19791.643459999999</v>
      </c>
      <c r="E69" s="306">
        <v>0</v>
      </c>
      <c r="F69" s="306">
        <v>12629.9</v>
      </c>
      <c r="G69" s="306">
        <v>0</v>
      </c>
    </row>
    <row r="70" spans="1:7" s="3540" customFormat="1">
      <c r="A70" s="3547">
        <v>484</v>
      </c>
      <c r="B70" s="3542"/>
      <c r="C70" s="3543" t="s">
        <v>502</v>
      </c>
      <c r="D70" s="306">
        <v>57622.735959999998</v>
      </c>
      <c r="E70" s="306">
        <v>0</v>
      </c>
      <c r="F70" s="306">
        <v>57623.6</v>
      </c>
      <c r="G70" s="306">
        <v>0</v>
      </c>
    </row>
    <row r="71" spans="1:7" s="3550" customFormat="1" ht="25.5">
      <c r="A71" s="3547">
        <v>485</v>
      </c>
      <c r="B71" s="3548"/>
      <c r="C71" s="3549" t="s">
        <v>503</v>
      </c>
      <c r="D71" s="376">
        <v>0</v>
      </c>
      <c r="E71" s="376">
        <v>0</v>
      </c>
      <c r="F71" s="376">
        <v>0</v>
      </c>
      <c r="G71" s="376">
        <v>0</v>
      </c>
    </row>
    <row r="72" spans="1:7" s="3540" customFormat="1">
      <c r="A72" s="3547">
        <v>486</v>
      </c>
      <c r="B72" s="3542"/>
      <c r="C72" s="3543" t="s">
        <v>504</v>
      </c>
      <c r="D72" s="306">
        <v>14164.26562</v>
      </c>
      <c r="E72" s="306">
        <v>0</v>
      </c>
      <c r="F72" s="306">
        <v>1846</v>
      </c>
      <c r="G72" s="306">
        <v>0</v>
      </c>
    </row>
    <row r="73" spans="1:7" s="3556" customFormat="1" ht="25.5">
      <c r="A73" s="3547">
        <v>487</v>
      </c>
      <c r="B73" s="3569"/>
      <c r="C73" s="3549" t="s">
        <v>505</v>
      </c>
      <c r="D73" s="376">
        <v>0</v>
      </c>
      <c r="E73" s="376">
        <v>0</v>
      </c>
      <c r="F73" s="376">
        <v>0</v>
      </c>
      <c r="G73" s="376">
        <v>0</v>
      </c>
    </row>
    <row r="74" spans="1:7" s="3552" customFormat="1" ht="15" customHeight="1">
      <c r="A74" s="3547">
        <v>489</v>
      </c>
      <c r="B74" s="3584"/>
      <c r="C74" s="3561" t="s">
        <v>170</v>
      </c>
      <c r="D74" s="376">
        <v>26135.61577</v>
      </c>
      <c r="E74" s="376">
        <v>0</v>
      </c>
      <c r="F74" s="376">
        <v>27999.599999999999</v>
      </c>
      <c r="G74" s="376">
        <v>0</v>
      </c>
    </row>
    <row r="75" spans="1:7" s="3552" customFormat="1">
      <c r="A75" s="3585" t="s">
        <v>506</v>
      </c>
      <c r="B75" s="3584"/>
      <c r="C75" s="3573" t="s">
        <v>507</v>
      </c>
      <c r="D75" s="306">
        <v>0</v>
      </c>
      <c r="E75" s="306">
        <v>0</v>
      </c>
      <c r="F75" s="306">
        <v>0</v>
      </c>
      <c r="G75" s="306">
        <v>0</v>
      </c>
    </row>
    <row r="76" spans="1:7">
      <c r="A76" s="3562"/>
      <c r="B76" s="3563"/>
      <c r="C76" s="3564" t="s">
        <v>508</v>
      </c>
      <c r="D76" s="305">
        <f t="shared" ref="D76" si="7">SUM(D65:D74)-SUM(D57:D64)</f>
        <v>-221403.60239999997</v>
      </c>
      <c r="E76" s="305">
        <f t="shared" ref="E76" si="8">SUM(E65:E74)-SUM(E57:E64)</f>
        <v>0</v>
      </c>
      <c r="F76" s="305">
        <f t="shared" ref="F76:G76" si="9">SUM(F65:F74)-SUM(F57:F64)</f>
        <v>28195.699999999983</v>
      </c>
      <c r="G76" s="305">
        <f t="shared" si="9"/>
        <v>0</v>
      </c>
    </row>
    <row r="77" spans="1:7">
      <c r="A77" s="3586"/>
      <c r="B77" s="3587"/>
      <c r="C77" s="3564" t="s">
        <v>509</v>
      </c>
      <c r="D77" s="305">
        <f t="shared" ref="D77:G77" si="10">D56+D76</f>
        <v>265059.7255099992</v>
      </c>
      <c r="E77" s="305">
        <f t="shared" si="10"/>
        <v>61.299999998504063</v>
      </c>
      <c r="F77" s="305">
        <f t="shared" si="10"/>
        <v>186122.79999999847</v>
      </c>
      <c r="G77" s="305">
        <f t="shared" si="10"/>
        <v>110.50000000186265</v>
      </c>
    </row>
    <row r="78" spans="1:7">
      <c r="A78" s="3588">
        <v>3</v>
      </c>
      <c r="B78" s="3589"/>
      <c r="C78" s="3590" t="s">
        <v>275</v>
      </c>
      <c r="D78" s="338">
        <f t="shared" ref="D78:G78" si="11">D20+D21+SUM(D38:D43)+SUM(D57:D64)</f>
        <v>10004164.58017</v>
      </c>
      <c r="E78" s="338">
        <f t="shared" si="11"/>
        <v>9528576.3000000026</v>
      </c>
      <c r="F78" s="338">
        <f t="shared" si="11"/>
        <v>10269812.999999998</v>
      </c>
      <c r="G78" s="338">
        <f t="shared" si="11"/>
        <v>9771720.8000000007</v>
      </c>
    </row>
    <row r="79" spans="1:7">
      <c r="A79" s="3588">
        <v>4</v>
      </c>
      <c r="B79" s="3589"/>
      <c r="C79" s="3590" t="s">
        <v>276</v>
      </c>
      <c r="D79" s="338">
        <f t="shared" ref="D79:G79" si="12">D35+D36+SUM(D44:D53)+SUM(D65:D74)</f>
        <v>10269224.305679999</v>
      </c>
      <c r="E79" s="338">
        <f t="shared" si="12"/>
        <v>9528637.6000000015</v>
      </c>
      <c r="F79" s="338">
        <f t="shared" si="12"/>
        <v>10455935.799999999</v>
      </c>
      <c r="G79" s="338">
        <f t="shared" si="12"/>
        <v>9771831.3000000026</v>
      </c>
    </row>
    <row r="80" spans="1:7">
      <c r="A80" s="3591"/>
      <c r="B80" s="3592"/>
      <c r="C80" s="3593"/>
      <c r="D80" s="341"/>
      <c r="E80" s="341"/>
      <c r="F80" s="341"/>
      <c r="G80" s="341"/>
    </row>
    <row r="81" spans="1:7">
      <c r="A81" s="3594" t="s">
        <v>510</v>
      </c>
      <c r="B81" s="3595"/>
      <c r="C81" s="3595"/>
      <c r="D81" s="1284"/>
      <c r="E81" s="1284"/>
      <c r="F81" s="1284"/>
      <c r="G81" s="1284"/>
    </row>
    <row r="82" spans="1:7" s="3540" customFormat="1">
      <c r="A82" s="3596">
        <v>50</v>
      </c>
      <c r="B82" s="3597"/>
      <c r="C82" s="3597" t="s">
        <v>511</v>
      </c>
      <c r="D82" s="306">
        <v>228271.85258999999</v>
      </c>
      <c r="E82" s="306">
        <v>428644.2</v>
      </c>
      <c r="F82" s="306">
        <v>230347.1</v>
      </c>
      <c r="G82" s="306">
        <v>470887</v>
      </c>
    </row>
    <row r="83" spans="1:7" s="3540" customFormat="1">
      <c r="A83" s="3596">
        <v>51</v>
      </c>
      <c r="B83" s="3597"/>
      <c r="C83" s="3597" t="s">
        <v>512</v>
      </c>
      <c r="D83" s="306">
        <v>0</v>
      </c>
      <c r="E83" s="306">
        <v>0</v>
      </c>
      <c r="F83" s="306">
        <v>7942.6</v>
      </c>
      <c r="G83" s="306">
        <v>0</v>
      </c>
    </row>
    <row r="84" spans="1:7" s="3540" customFormat="1">
      <c r="A84" s="3596">
        <v>52</v>
      </c>
      <c r="B84" s="3597"/>
      <c r="C84" s="3597" t="s">
        <v>513</v>
      </c>
      <c r="D84" s="306">
        <v>28212.959169999998</v>
      </c>
      <c r="E84" s="306">
        <v>0</v>
      </c>
      <c r="F84" s="306">
        <v>19524.5</v>
      </c>
      <c r="G84" s="306">
        <v>0</v>
      </c>
    </row>
    <row r="85" spans="1:7" s="3540" customFormat="1">
      <c r="A85" s="3598">
        <v>54</v>
      </c>
      <c r="B85" s="3599"/>
      <c r="C85" s="3599" t="s">
        <v>514</v>
      </c>
      <c r="D85" s="306">
        <v>25998.626400000001</v>
      </c>
      <c r="E85" s="306">
        <v>0</v>
      </c>
      <c r="F85" s="306">
        <v>29268.9</v>
      </c>
      <c r="G85" s="306">
        <v>0</v>
      </c>
    </row>
    <row r="86" spans="1:7" s="3540" customFormat="1">
      <c r="A86" s="3598">
        <v>55</v>
      </c>
      <c r="B86" s="3599"/>
      <c r="C86" s="3599" t="s">
        <v>515</v>
      </c>
      <c r="D86" s="306">
        <v>0.6</v>
      </c>
      <c r="E86" s="306">
        <v>0</v>
      </c>
      <c r="F86" s="306">
        <v>0</v>
      </c>
      <c r="G86" s="306">
        <v>0</v>
      </c>
    </row>
    <row r="87" spans="1:7" s="3540" customFormat="1">
      <c r="A87" s="3598">
        <v>56</v>
      </c>
      <c r="B87" s="3599"/>
      <c r="C87" s="3599" t="s">
        <v>516</v>
      </c>
      <c r="D87" s="306">
        <v>44188.628089999998</v>
      </c>
      <c r="E87" s="306">
        <v>0</v>
      </c>
      <c r="F87" s="306">
        <v>68421.899999999994</v>
      </c>
      <c r="G87" s="306">
        <v>0</v>
      </c>
    </row>
    <row r="88" spans="1:7" s="3540" customFormat="1">
      <c r="A88" s="3596">
        <v>57</v>
      </c>
      <c r="B88" s="3597"/>
      <c r="C88" s="3597" t="s">
        <v>517</v>
      </c>
      <c r="D88" s="306">
        <v>3570.0320000000002</v>
      </c>
      <c r="E88" s="306">
        <v>0</v>
      </c>
      <c r="F88" s="306">
        <v>14361.5</v>
      </c>
      <c r="G88" s="306">
        <v>0</v>
      </c>
    </row>
    <row r="89" spans="1:7" s="3550" customFormat="1" ht="25.5">
      <c r="A89" s="3600">
        <v>580</v>
      </c>
      <c r="B89" s="3601"/>
      <c r="C89" s="3601" t="s">
        <v>518</v>
      </c>
      <c r="D89" s="376">
        <v>0</v>
      </c>
      <c r="E89" s="376">
        <v>0</v>
      </c>
      <c r="F89" s="376">
        <v>0</v>
      </c>
      <c r="G89" s="376">
        <v>0</v>
      </c>
    </row>
    <row r="90" spans="1:7" s="3550" customFormat="1" ht="25.5">
      <c r="A90" s="3600">
        <v>582</v>
      </c>
      <c r="B90" s="3601"/>
      <c r="C90" s="3601" t="s">
        <v>519</v>
      </c>
      <c r="D90" s="376">
        <v>0</v>
      </c>
      <c r="E90" s="376">
        <v>0</v>
      </c>
      <c r="F90" s="376">
        <v>0</v>
      </c>
      <c r="G90" s="376">
        <v>0</v>
      </c>
    </row>
    <row r="91" spans="1:7" s="3540" customFormat="1">
      <c r="A91" s="3596">
        <v>584</v>
      </c>
      <c r="B91" s="3597"/>
      <c r="C91" s="3597" t="s">
        <v>520</v>
      </c>
      <c r="D91" s="306">
        <v>0</v>
      </c>
      <c r="E91" s="306">
        <v>0</v>
      </c>
      <c r="F91" s="306">
        <v>0</v>
      </c>
      <c r="G91" s="306">
        <v>0</v>
      </c>
    </row>
    <row r="92" spans="1:7" s="3550" customFormat="1" ht="25.5">
      <c r="A92" s="3600">
        <v>585</v>
      </c>
      <c r="B92" s="3601"/>
      <c r="C92" s="3601" t="s">
        <v>521</v>
      </c>
      <c r="D92" s="376">
        <v>0</v>
      </c>
      <c r="E92" s="376">
        <v>0</v>
      </c>
      <c r="F92" s="376">
        <v>0</v>
      </c>
      <c r="G92" s="376">
        <v>0</v>
      </c>
    </row>
    <row r="93" spans="1:7" s="3540" customFormat="1">
      <c r="A93" s="3596">
        <v>586</v>
      </c>
      <c r="B93" s="3597"/>
      <c r="C93" s="3597" t="s">
        <v>522</v>
      </c>
      <c r="D93" s="306">
        <v>0</v>
      </c>
      <c r="E93" s="306">
        <v>0</v>
      </c>
      <c r="F93" s="306">
        <v>0</v>
      </c>
      <c r="G93" s="306">
        <v>0</v>
      </c>
    </row>
    <row r="94" spans="1:7" s="3540" customFormat="1">
      <c r="A94" s="3602">
        <v>589</v>
      </c>
      <c r="B94" s="3603"/>
      <c r="C94" s="3603" t="s">
        <v>523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3604">
        <v>5</v>
      </c>
      <c r="B95" s="3605"/>
      <c r="C95" s="3605" t="s">
        <v>524</v>
      </c>
      <c r="D95" s="353">
        <f t="shared" ref="D95:G95" si="13">SUM(D82:D94)</f>
        <v>330242.69824999996</v>
      </c>
      <c r="E95" s="353">
        <f t="shared" si="13"/>
        <v>428644.2</v>
      </c>
      <c r="F95" s="353">
        <f t="shared" si="13"/>
        <v>369866.5</v>
      </c>
      <c r="G95" s="353">
        <f t="shared" si="13"/>
        <v>470887</v>
      </c>
    </row>
    <row r="96" spans="1:7" s="3550" customFormat="1" ht="25.5">
      <c r="A96" s="3600">
        <v>60</v>
      </c>
      <c r="B96" s="3601"/>
      <c r="C96" s="3601" t="s">
        <v>525</v>
      </c>
      <c r="D96" s="376"/>
      <c r="E96" s="376">
        <v>33576</v>
      </c>
      <c r="F96" s="376">
        <v>0</v>
      </c>
      <c r="G96" s="376">
        <v>50602</v>
      </c>
    </row>
    <row r="97" spans="1:7" s="3550" customFormat="1" ht="25.5">
      <c r="A97" s="3600">
        <v>61</v>
      </c>
      <c r="B97" s="3601"/>
      <c r="C97" s="3601" t="s">
        <v>526</v>
      </c>
      <c r="D97" s="376"/>
      <c r="E97" s="376"/>
      <c r="F97" s="376">
        <v>7942.6</v>
      </c>
      <c r="G97" s="376">
        <v>0</v>
      </c>
    </row>
    <row r="98" spans="1:7" s="3540" customFormat="1">
      <c r="A98" s="3596">
        <v>62</v>
      </c>
      <c r="B98" s="3597"/>
      <c r="C98" s="3597" t="s">
        <v>527</v>
      </c>
      <c r="D98" s="306"/>
      <c r="E98" s="306"/>
      <c r="F98" s="306">
        <v>0</v>
      </c>
      <c r="G98" s="306">
        <v>0</v>
      </c>
    </row>
    <row r="99" spans="1:7" s="3540" customFormat="1">
      <c r="A99" s="3596">
        <v>63</v>
      </c>
      <c r="B99" s="3597"/>
      <c r="C99" s="3597" t="s">
        <v>528</v>
      </c>
      <c r="D99" s="306">
        <v>32542.431629999999</v>
      </c>
      <c r="E99" s="306"/>
      <c r="F99" s="306">
        <v>35554.1</v>
      </c>
      <c r="G99" s="306">
        <v>0</v>
      </c>
    </row>
    <row r="100" spans="1:7" s="3540" customFormat="1">
      <c r="A100" s="3596">
        <v>64</v>
      </c>
      <c r="B100" s="3597"/>
      <c r="C100" s="3597" t="s">
        <v>529</v>
      </c>
      <c r="D100" s="306">
        <v>25705.521700000001</v>
      </c>
      <c r="E100" s="306"/>
      <c r="F100" s="306">
        <v>30203</v>
      </c>
      <c r="G100" s="306">
        <v>0</v>
      </c>
    </row>
    <row r="101" spans="1:7" s="3540" customFormat="1">
      <c r="A101" s="3596">
        <v>65</v>
      </c>
      <c r="B101" s="3597"/>
      <c r="C101" s="3597" t="s">
        <v>530</v>
      </c>
      <c r="D101" s="306"/>
      <c r="E101" s="306"/>
      <c r="F101" s="306">
        <v>0</v>
      </c>
      <c r="G101" s="306">
        <v>0</v>
      </c>
    </row>
    <row r="102" spans="1:7" s="3550" customFormat="1">
      <c r="A102" s="3600">
        <v>66</v>
      </c>
      <c r="B102" s="3601"/>
      <c r="C102" s="3601" t="s">
        <v>531</v>
      </c>
      <c r="D102" s="376">
        <v>106.8049</v>
      </c>
      <c r="E102" s="376"/>
      <c r="F102" s="376">
        <v>12651.3</v>
      </c>
      <c r="G102" s="376">
        <v>0</v>
      </c>
    </row>
    <row r="103" spans="1:7" s="3540" customFormat="1">
      <c r="A103" s="3596">
        <v>67</v>
      </c>
      <c r="B103" s="3597"/>
      <c r="C103" s="3597" t="s">
        <v>517</v>
      </c>
      <c r="D103" s="284">
        <v>3570.0320000000002</v>
      </c>
      <c r="E103" s="284"/>
      <c r="F103" s="284">
        <v>14361.5</v>
      </c>
      <c r="G103" s="284">
        <v>0</v>
      </c>
    </row>
    <row r="104" spans="1:7" s="3540" customFormat="1" ht="38.25">
      <c r="A104" s="3600" t="s">
        <v>299</v>
      </c>
      <c r="B104" s="3597"/>
      <c r="C104" s="3601" t="s">
        <v>532</v>
      </c>
      <c r="D104" s="306">
        <v>203.82300000000001</v>
      </c>
      <c r="E104" s="306"/>
      <c r="F104" s="306">
        <v>0</v>
      </c>
      <c r="G104" s="306">
        <v>0</v>
      </c>
    </row>
    <row r="105" spans="1:7" s="3540" customFormat="1" ht="56.45" customHeight="1">
      <c r="A105" s="3606" t="s">
        <v>533</v>
      </c>
      <c r="B105" s="3603"/>
      <c r="C105" s="3607" t="s">
        <v>534</v>
      </c>
      <c r="D105" s="313"/>
      <c r="E105" s="313"/>
      <c r="F105" s="313">
        <v>0</v>
      </c>
      <c r="G105" s="313">
        <v>0</v>
      </c>
    </row>
    <row r="106" spans="1:7">
      <c r="A106" s="3604">
        <v>6</v>
      </c>
      <c r="B106" s="3605"/>
      <c r="C106" s="3605" t="s">
        <v>535</v>
      </c>
      <c r="D106" s="353">
        <f t="shared" ref="D106:G106" si="14">SUM(D96:D105)</f>
        <v>62128.613230000003</v>
      </c>
      <c r="E106" s="353">
        <f t="shared" si="14"/>
        <v>33576</v>
      </c>
      <c r="F106" s="353">
        <f t="shared" si="14"/>
        <v>100712.5</v>
      </c>
      <c r="G106" s="353">
        <f t="shared" si="14"/>
        <v>50602</v>
      </c>
    </row>
    <row r="107" spans="1:7">
      <c r="A107" s="3608" t="s">
        <v>304</v>
      </c>
      <c r="B107" s="3609"/>
      <c r="C107" s="3605" t="s">
        <v>4</v>
      </c>
      <c r="D107" s="353">
        <f t="shared" ref="D107:G107" si="15">(D95-D88)-(D106-D103)</f>
        <v>268114.08501999994</v>
      </c>
      <c r="E107" s="353">
        <f t="shared" si="15"/>
        <v>395068.2</v>
      </c>
      <c r="F107" s="353">
        <f t="shared" si="15"/>
        <v>269154</v>
      </c>
      <c r="G107" s="353">
        <f t="shared" si="15"/>
        <v>420285</v>
      </c>
    </row>
    <row r="108" spans="1:7">
      <c r="A108" s="3610" t="s">
        <v>305</v>
      </c>
      <c r="B108" s="3611"/>
      <c r="C108" s="3612" t="s">
        <v>536</v>
      </c>
      <c r="D108" s="353">
        <f t="shared" ref="D108:G108" si="16">D107-D85-D86+D100+D101</f>
        <v>267820.38031999994</v>
      </c>
      <c r="E108" s="353">
        <f t="shared" si="16"/>
        <v>395068.2</v>
      </c>
      <c r="F108" s="353">
        <f t="shared" si="16"/>
        <v>270088.09999999998</v>
      </c>
      <c r="G108" s="353">
        <f t="shared" si="16"/>
        <v>420285</v>
      </c>
    </row>
    <row r="109" spans="1:7">
      <c r="A109" s="3591"/>
      <c r="B109" s="3592"/>
      <c r="C109" s="3593"/>
      <c r="D109" s="341"/>
      <c r="E109" s="341"/>
      <c r="F109" s="341"/>
      <c r="G109" s="341"/>
    </row>
    <row r="110" spans="1:7" s="3616" customFormat="1">
      <c r="A110" s="3613" t="s">
        <v>537</v>
      </c>
      <c r="B110" s="3614"/>
      <c r="C110" s="3615"/>
      <c r="D110" s="341"/>
      <c r="E110" s="341"/>
      <c r="F110" s="341"/>
      <c r="G110" s="341"/>
    </row>
    <row r="111" spans="1:7" s="3619" customFormat="1">
      <c r="A111" s="3617">
        <v>10</v>
      </c>
      <c r="B111" s="3618"/>
      <c r="C111" s="3618" t="s">
        <v>538</v>
      </c>
      <c r="D111" s="366">
        <f t="shared" ref="D111:G111" si="17">D112+D117</f>
        <v>6538842.8141000001</v>
      </c>
      <c r="E111" s="366">
        <f t="shared" si="17"/>
        <v>0</v>
      </c>
      <c r="F111" s="366">
        <f t="shared" si="17"/>
        <v>7270372.7999999998</v>
      </c>
      <c r="G111" s="366">
        <f t="shared" si="17"/>
        <v>0</v>
      </c>
    </row>
    <row r="112" spans="1:7" s="3619" customFormat="1">
      <c r="A112" s="3620" t="s">
        <v>309</v>
      </c>
      <c r="B112" s="3621"/>
      <c r="C112" s="3621" t="s">
        <v>539</v>
      </c>
      <c r="D112" s="366">
        <f t="shared" ref="D112:G112" si="18">D113+D114+D115+D116</f>
        <v>6300298.1944599999</v>
      </c>
      <c r="E112" s="366">
        <f t="shared" si="18"/>
        <v>0</v>
      </c>
      <c r="F112" s="366">
        <f t="shared" si="18"/>
        <v>7032679.0999999996</v>
      </c>
      <c r="G112" s="366">
        <f t="shared" si="18"/>
        <v>0</v>
      </c>
    </row>
    <row r="113" spans="1:7" s="3619" customFormat="1">
      <c r="A113" s="3622" t="s">
        <v>311</v>
      </c>
      <c r="B113" s="3623"/>
      <c r="C113" s="3623" t="s">
        <v>540</v>
      </c>
      <c r="D113" s="306">
        <v>5686742.0531799998</v>
      </c>
      <c r="E113" s="306"/>
      <c r="F113" s="306">
        <v>6362373.0999999996</v>
      </c>
      <c r="G113" s="306"/>
    </row>
    <row r="114" spans="1:7" s="3626" customFormat="1" ht="15" customHeight="1">
      <c r="A114" s="3624">
        <v>102</v>
      </c>
      <c r="B114" s="3625"/>
      <c r="C114" s="3625" t="s">
        <v>541</v>
      </c>
      <c r="D114" s="323">
        <v>0</v>
      </c>
      <c r="E114" s="323"/>
      <c r="F114" s="323">
        <v>0</v>
      </c>
      <c r="G114" s="323"/>
    </row>
    <row r="115" spans="1:7" s="3619" customFormat="1">
      <c r="A115" s="3622">
        <v>104</v>
      </c>
      <c r="B115" s="3623"/>
      <c r="C115" s="3623" t="s">
        <v>542</v>
      </c>
      <c r="D115" s="306">
        <v>599282.61176</v>
      </c>
      <c r="E115" s="306"/>
      <c r="F115" s="306">
        <v>656076.4</v>
      </c>
      <c r="G115" s="306"/>
    </row>
    <row r="116" spans="1:7" s="3619" customFormat="1">
      <c r="A116" s="3622">
        <v>106</v>
      </c>
      <c r="B116" s="3623"/>
      <c r="C116" s="3623" t="s">
        <v>543</v>
      </c>
      <c r="D116" s="306">
        <v>14273.52952</v>
      </c>
      <c r="E116" s="306"/>
      <c r="F116" s="306">
        <v>14229.6</v>
      </c>
      <c r="G116" s="306"/>
    </row>
    <row r="117" spans="1:7" s="3619" customFormat="1">
      <c r="A117" s="3620" t="s">
        <v>316</v>
      </c>
      <c r="B117" s="3621"/>
      <c r="C117" s="3621" t="s">
        <v>544</v>
      </c>
      <c r="D117" s="366">
        <f t="shared" ref="D117:G117" si="19">D118+D119+D120</f>
        <v>238544.61963999999</v>
      </c>
      <c r="E117" s="366">
        <f t="shared" si="19"/>
        <v>0</v>
      </c>
      <c r="F117" s="366">
        <f t="shared" si="19"/>
        <v>237693.7</v>
      </c>
      <c r="G117" s="366">
        <f t="shared" si="19"/>
        <v>0</v>
      </c>
    </row>
    <row r="118" spans="1:7" s="3619" customFormat="1">
      <c r="A118" s="3622">
        <v>107</v>
      </c>
      <c r="B118" s="3623"/>
      <c r="C118" s="3623" t="s">
        <v>545</v>
      </c>
      <c r="D118" s="306">
        <v>180646.62938999999</v>
      </c>
      <c r="E118" s="306"/>
      <c r="F118" s="306">
        <v>179913.9</v>
      </c>
      <c r="G118" s="306"/>
    </row>
    <row r="119" spans="1:7" s="3619" customFormat="1">
      <c r="A119" s="3622">
        <v>108</v>
      </c>
      <c r="B119" s="3623"/>
      <c r="C119" s="3623" t="s">
        <v>546</v>
      </c>
      <c r="D119" s="306">
        <v>57897.990250000003</v>
      </c>
      <c r="E119" s="306"/>
      <c r="F119" s="306">
        <v>57779.8</v>
      </c>
      <c r="G119" s="306"/>
    </row>
    <row r="120" spans="1:7" s="3628" customFormat="1" ht="25.5">
      <c r="A120" s="3624">
        <v>109</v>
      </c>
      <c r="B120" s="3627"/>
      <c r="C120" s="3627" t="s">
        <v>547</v>
      </c>
      <c r="D120" s="376"/>
      <c r="E120" s="376"/>
      <c r="F120" s="376">
        <v>0</v>
      </c>
      <c r="G120" s="376"/>
    </row>
    <row r="121" spans="1:7" s="3619" customFormat="1">
      <c r="A121" s="3620">
        <v>14</v>
      </c>
      <c r="B121" s="3621"/>
      <c r="C121" s="3621" t="s">
        <v>548</v>
      </c>
      <c r="D121" s="378">
        <f t="shared" ref="D121:G121" si="20">SUM(D122:D130)</f>
        <v>1719891.4076100001</v>
      </c>
      <c r="E121" s="378">
        <f t="shared" si="20"/>
        <v>0</v>
      </c>
      <c r="F121" s="378">
        <f t="shared" si="20"/>
        <v>1575531.5000000002</v>
      </c>
      <c r="G121" s="378">
        <f t="shared" si="20"/>
        <v>0</v>
      </c>
    </row>
    <row r="122" spans="1:7" s="3619" customFormat="1">
      <c r="A122" s="3622" t="s">
        <v>322</v>
      </c>
      <c r="B122" s="3623"/>
      <c r="C122" s="3623" t="s">
        <v>549</v>
      </c>
      <c r="D122" s="306">
        <v>1229639.02514</v>
      </c>
      <c r="E122" s="306"/>
      <c r="F122" s="306">
        <v>1101459.1000000001</v>
      </c>
      <c r="G122" s="306"/>
    </row>
    <row r="123" spans="1:7" s="3619" customFormat="1">
      <c r="A123" s="3622">
        <v>144</v>
      </c>
      <c r="B123" s="3623"/>
      <c r="C123" s="3623" t="s">
        <v>514</v>
      </c>
      <c r="D123" s="306">
        <v>362264.71691999998</v>
      </c>
      <c r="E123" s="306"/>
      <c r="F123" s="306">
        <v>348946.8</v>
      </c>
      <c r="G123" s="306"/>
    </row>
    <row r="124" spans="1:7" s="3619" customFormat="1">
      <c r="A124" s="3622">
        <v>145</v>
      </c>
      <c r="B124" s="3623"/>
      <c r="C124" s="3623" t="s">
        <v>550</v>
      </c>
      <c r="D124" s="379">
        <v>9011.9750000000004</v>
      </c>
      <c r="E124" s="379"/>
      <c r="F124" s="379">
        <v>9012</v>
      </c>
      <c r="G124" s="379"/>
    </row>
    <row r="125" spans="1:7" s="3619" customFormat="1">
      <c r="A125" s="3622">
        <v>146</v>
      </c>
      <c r="B125" s="3623"/>
      <c r="C125" s="3623" t="s">
        <v>551</v>
      </c>
      <c r="D125" s="379">
        <v>118975.69055</v>
      </c>
      <c r="E125" s="379"/>
      <c r="F125" s="379">
        <v>116113.60000000001</v>
      </c>
      <c r="G125" s="379"/>
    </row>
    <row r="126" spans="1:7" s="3628" customFormat="1" ht="29.45" customHeight="1">
      <c r="A126" s="3624" t="s">
        <v>326</v>
      </c>
      <c r="B126" s="3627"/>
      <c r="C126" s="3627" t="s">
        <v>552</v>
      </c>
      <c r="D126" s="380"/>
      <c r="E126" s="380"/>
      <c r="F126" s="380"/>
      <c r="G126" s="380"/>
    </row>
    <row r="127" spans="1:7" s="3619" customFormat="1">
      <c r="A127" s="3622">
        <v>1484</v>
      </c>
      <c r="B127" s="3623"/>
      <c r="C127" s="3623" t="s">
        <v>553</v>
      </c>
      <c r="D127" s="379"/>
      <c r="E127" s="379"/>
      <c r="F127" s="379"/>
      <c r="G127" s="379"/>
    </row>
    <row r="128" spans="1:7" s="3628" customFormat="1">
      <c r="A128" s="3624">
        <v>1485</v>
      </c>
      <c r="B128" s="3627"/>
      <c r="C128" s="3627" t="s">
        <v>554</v>
      </c>
      <c r="D128" s="380"/>
      <c r="E128" s="380"/>
      <c r="F128" s="380"/>
      <c r="G128" s="380"/>
    </row>
    <row r="129" spans="1:7" s="3628" customFormat="1" ht="25.5">
      <c r="A129" s="3624">
        <v>1486</v>
      </c>
      <c r="B129" s="3627"/>
      <c r="C129" s="3627" t="s">
        <v>555</v>
      </c>
      <c r="D129" s="380"/>
      <c r="E129" s="380"/>
      <c r="F129" s="380"/>
      <c r="G129" s="380"/>
    </row>
    <row r="130" spans="1:7" s="3628" customFormat="1">
      <c r="A130" s="3629">
        <v>1489</v>
      </c>
      <c r="B130" s="3630"/>
      <c r="C130" s="3630" t="s">
        <v>556</v>
      </c>
      <c r="D130" s="1320"/>
      <c r="E130" s="1320"/>
      <c r="F130" s="1320"/>
      <c r="G130" s="1320"/>
    </row>
    <row r="131" spans="1:7" s="3616" customFormat="1">
      <c r="A131" s="3631">
        <v>1</v>
      </c>
      <c r="B131" s="3632"/>
      <c r="C131" s="3633" t="s">
        <v>557</v>
      </c>
      <c r="D131" s="386">
        <f t="shared" ref="D131:G131" si="21">D111+D121</f>
        <v>8258734.2217100002</v>
      </c>
      <c r="E131" s="386">
        <f t="shared" si="21"/>
        <v>0</v>
      </c>
      <c r="F131" s="386">
        <f t="shared" si="21"/>
        <v>8845904.3000000007</v>
      </c>
      <c r="G131" s="386">
        <f t="shared" si="21"/>
        <v>0</v>
      </c>
    </row>
    <row r="132" spans="1:7" s="3616" customFormat="1">
      <c r="A132" s="3591"/>
      <c r="B132" s="3592"/>
      <c r="C132" s="3593"/>
      <c r="D132" s="341"/>
      <c r="E132" s="341"/>
      <c r="F132" s="341"/>
      <c r="G132" s="341"/>
    </row>
    <row r="133" spans="1:7" s="3619" customFormat="1">
      <c r="A133" s="3617">
        <v>20</v>
      </c>
      <c r="B133" s="3618"/>
      <c r="C133" s="3618" t="s">
        <v>558</v>
      </c>
      <c r="D133" s="720">
        <f t="shared" ref="D133:G133" si="22">D134+D140</f>
        <v>5430033.5926900003</v>
      </c>
      <c r="E133" s="720">
        <f t="shared" si="22"/>
        <v>0</v>
      </c>
      <c r="F133" s="720">
        <f t="shared" si="22"/>
        <v>5791419.4000000004</v>
      </c>
      <c r="G133" s="720">
        <f t="shared" si="22"/>
        <v>0</v>
      </c>
    </row>
    <row r="134" spans="1:7" s="3619" customFormat="1">
      <c r="A134" s="3634" t="s">
        <v>334</v>
      </c>
      <c r="B134" s="3621"/>
      <c r="C134" s="3621" t="s">
        <v>559</v>
      </c>
      <c r="D134" s="366">
        <f t="shared" ref="D134:G134" si="23">D135+D136+D138+D139</f>
        <v>3926805.62151</v>
      </c>
      <c r="E134" s="366">
        <f t="shared" si="23"/>
        <v>0</v>
      </c>
      <c r="F134" s="366">
        <f t="shared" si="23"/>
        <v>4791682</v>
      </c>
      <c r="G134" s="366">
        <f t="shared" si="23"/>
        <v>0</v>
      </c>
    </row>
    <row r="135" spans="1:7" s="3636" customFormat="1">
      <c r="A135" s="3635">
        <v>200</v>
      </c>
      <c r="B135" s="3623"/>
      <c r="C135" s="3623" t="s">
        <v>560</v>
      </c>
      <c r="D135" s="306">
        <v>1611895.14243</v>
      </c>
      <c r="E135" s="306"/>
      <c r="F135" s="306">
        <v>1912888.4</v>
      </c>
      <c r="G135" s="306"/>
    </row>
    <row r="136" spans="1:7" s="3636" customFormat="1">
      <c r="A136" s="3635">
        <v>201</v>
      </c>
      <c r="B136" s="3623"/>
      <c r="C136" s="3623" t="s">
        <v>561</v>
      </c>
      <c r="D136" s="306">
        <v>164385.10938000001</v>
      </c>
      <c r="E136" s="306"/>
      <c r="F136" s="306">
        <v>495195.2</v>
      </c>
      <c r="G136" s="306"/>
    </row>
    <row r="137" spans="1:7" s="3636" customFormat="1">
      <c r="A137" s="3637" t="s">
        <v>562</v>
      </c>
      <c r="B137" s="3638"/>
      <c r="C137" s="3638" t="s">
        <v>563</v>
      </c>
      <c r="D137" s="393">
        <v>0</v>
      </c>
      <c r="E137" s="393"/>
      <c r="F137" s="393">
        <v>0</v>
      </c>
      <c r="G137" s="393"/>
    </row>
    <row r="138" spans="1:7" s="3636" customFormat="1">
      <c r="A138" s="3635">
        <v>204</v>
      </c>
      <c r="B138" s="3623"/>
      <c r="C138" s="3623" t="s">
        <v>564</v>
      </c>
      <c r="D138" s="379">
        <v>2150525.3697000002</v>
      </c>
      <c r="E138" s="379"/>
      <c r="F138" s="379">
        <v>2383598.4</v>
      </c>
      <c r="G138" s="379"/>
    </row>
    <row r="139" spans="1:7" s="3636" customFormat="1">
      <c r="A139" s="3635">
        <v>205</v>
      </c>
      <c r="B139" s="3623"/>
      <c r="C139" s="3623" t="s">
        <v>565</v>
      </c>
      <c r="D139" s="379">
        <v>0</v>
      </c>
      <c r="E139" s="379"/>
      <c r="F139" s="379"/>
      <c r="G139" s="379"/>
    </row>
    <row r="140" spans="1:7" s="3636" customFormat="1">
      <c r="A140" s="3634" t="s">
        <v>342</v>
      </c>
      <c r="B140" s="3621"/>
      <c r="C140" s="3621" t="s">
        <v>566</v>
      </c>
      <c r="D140" s="366">
        <f t="shared" ref="D140:G140" si="24">D141+D143+D144</f>
        <v>1503227.9711800001</v>
      </c>
      <c r="E140" s="366">
        <f t="shared" si="24"/>
        <v>0</v>
      </c>
      <c r="F140" s="366">
        <f t="shared" si="24"/>
        <v>999737.4</v>
      </c>
      <c r="G140" s="366">
        <f t="shared" si="24"/>
        <v>0</v>
      </c>
    </row>
    <row r="141" spans="1:7" s="3636" customFormat="1">
      <c r="A141" s="3635">
        <v>206</v>
      </c>
      <c r="B141" s="3623"/>
      <c r="C141" s="3623" t="s">
        <v>567</v>
      </c>
      <c r="D141" s="379">
        <v>1487548.9502000001</v>
      </c>
      <c r="E141" s="379"/>
      <c r="F141" s="379">
        <v>978888.1</v>
      </c>
      <c r="G141" s="379"/>
    </row>
    <row r="142" spans="1:7" s="3636" customFormat="1">
      <c r="A142" s="3637" t="s">
        <v>568</v>
      </c>
      <c r="B142" s="3638"/>
      <c r="C142" s="3638" t="s">
        <v>569</v>
      </c>
      <c r="D142" s="393">
        <v>0</v>
      </c>
      <c r="E142" s="393"/>
      <c r="F142" s="393"/>
      <c r="G142" s="393"/>
    </row>
    <row r="143" spans="1:7" s="3636" customFormat="1">
      <c r="A143" s="3635">
        <v>208</v>
      </c>
      <c r="B143" s="3623"/>
      <c r="C143" s="3623" t="s">
        <v>570</v>
      </c>
      <c r="D143" s="379">
        <v>0</v>
      </c>
      <c r="E143" s="379"/>
      <c r="F143" s="379"/>
      <c r="G143" s="379"/>
    </row>
    <row r="144" spans="1:7" s="3639" customFormat="1" ht="25.5">
      <c r="A144" s="3624">
        <v>209</v>
      </c>
      <c r="B144" s="3627"/>
      <c r="C144" s="3627" t="s">
        <v>571</v>
      </c>
      <c r="D144" s="380">
        <v>15679.020979999999</v>
      </c>
      <c r="E144" s="380"/>
      <c r="F144" s="380">
        <v>20849.3</v>
      </c>
      <c r="G144" s="380"/>
    </row>
    <row r="145" spans="1:7" s="3619" customFormat="1">
      <c r="A145" s="3634">
        <v>29</v>
      </c>
      <c r="B145" s="3621"/>
      <c r="C145" s="3621" t="s">
        <v>572</v>
      </c>
      <c r="D145" s="379">
        <v>2828700.6290199999</v>
      </c>
      <c r="E145" s="379"/>
      <c r="F145" s="379">
        <v>3054484.9</v>
      </c>
      <c r="G145" s="379"/>
    </row>
    <row r="146" spans="1:7" s="3619" customFormat="1">
      <c r="A146" s="3640" t="s">
        <v>573</v>
      </c>
      <c r="B146" s="3641"/>
      <c r="C146" s="3641" t="s">
        <v>574</v>
      </c>
      <c r="D146" s="318">
        <v>1670913.5218</v>
      </c>
      <c r="E146" s="318"/>
      <c r="F146" s="318">
        <v>1857035.8</v>
      </c>
      <c r="G146" s="318"/>
    </row>
    <row r="147" spans="1:7" s="3616" customFormat="1">
      <c r="A147" s="3631">
        <v>2</v>
      </c>
      <c r="B147" s="3632"/>
      <c r="C147" s="3633" t="s">
        <v>575</v>
      </c>
      <c r="D147" s="386">
        <f t="shared" ref="D147:G147" si="25">D133+D145</f>
        <v>8258734.2217100002</v>
      </c>
      <c r="E147" s="386">
        <f t="shared" si="25"/>
        <v>0</v>
      </c>
      <c r="F147" s="386">
        <f t="shared" si="25"/>
        <v>8845904.3000000007</v>
      </c>
      <c r="G147" s="386">
        <f t="shared" si="25"/>
        <v>0</v>
      </c>
    </row>
    <row r="148" spans="1:7" ht="7.5" customHeight="1"/>
    <row r="149" spans="1:7" ht="13.5" customHeight="1">
      <c r="A149" s="3643" t="s">
        <v>576</v>
      </c>
      <c r="B149" s="3644"/>
      <c r="C149" s="3645"/>
      <c r="D149" s="3644"/>
      <c r="E149" s="3644"/>
      <c r="F149" s="3644"/>
      <c r="G149" s="3644"/>
    </row>
    <row r="150" spans="1:7">
      <c r="A150" s="3646" t="s">
        <v>577</v>
      </c>
      <c r="B150" s="3646"/>
      <c r="C150" s="3646" t="s">
        <v>155</v>
      </c>
      <c r="D150" s="402">
        <f t="shared" ref="D150" si="26">D77+SUM(D8:D12)-D30-D31+D16-D33+D59+D63-D73+D64-D74-D54+D20-D35</f>
        <v>862173.57665999921</v>
      </c>
      <c r="E150" s="402">
        <f t="shared" ref="E150" si="27">E77+SUM(E8:E12)-E30-E31+E16-E33+E59+E63-E73+E64-E74-E54+E20-E35</f>
        <v>193850.6999999985</v>
      </c>
      <c r="F150" s="402">
        <f t="shared" ref="F150:G150" si="28">F77+SUM(F8:F12)-F30-F31+F16-F33+F59+F63-F73+F64-F74-F54+F20-F35</f>
        <v>669223.39999999851</v>
      </c>
      <c r="G150" s="402">
        <f t="shared" si="28"/>
        <v>144093.20000000187</v>
      </c>
    </row>
    <row r="151" spans="1:7">
      <c r="A151" s="3647" t="s">
        <v>578</v>
      </c>
      <c r="B151" s="3647"/>
      <c r="C151" s="3647" t="s">
        <v>579</v>
      </c>
      <c r="D151" s="405">
        <f t="shared" ref="D151:G151" si="29">IF(D177=0,0,D150/D177)</f>
        <v>8.9510510528787987E-2</v>
      </c>
      <c r="E151" s="405">
        <f t="shared" si="29"/>
        <v>2.1657653011575826E-2</v>
      </c>
      <c r="F151" s="405">
        <f t="shared" si="29"/>
        <v>6.8234574106243326E-2</v>
      </c>
      <c r="G151" s="405">
        <f t="shared" si="29"/>
        <v>1.5723892098586521E-2</v>
      </c>
    </row>
    <row r="152" spans="1:7" s="3649" customFormat="1" ht="25.5">
      <c r="A152" s="3648" t="s">
        <v>580</v>
      </c>
      <c r="B152" s="3648"/>
      <c r="C152" s="3648" t="s">
        <v>581</v>
      </c>
      <c r="D152" s="425">
        <f t="shared" ref="D152:G152" si="30">IF(D107=0,0,D150/D107)</f>
        <v>3.2156966934269247</v>
      </c>
      <c r="E152" s="425">
        <f t="shared" si="30"/>
        <v>0.49067654647981918</v>
      </c>
      <c r="F152" s="425">
        <f t="shared" si="30"/>
        <v>2.4863958923144316</v>
      </c>
      <c r="G152" s="425">
        <f t="shared" si="30"/>
        <v>0.34284640184637061</v>
      </c>
    </row>
    <row r="153" spans="1:7" s="3649" customFormat="1" ht="25.5">
      <c r="A153" s="3650" t="s">
        <v>580</v>
      </c>
      <c r="B153" s="3650"/>
      <c r="C153" s="3650" t="s">
        <v>582</v>
      </c>
      <c r="D153" s="1341">
        <f t="shared" ref="D153:G153" si="31">IF(0=D108,0,D150/D108)</f>
        <v>3.2192231809612397</v>
      </c>
      <c r="E153" s="1341">
        <f t="shared" si="31"/>
        <v>0.49067654647981918</v>
      </c>
      <c r="F153" s="1341">
        <f t="shared" si="31"/>
        <v>2.4777966893024854</v>
      </c>
      <c r="G153" s="1341">
        <f t="shared" si="31"/>
        <v>0.34284640184637061</v>
      </c>
    </row>
    <row r="154" spans="1:7" s="3649" customFormat="1" ht="25.5">
      <c r="A154" s="3651" t="s">
        <v>583</v>
      </c>
      <c r="B154" s="3651"/>
      <c r="C154" s="3651" t="s">
        <v>584</v>
      </c>
      <c r="D154" s="415">
        <f t="shared" ref="D154:G154" si="32">D150-D107</f>
        <v>594059.49163999921</v>
      </c>
      <c r="E154" s="415">
        <f t="shared" si="32"/>
        <v>-201217.50000000151</v>
      </c>
      <c r="F154" s="415">
        <f t="shared" si="32"/>
        <v>400069.39999999851</v>
      </c>
      <c r="G154" s="415">
        <f t="shared" si="32"/>
        <v>-276191.79999999813</v>
      </c>
    </row>
    <row r="155" spans="1:7" ht="27.6" customHeight="1">
      <c r="A155" s="3652" t="s">
        <v>585</v>
      </c>
      <c r="B155" s="3652"/>
      <c r="C155" s="3652" t="s">
        <v>586</v>
      </c>
      <c r="D155" s="418">
        <f t="shared" ref="D155:G155" si="33">D150-D108</f>
        <v>594353.19633999933</v>
      </c>
      <c r="E155" s="418">
        <f t="shared" si="33"/>
        <v>-201217.50000000151</v>
      </c>
      <c r="F155" s="418">
        <f t="shared" si="33"/>
        <v>399135.29999999853</v>
      </c>
      <c r="G155" s="418">
        <f t="shared" si="33"/>
        <v>-276191.79999999813</v>
      </c>
    </row>
    <row r="156" spans="1:7">
      <c r="A156" s="3646" t="s">
        <v>587</v>
      </c>
      <c r="B156" s="3646"/>
      <c r="C156" s="3646" t="s">
        <v>588</v>
      </c>
      <c r="D156" s="419">
        <f t="shared" ref="D156:G156" si="34">D135+D136-D137+D141-D142</f>
        <v>3263829.2020100001</v>
      </c>
      <c r="E156" s="419">
        <f t="shared" si="34"/>
        <v>0</v>
      </c>
      <c r="F156" s="419">
        <f t="shared" si="34"/>
        <v>3386971.7</v>
      </c>
      <c r="G156" s="419">
        <f t="shared" si="34"/>
        <v>0</v>
      </c>
    </row>
    <row r="157" spans="1:7">
      <c r="A157" s="3653" t="s">
        <v>589</v>
      </c>
      <c r="B157" s="3653"/>
      <c r="C157" s="3653" t="s">
        <v>590</v>
      </c>
      <c r="D157" s="422">
        <f t="shared" ref="D157:G157" si="35">IF(D177=0,0,D156/D177)</f>
        <v>0.33884942204148627</v>
      </c>
      <c r="E157" s="422">
        <f t="shared" si="35"/>
        <v>0</v>
      </c>
      <c r="F157" s="422">
        <f t="shared" si="35"/>
        <v>0.34533844970065225</v>
      </c>
      <c r="G157" s="422">
        <f t="shared" si="35"/>
        <v>0</v>
      </c>
    </row>
    <row r="158" spans="1:7">
      <c r="A158" s="3646" t="s">
        <v>591</v>
      </c>
      <c r="B158" s="3646"/>
      <c r="C158" s="3646" t="s">
        <v>592</v>
      </c>
      <c r="D158" s="419">
        <f t="shared" ref="D158:G158" si="36">D133-D142-D111</f>
        <v>-1108809.2214099998</v>
      </c>
      <c r="E158" s="419">
        <f t="shared" si="36"/>
        <v>0</v>
      </c>
      <c r="F158" s="419">
        <f t="shared" si="36"/>
        <v>-1478953.3999999994</v>
      </c>
      <c r="G158" s="419">
        <f t="shared" si="36"/>
        <v>0</v>
      </c>
    </row>
    <row r="159" spans="1:7">
      <c r="A159" s="3647" t="s">
        <v>593</v>
      </c>
      <c r="B159" s="3647"/>
      <c r="C159" s="3647" t="s">
        <v>594</v>
      </c>
      <c r="D159" s="423">
        <f t="shared" ref="D159:G159" si="37">D121-D123-D124-D142-D145</f>
        <v>-1480085.9133299999</v>
      </c>
      <c r="E159" s="423">
        <f t="shared" si="37"/>
        <v>0</v>
      </c>
      <c r="F159" s="423">
        <f t="shared" si="37"/>
        <v>-1836912.1999999997</v>
      </c>
      <c r="G159" s="423">
        <f t="shared" si="37"/>
        <v>0</v>
      </c>
    </row>
    <row r="160" spans="1:7">
      <c r="A160" s="3647" t="s">
        <v>595</v>
      </c>
      <c r="B160" s="3647"/>
      <c r="C160" s="3647" t="s">
        <v>596</v>
      </c>
      <c r="D160" s="424">
        <f t="shared" ref="D160:G160" si="38">IF(D175=0,"-",1000*D158/D175)</f>
        <v>-1395.8101137611027</v>
      </c>
      <c r="E160" s="424">
        <f t="shared" si="38"/>
        <v>0</v>
      </c>
      <c r="F160" s="424" t="str">
        <f t="shared" si="38"/>
        <v>-</v>
      </c>
      <c r="G160" s="424" t="str">
        <f t="shared" si="38"/>
        <v>-</v>
      </c>
    </row>
    <row r="161" spans="1:7">
      <c r="A161" s="3647" t="s">
        <v>595</v>
      </c>
      <c r="B161" s="3647"/>
      <c r="C161" s="3647" t="s">
        <v>597</v>
      </c>
      <c r="D161" s="423">
        <f t="shared" ref="D161:G161" si="39">IF(D175=0,0,1000*(D159/D175))</f>
        <v>-1863.1869641508388</v>
      </c>
      <c r="E161" s="423">
        <f t="shared" si="39"/>
        <v>0</v>
      </c>
      <c r="F161" s="423">
        <f t="shared" si="39"/>
        <v>0</v>
      </c>
      <c r="G161" s="423">
        <f t="shared" si="39"/>
        <v>0</v>
      </c>
    </row>
    <row r="162" spans="1:7">
      <c r="A162" s="3653" t="s">
        <v>598</v>
      </c>
      <c r="B162" s="3653"/>
      <c r="C162" s="3653" t="s">
        <v>599</v>
      </c>
      <c r="D162" s="422">
        <f t="shared" ref="D162:G162" si="40">IF((D22+D23+D65+D66)=0,0,D158/(D22+D23+D65+D66))</f>
        <v>-0.17932439349648177</v>
      </c>
      <c r="E162" s="422">
        <f t="shared" si="40"/>
        <v>0</v>
      </c>
      <c r="F162" s="422">
        <f t="shared" si="40"/>
        <v>-0.23485629763820645</v>
      </c>
      <c r="G162" s="422">
        <f t="shared" si="40"/>
        <v>0</v>
      </c>
    </row>
    <row r="163" spans="1:7">
      <c r="A163" s="3647" t="s">
        <v>600</v>
      </c>
      <c r="B163" s="3647"/>
      <c r="C163" s="3647" t="s">
        <v>601</v>
      </c>
      <c r="D163" s="402">
        <f t="shared" ref="D163:G163" si="41">D145</f>
        <v>2828700.6290199999</v>
      </c>
      <c r="E163" s="402">
        <f t="shared" si="41"/>
        <v>0</v>
      </c>
      <c r="F163" s="402">
        <f t="shared" si="41"/>
        <v>3054484.9</v>
      </c>
      <c r="G163" s="402">
        <f t="shared" si="41"/>
        <v>0</v>
      </c>
    </row>
    <row r="164" spans="1:7" ht="25.5">
      <c r="A164" s="3648" t="s">
        <v>602</v>
      </c>
      <c r="B164" s="3653"/>
      <c r="C164" s="3653" t="s">
        <v>603</v>
      </c>
      <c r="D164" s="425">
        <f t="shared" ref="D164:G164" si="42">IF(D178=0,0,D146/D178)</f>
        <v>0.1845463135934364</v>
      </c>
      <c r="E164" s="425">
        <f t="shared" si="42"/>
        <v>0</v>
      </c>
      <c r="F164" s="425">
        <f t="shared" si="42"/>
        <v>0.19387412180735306</v>
      </c>
      <c r="G164" s="425">
        <f t="shared" si="42"/>
        <v>0</v>
      </c>
    </row>
    <row r="165" spans="1:7">
      <c r="A165" s="3654" t="s">
        <v>604</v>
      </c>
      <c r="B165" s="3654"/>
      <c r="C165" s="3654" t="s">
        <v>605</v>
      </c>
      <c r="D165" s="428">
        <f t="shared" ref="D165:G165" si="43">IF(D177=0,0,D180/D177)</f>
        <v>2.8810464243469561E-2</v>
      </c>
      <c r="E165" s="428">
        <f t="shared" si="43"/>
        <v>2.1467511012293029E-2</v>
      </c>
      <c r="F165" s="428">
        <f t="shared" si="43"/>
        <v>4.1562793220232812E-2</v>
      </c>
      <c r="G165" s="428">
        <f t="shared" si="43"/>
        <v>1.6217837667039589E-2</v>
      </c>
    </row>
    <row r="166" spans="1:7">
      <c r="A166" s="3647" t="s">
        <v>606</v>
      </c>
      <c r="B166" s="3647"/>
      <c r="C166" s="3647" t="s">
        <v>607</v>
      </c>
      <c r="D166" s="402">
        <f t="shared" ref="D166:G166" si="44">D55</f>
        <v>212636.83786</v>
      </c>
      <c r="E166" s="402">
        <f t="shared" si="44"/>
        <v>178308.9</v>
      </c>
      <c r="F166" s="402">
        <f t="shared" si="44"/>
        <v>195620.69999999998</v>
      </c>
      <c r="G166" s="402">
        <f t="shared" si="44"/>
        <v>183127.5</v>
      </c>
    </row>
    <row r="167" spans="1:7" s="3649" customFormat="1" ht="25.5">
      <c r="A167" s="3648" t="s">
        <v>608</v>
      </c>
      <c r="B167" s="3653"/>
      <c r="C167" s="3653" t="s">
        <v>609</v>
      </c>
      <c r="D167" s="425">
        <f t="shared" ref="D167:G167" si="45">IF(0=D111,0,(D44+D45+D46+D47+D48)/D111)</f>
        <v>1.5528471799482401E-2</v>
      </c>
      <c r="E167" s="425">
        <f t="shared" si="45"/>
        <v>0</v>
      </c>
      <c r="F167" s="425">
        <f t="shared" si="45"/>
        <v>1.2733033442246593E-2</v>
      </c>
      <c r="G167" s="425">
        <f t="shared" si="45"/>
        <v>0</v>
      </c>
    </row>
    <row r="168" spans="1:7">
      <c r="A168" s="3647" t="s">
        <v>610</v>
      </c>
      <c r="B168" s="3646"/>
      <c r="C168" s="3646" t="s">
        <v>611</v>
      </c>
      <c r="D168" s="402">
        <f t="shared" ref="D168:G168" si="46">D38-D44</f>
        <v>-20987.096209999996</v>
      </c>
      <c r="E168" s="402">
        <f t="shared" si="46"/>
        <v>-15671.599999999999</v>
      </c>
      <c r="F168" s="402">
        <f t="shared" si="46"/>
        <v>-30576.199999999997</v>
      </c>
      <c r="G168" s="402">
        <f t="shared" si="46"/>
        <v>-17986.2</v>
      </c>
    </row>
    <row r="169" spans="1:7">
      <c r="A169" s="3653" t="s">
        <v>612</v>
      </c>
      <c r="B169" s="3653"/>
      <c r="C169" s="3653" t="s">
        <v>613</v>
      </c>
      <c r="D169" s="405">
        <f t="shared" ref="D169:G169" si="47">IF(D177=0,0,D168/D177)</f>
        <v>-2.1788718039252894E-3</v>
      </c>
      <c r="E169" s="405">
        <f t="shared" si="47"/>
        <v>-1.7508839273534442E-3</v>
      </c>
      <c r="F169" s="405">
        <f t="shared" si="47"/>
        <v>-3.1175747661951474E-3</v>
      </c>
      <c r="G169" s="405">
        <f t="shared" si="47"/>
        <v>-1.9627093302362168E-3</v>
      </c>
    </row>
    <row r="170" spans="1:7">
      <c r="A170" s="3647" t="s">
        <v>614</v>
      </c>
      <c r="B170" s="3647"/>
      <c r="C170" s="3647" t="s">
        <v>615</v>
      </c>
      <c r="D170" s="402">
        <f t="shared" ref="D170" si="48">SUM(D82:D87)+SUM(D89:D94)</f>
        <v>326672.66624999995</v>
      </c>
      <c r="E170" s="402">
        <f t="shared" ref="E170" si="49">SUM(E82:E87)+SUM(E89:E94)</f>
        <v>428644.2</v>
      </c>
      <c r="F170" s="402">
        <f t="shared" ref="F170:G170" si="50">SUM(F82:F87)+SUM(F89:F94)</f>
        <v>355505</v>
      </c>
      <c r="G170" s="402">
        <f t="shared" si="50"/>
        <v>470887</v>
      </c>
    </row>
    <row r="171" spans="1:7">
      <c r="A171" s="3647" t="s">
        <v>616</v>
      </c>
      <c r="B171" s="3647"/>
      <c r="C171" s="3647" t="s">
        <v>617</v>
      </c>
      <c r="D171" s="423">
        <f t="shared" ref="D171" si="51">SUM(D96:D102)+SUM(D104:D105)</f>
        <v>58558.581230000003</v>
      </c>
      <c r="E171" s="423">
        <f t="shared" ref="E171" si="52">SUM(E96:E102)+SUM(E104:E105)</f>
        <v>33576</v>
      </c>
      <c r="F171" s="423">
        <f t="shared" ref="F171:G171" si="53">SUM(F96:F102)+SUM(F104:F105)</f>
        <v>86351</v>
      </c>
      <c r="G171" s="423">
        <f t="shared" si="53"/>
        <v>50602</v>
      </c>
    </row>
    <row r="172" spans="1:7">
      <c r="A172" s="3654" t="s">
        <v>618</v>
      </c>
      <c r="B172" s="3654"/>
      <c r="C172" s="3654" t="s">
        <v>619</v>
      </c>
      <c r="D172" s="428">
        <f t="shared" ref="D172:G172" si="54">IF(D184=0,0,D170/D184)</f>
        <v>3.6186182351415956E-2</v>
      </c>
      <c r="E172" s="428">
        <f t="shared" si="54"/>
        <v>4.6821295655463488E-2</v>
      </c>
      <c r="F172" s="428">
        <f t="shared" si="54"/>
        <v>3.7562471825240494E-2</v>
      </c>
      <c r="G172" s="428">
        <f t="shared" si="54"/>
        <v>4.9831343389785579E-2</v>
      </c>
    </row>
    <row r="174" spans="1:7">
      <c r="A174" s="3655" t="s">
        <v>620</v>
      </c>
      <c r="B174" s="3592"/>
      <c r="C174" s="3593"/>
      <c r="D174" s="1490"/>
      <c r="E174" s="1490"/>
      <c r="F174" s="1490"/>
      <c r="G174" s="1490"/>
    </row>
    <row r="175" spans="1:7" s="3540" customFormat="1">
      <c r="A175" s="3591" t="s">
        <v>621</v>
      </c>
      <c r="B175" s="3592"/>
      <c r="C175" s="3592" t="s">
        <v>622</v>
      </c>
      <c r="D175" s="1349">
        <v>794384</v>
      </c>
      <c r="E175" s="1349">
        <v>794384</v>
      </c>
      <c r="F175" s="1349"/>
      <c r="G175" s="1349"/>
    </row>
    <row r="176" spans="1:7">
      <c r="A176" s="3656" t="s">
        <v>623</v>
      </c>
      <c r="B176" s="3657"/>
      <c r="C176" s="3657"/>
      <c r="D176" s="3657"/>
      <c r="E176" s="3657"/>
      <c r="F176" s="3657"/>
      <c r="G176" s="3657"/>
    </row>
    <row r="177" spans="1:7">
      <c r="A177" s="3658" t="s">
        <v>624</v>
      </c>
      <c r="B177" s="3657"/>
      <c r="C177" s="3657" t="s">
        <v>625</v>
      </c>
      <c r="D177" s="3659">
        <f t="shared" ref="D177" si="55">SUM(D22:D32)+SUM(D44:D53)+SUM(D65:D72)+D75</f>
        <v>9632093.1649999991</v>
      </c>
      <c r="E177" s="3659">
        <f t="shared" ref="E177" si="56">SUM(E22:E32)+SUM(E44:E53)+SUM(E65:E72)+E75</f>
        <v>8950679</v>
      </c>
      <c r="F177" s="3659">
        <f t="shared" ref="F177:G177" si="57">SUM(F22:F32)+SUM(F44:F53)+SUM(F65:F72)+F75</f>
        <v>9807687.7999999989</v>
      </c>
      <c r="G177" s="3659">
        <f t="shared" si="57"/>
        <v>9163965.2000000011</v>
      </c>
    </row>
    <row r="178" spans="1:7">
      <c r="A178" s="3658" t="s">
        <v>626</v>
      </c>
      <c r="B178" s="3657"/>
      <c r="C178" s="3657" t="s">
        <v>627</v>
      </c>
      <c r="D178" s="3659">
        <f t="shared" ref="D178:G178" si="58">D78-D17-D20-D59-D63-D64</f>
        <v>9054169.0552600008</v>
      </c>
      <c r="E178" s="3659">
        <f t="shared" si="58"/>
        <v>8950617.7000000011</v>
      </c>
      <c r="F178" s="3659">
        <f t="shared" si="58"/>
        <v>9578564.5999999996</v>
      </c>
      <c r="G178" s="3659">
        <f t="shared" si="58"/>
        <v>9163854.6999999993</v>
      </c>
    </row>
    <row r="179" spans="1:7">
      <c r="A179" s="3658"/>
      <c r="B179" s="3657"/>
      <c r="C179" s="3657" t="s">
        <v>628</v>
      </c>
      <c r="D179" s="3659">
        <f t="shared" ref="D179:G179" si="59">D178+D170</f>
        <v>9380841.7215100005</v>
      </c>
      <c r="E179" s="3659">
        <f t="shared" si="59"/>
        <v>9379261.9000000004</v>
      </c>
      <c r="F179" s="3659">
        <f t="shared" si="59"/>
        <v>9934069.5999999996</v>
      </c>
      <c r="G179" s="3659">
        <f t="shared" si="59"/>
        <v>9634741.6999999993</v>
      </c>
    </row>
    <row r="180" spans="1:7">
      <c r="A180" s="3657" t="s">
        <v>629</v>
      </c>
      <c r="B180" s="3657"/>
      <c r="C180" s="3657" t="s">
        <v>630</v>
      </c>
      <c r="D180" s="3659">
        <f t="shared" ref="D180:G180" si="60">D38-D44+D8+D9+D10+D16-D33</f>
        <v>277505.07572000002</v>
      </c>
      <c r="E180" s="3659">
        <f t="shared" si="60"/>
        <v>192148.79999999996</v>
      </c>
      <c r="F180" s="3659">
        <f t="shared" si="60"/>
        <v>407634.9</v>
      </c>
      <c r="G180" s="3659">
        <f t="shared" si="60"/>
        <v>148619.70000000001</v>
      </c>
    </row>
    <row r="181" spans="1:7" ht="27.6" customHeight="1">
      <c r="A181" s="3660" t="s">
        <v>631</v>
      </c>
      <c r="B181" s="3661"/>
      <c r="C181" s="3661" t="s">
        <v>632</v>
      </c>
      <c r="D181" s="435">
        <f t="shared" ref="D181:G181" si="61">D22+D23+D24+D25+D26+D29+SUM(D44:D47)+SUM(D49:D53)-D54+D32-D33+SUM(D65:D70)+D72</f>
        <v>9597689.8512200005</v>
      </c>
      <c r="E181" s="435">
        <f t="shared" si="61"/>
        <v>8920104.8000000007</v>
      </c>
      <c r="F181" s="435">
        <f t="shared" si="61"/>
        <v>9778704</v>
      </c>
      <c r="G181" s="435">
        <f t="shared" si="61"/>
        <v>9122821</v>
      </c>
    </row>
    <row r="182" spans="1:7">
      <c r="A182" s="3662" t="s">
        <v>633</v>
      </c>
      <c r="B182" s="3661"/>
      <c r="C182" s="3661" t="s">
        <v>634</v>
      </c>
      <c r="D182" s="435">
        <f t="shared" ref="D182:G182" si="62">D181+D171</f>
        <v>9656248.4324500002</v>
      </c>
      <c r="E182" s="435">
        <f t="shared" si="62"/>
        <v>8953680.8000000007</v>
      </c>
      <c r="F182" s="435">
        <f t="shared" si="62"/>
        <v>9865055</v>
      </c>
      <c r="G182" s="435">
        <f t="shared" si="62"/>
        <v>9173423</v>
      </c>
    </row>
    <row r="183" spans="1:7">
      <c r="A183" s="3662" t="s">
        <v>635</v>
      </c>
      <c r="B183" s="3661"/>
      <c r="C183" s="3661" t="s">
        <v>636</v>
      </c>
      <c r="D183" s="435">
        <f t="shared" ref="D183:G183" si="63">D4+D5-D7+D38+D39+D40+D41+D43+D13-D16+D57+D58+D60+D62</f>
        <v>8700879.9801599998</v>
      </c>
      <c r="E183" s="435">
        <f t="shared" si="63"/>
        <v>8726254.0999999996</v>
      </c>
      <c r="F183" s="435">
        <f t="shared" si="63"/>
        <v>9108861.5</v>
      </c>
      <c r="G183" s="435">
        <f t="shared" si="63"/>
        <v>8978727.8000000007</v>
      </c>
    </row>
    <row r="184" spans="1:7">
      <c r="A184" s="3662" t="s">
        <v>637</v>
      </c>
      <c r="B184" s="3661"/>
      <c r="C184" s="3661" t="s">
        <v>638</v>
      </c>
      <c r="D184" s="435">
        <f t="shared" ref="D184:G184" si="64">D183+D170</f>
        <v>9027552.6464099996</v>
      </c>
      <c r="E184" s="435">
        <f t="shared" si="64"/>
        <v>9154898.2999999989</v>
      </c>
      <c r="F184" s="435">
        <f t="shared" si="64"/>
        <v>9464366.5</v>
      </c>
      <c r="G184" s="435">
        <f t="shared" si="64"/>
        <v>9449614.8000000007</v>
      </c>
    </row>
    <row r="185" spans="1:7">
      <c r="A185" s="3662"/>
      <c r="B185" s="3661"/>
      <c r="C185" s="3661" t="s">
        <v>639</v>
      </c>
      <c r="D185" s="435">
        <f t="shared" ref="D185:G186" si="65">D181-D183</f>
        <v>896809.87106000073</v>
      </c>
      <c r="E185" s="435">
        <f t="shared" si="65"/>
        <v>193850.70000000112</v>
      </c>
      <c r="F185" s="435">
        <f t="shared" si="65"/>
        <v>669842.5</v>
      </c>
      <c r="G185" s="435">
        <f t="shared" si="65"/>
        <v>144093.19999999925</v>
      </c>
    </row>
    <row r="186" spans="1:7">
      <c r="A186" s="3662"/>
      <c r="B186" s="3661"/>
      <c r="C186" s="3661" t="s">
        <v>640</v>
      </c>
      <c r="D186" s="435">
        <f t="shared" si="65"/>
        <v>628695.78604000062</v>
      </c>
      <c r="E186" s="435">
        <f t="shared" si="65"/>
        <v>-201217.49999999814</v>
      </c>
      <c r="F186" s="435">
        <f t="shared" si="65"/>
        <v>400688.5</v>
      </c>
      <c r="G186" s="435">
        <f t="shared" si="65"/>
        <v>-276191.80000000075</v>
      </c>
    </row>
  </sheetData>
  <sheetProtection selectLockedCells="1" sort="0" autoFilter="0" pivotTables="0"/>
  <autoFilter ref="A1:AO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fitToHeight="2" orientation="landscape" r:id="rId1"/>
  <headerFooter alignWithMargins="0">
    <oddHeader>&amp;LFachgruppe für kantonale Finanzfragen (FkF)
Groupe d'études pour les finances cantonales
&amp;CTotal der Kantone&amp;RZürich, 05.08.2019</oddHeader>
    <oddFooter>&amp;LQuelle: FkF August 2019</oddFooter>
  </headerFooter>
  <rowBreaks count="3" manualBreakCount="3">
    <brk id="56" max="6" man="1"/>
    <brk id="79" max="6" man="1"/>
    <brk id="148" max="6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186"/>
  <sheetViews>
    <sheetView zoomScale="115" zoomScaleNormal="115" workbookViewId="0">
      <selection activeCell="AF30" sqref="AF30"/>
    </sheetView>
  </sheetViews>
  <sheetFormatPr baseColWidth="10" defaultColWidth="11.42578125" defaultRowHeight="12.75"/>
  <cols>
    <col min="1" max="1" width="16.28515625" style="3783" customWidth="1"/>
    <col min="2" max="2" width="3.7109375" style="3678" customWidth="1"/>
    <col min="3" max="3" width="44.7109375" style="3678" customWidth="1"/>
    <col min="4" max="16384" width="11.42578125" style="3678"/>
  </cols>
  <sheetData>
    <row r="1" spans="1:41" s="3668" customFormat="1" ht="18" customHeight="1">
      <c r="A1" s="3663" t="s">
        <v>113</v>
      </c>
      <c r="B1" s="3664" t="s">
        <v>665</v>
      </c>
      <c r="C1" s="3664" t="s">
        <v>171</v>
      </c>
      <c r="D1" s="3665" t="s">
        <v>430</v>
      </c>
      <c r="E1" s="3666" t="s">
        <v>22</v>
      </c>
      <c r="F1" s="3665" t="s">
        <v>430</v>
      </c>
      <c r="G1" s="3666" t="s">
        <v>22</v>
      </c>
      <c r="H1" s="3667"/>
      <c r="I1" s="3667"/>
      <c r="J1" s="3667"/>
      <c r="K1" s="3667"/>
      <c r="L1" s="3667"/>
      <c r="M1" s="3667"/>
      <c r="N1" s="3667"/>
      <c r="O1" s="3667"/>
      <c r="P1" s="3667"/>
      <c r="Q1" s="3667"/>
      <c r="R1" s="3667"/>
      <c r="S1" s="3667"/>
      <c r="T1" s="3667"/>
      <c r="U1" s="3667"/>
      <c r="V1" s="3667"/>
      <c r="W1" s="3667"/>
      <c r="X1" s="3667"/>
      <c r="Y1" s="3667"/>
      <c r="Z1" s="3667"/>
      <c r="AA1" s="3667"/>
      <c r="AB1" s="3667"/>
      <c r="AC1" s="3667"/>
      <c r="AD1" s="3667"/>
      <c r="AE1" s="3667"/>
      <c r="AF1" s="3667"/>
      <c r="AG1" s="3667"/>
      <c r="AH1" s="3667"/>
      <c r="AI1" s="3667"/>
      <c r="AJ1" s="3667"/>
      <c r="AK1" s="3667"/>
      <c r="AL1" s="3667"/>
      <c r="AM1" s="3667"/>
      <c r="AN1" s="3667"/>
      <c r="AO1" s="3667"/>
    </row>
    <row r="2" spans="1:41" s="3674" customFormat="1" ht="15" customHeight="1">
      <c r="A2" s="3669"/>
      <c r="B2" s="3670"/>
      <c r="C2" s="3671" t="s">
        <v>431</v>
      </c>
      <c r="D2" s="3672">
        <v>2017</v>
      </c>
      <c r="E2" s="3673">
        <v>2018</v>
      </c>
      <c r="F2" s="3672">
        <v>2018</v>
      </c>
      <c r="G2" s="3673">
        <v>2019</v>
      </c>
    </row>
    <row r="3" spans="1:41" ht="15" customHeight="1">
      <c r="A3" s="3675" t="s">
        <v>432</v>
      </c>
      <c r="B3" s="3676"/>
      <c r="C3" s="3676"/>
      <c r="D3" s="3677"/>
      <c r="E3" s="3677"/>
      <c r="F3" s="3677"/>
      <c r="G3" s="3677"/>
    </row>
    <row r="4" spans="1:41" s="3682" customFormat="1" ht="12.75" customHeight="1">
      <c r="A4" s="3679">
        <v>30</v>
      </c>
      <c r="B4" s="3680"/>
      <c r="C4" s="3681" t="s">
        <v>116</v>
      </c>
      <c r="D4" s="279">
        <v>0</v>
      </c>
      <c r="E4" s="279">
        <v>1038527.7</v>
      </c>
      <c r="F4" s="279">
        <v>1069091.95218</v>
      </c>
      <c r="G4" s="279">
        <v>1060990.1000000001</v>
      </c>
    </row>
    <row r="5" spans="1:41" s="3682" customFormat="1" ht="12.75" customHeight="1">
      <c r="A5" s="3683">
        <v>31</v>
      </c>
      <c r="B5" s="3684"/>
      <c r="C5" s="3685" t="s">
        <v>433</v>
      </c>
      <c r="D5" s="284">
        <v>0</v>
      </c>
      <c r="E5" s="284">
        <v>297426.8</v>
      </c>
      <c r="F5" s="284">
        <v>304258.60368</v>
      </c>
      <c r="G5" s="284">
        <v>337841.1</v>
      </c>
    </row>
    <row r="6" spans="1:41" s="3682" customFormat="1" ht="12.75" customHeight="1">
      <c r="A6" s="3686" t="s">
        <v>118</v>
      </c>
      <c r="B6" s="3687"/>
      <c r="C6" s="3688" t="s">
        <v>434</v>
      </c>
      <c r="D6" s="284">
        <v>0</v>
      </c>
      <c r="E6" s="284">
        <v>70204.3</v>
      </c>
      <c r="F6" s="284">
        <v>90734.214240000001</v>
      </c>
      <c r="G6" s="284">
        <v>68072.2</v>
      </c>
    </row>
    <row r="7" spans="1:41" s="3682" customFormat="1" ht="12.75" customHeight="1">
      <c r="A7" s="3686" t="s">
        <v>435</v>
      </c>
      <c r="B7" s="3687"/>
      <c r="C7" s="3688" t="s">
        <v>436</v>
      </c>
      <c r="D7" s="284">
        <v>0</v>
      </c>
      <c r="E7" s="284">
        <v>0</v>
      </c>
      <c r="F7" s="284">
        <v>-1985.8734199999999</v>
      </c>
      <c r="G7" s="284">
        <v>26904.5</v>
      </c>
    </row>
    <row r="8" spans="1:41" s="3682" customFormat="1" ht="12.75" customHeight="1">
      <c r="A8" s="3683">
        <v>330</v>
      </c>
      <c r="B8" s="3684"/>
      <c r="C8" s="3685" t="s">
        <v>437</v>
      </c>
      <c r="D8" s="284">
        <v>0</v>
      </c>
      <c r="E8" s="284">
        <v>108083.3</v>
      </c>
      <c r="F8" s="284">
        <v>64492.74278</v>
      </c>
      <c r="G8" s="284">
        <v>89566.7</v>
      </c>
    </row>
    <row r="9" spans="1:41" s="3682" customFormat="1" ht="12.75" customHeight="1">
      <c r="A9" s="3683">
        <v>332</v>
      </c>
      <c r="B9" s="3684"/>
      <c r="C9" s="3685" t="s">
        <v>438</v>
      </c>
      <c r="D9" s="284">
        <v>0</v>
      </c>
      <c r="E9" s="284">
        <v>10439.4</v>
      </c>
      <c r="F9" s="284">
        <v>12511.97883</v>
      </c>
      <c r="G9" s="284">
        <v>10645.6</v>
      </c>
    </row>
    <row r="10" spans="1:41" s="3682" customFormat="1" ht="12.75" customHeight="1">
      <c r="A10" s="3683">
        <v>339</v>
      </c>
      <c r="B10" s="3684"/>
      <c r="C10" s="3685" t="s">
        <v>439</v>
      </c>
      <c r="D10" s="284">
        <v>0</v>
      </c>
      <c r="E10" s="284">
        <v>0</v>
      </c>
      <c r="F10" s="284">
        <v>0</v>
      </c>
      <c r="G10" s="284">
        <v>0</v>
      </c>
    </row>
    <row r="11" spans="1:41" s="3692" customFormat="1" ht="28.15" customHeight="1">
      <c r="A11" s="3689">
        <v>350</v>
      </c>
      <c r="B11" s="3690"/>
      <c r="C11" s="3691" t="s">
        <v>440</v>
      </c>
      <c r="D11" s="284">
        <v>0</v>
      </c>
      <c r="E11" s="284">
        <v>3770</v>
      </c>
      <c r="F11" s="284">
        <v>299.0213</v>
      </c>
      <c r="G11" s="284">
        <v>3888</v>
      </c>
    </row>
    <row r="12" spans="1:41" s="3694" customFormat="1" ht="25.5">
      <c r="A12" s="3689">
        <v>351</v>
      </c>
      <c r="B12" s="3693"/>
      <c r="C12" s="3691" t="s">
        <v>441</v>
      </c>
      <c r="D12" s="284">
        <v>0</v>
      </c>
      <c r="E12" s="284">
        <v>36907.599999999999</v>
      </c>
      <c r="F12" s="284">
        <v>93242.864329999997</v>
      </c>
      <c r="G12" s="284">
        <v>68221.100000000006</v>
      </c>
    </row>
    <row r="13" spans="1:41" s="3682" customFormat="1" ht="12.75" customHeight="1">
      <c r="A13" s="3683">
        <v>36</v>
      </c>
      <c r="B13" s="3684"/>
      <c r="C13" s="3685" t="s">
        <v>442</v>
      </c>
      <c r="D13" s="284">
        <v>0</v>
      </c>
      <c r="E13" s="284">
        <v>1617869.1</v>
      </c>
      <c r="F13" s="284">
        <v>1652422.40133</v>
      </c>
      <c r="G13" s="284">
        <v>1657644.3</v>
      </c>
    </row>
    <row r="14" spans="1:41" s="3682" customFormat="1" ht="12.75" customHeight="1">
      <c r="A14" s="3695" t="s">
        <v>443</v>
      </c>
      <c r="B14" s="3684"/>
      <c r="C14" s="3696" t="s">
        <v>444</v>
      </c>
      <c r="D14" s="284">
        <v>0</v>
      </c>
      <c r="E14" s="284">
        <v>0</v>
      </c>
      <c r="F14" s="284">
        <v>408587.69264000002</v>
      </c>
      <c r="G14" s="284">
        <v>376925.9</v>
      </c>
    </row>
    <row r="15" spans="1:41" s="3682" customFormat="1" ht="12.75" customHeight="1">
      <c r="A15" s="3695" t="s">
        <v>445</v>
      </c>
      <c r="B15" s="3684"/>
      <c r="C15" s="3696" t="s">
        <v>446</v>
      </c>
      <c r="D15" s="284">
        <v>0</v>
      </c>
      <c r="E15" s="284">
        <v>0</v>
      </c>
      <c r="F15" s="284">
        <v>135089.14079</v>
      </c>
      <c r="G15" s="284">
        <v>131788.4</v>
      </c>
    </row>
    <row r="16" spans="1:41" s="3698" customFormat="1" ht="26.25" customHeight="1">
      <c r="A16" s="3695" t="s">
        <v>447</v>
      </c>
      <c r="B16" s="3697"/>
      <c r="C16" s="3696" t="s">
        <v>448</v>
      </c>
      <c r="D16" s="284">
        <v>0</v>
      </c>
      <c r="E16" s="284">
        <v>54047.6</v>
      </c>
      <c r="F16" s="284">
        <v>78560.62156</v>
      </c>
      <c r="G16" s="284">
        <v>68879</v>
      </c>
    </row>
    <row r="17" spans="1:7" s="3699" customFormat="1">
      <c r="A17" s="3683">
        <v>37</v>
      </c>
      <c r="B17" s="3684"/>
      <c r="C17" s="3685" t="s">
        <v>449</v>
      </c>
      <c r="D17" s="284">
        <v>0</v>
      </c>
      <c r="E17" s="284">
        <v>144705</v>
      </c>
      <c r="F17" s="284">
        <v>200921.06862999999</v>
      </c>
      <c r="G17" s="284">
        <v>198117.1</v>
      </c>
    </row>
    <row r="18" spans="1:7" s="3699" customFormat="1">
      <c r="A18" s="3700" t="s">
        <v>450</v>
      </c>
      <c r="B18" s="3687"/>
      <c r="C18" s="3688" t="s">
        <v>451</v>
      </c>
      <c r="D18" s="284">
        <v>0</v>
      </c>
      <c r="E18" s="284">
        <v>0</v>
      </c>
      <c r="F18" s="284">
        <v>983.35299999999995</v>
      </c>
      <c r="G18" s="284">
        <v>1087</v>
      </c>
    </row>
    <row r="19" spans="1:7" s="3699" customFormat="1">
      <c r="A19" s="3700" t="s">
        <v>452</v>
      </c>
      <c r="B19" s="3687"/>
      <c r="C19" s="3688" t="s">
        <v>453</v>
      </c>
      <c r="D19" s="284">
        <v>0</v>
      </c>
      <c r="E19" s="284">
        <v>0</v>
      </c>
      <c r="F19" s="284">
        <v>133042.26435000001</v>
      </c>
      <c r="G19" s="284">
        <v>129100</v>
      </c>
    </row>
    <row r="20" spans="1:7" s="3682" customFormat="1" ht="12.75" customHeight="1">
      <c r="A20" s="3701">
        <v>39</v>
      </c>
      <c r="B20" s="3702"/>
      <c r="C20" s="3703" t="s">
        <v>138</v>
      </c>
      <c r="D20" s="302">
        <v>0</v>
      </c>
      <c r="E20" s="302">
        <v>128497</v>
      </c>
      <c r="F20" s="302">
        <v>138826.26576000001</v>
      </c>
      <c r="G20" s="302">
        <v>103251</v>
      </c>
    </row>
    <row r="21" spans="1:7" ht="12.75" customHeight="1">
      <c r="A21" s="3704"/>
      <c r="B21" s="3705"/>
      <c r="C21" s="3706" t="s">
        <v>454</v>
      </c>
      <c r="D21" s="305">
        <f t="shared" ref="D21:G21" si="0">D4+D5+SUM(D8:D13)+D17</f>
        <v>0</v>
      </c>
      <c r="E21" s="305">
        <f t="shared" si="0"/>
        <v>3257728.9000000004</v>
      </c>
      <c r="F21" s="305">
        <f t="shared" si="0"/>
        <v>3397240.6330600004</v>
      </c>
      <c r="G21" s="305">
        <f t="shared" si="0"/>
        <v>3426914.0000000005</v>
      </c>
    </row>
    <row r="22" spans="1:7" s="3692" customFormat="1" ht="12.75" customHeight="1">
      <c r="A22" s="3689" t="s">
        <v>216</v>
      </c>
      <c r="B22" s="3690"/>
      <c r="C22" s="3691" t="s">
        <v>455</v>
      </c>
      <c r="D22" s="376">
        <v>0</v>
      </c>
      <c r="E22" s="376">
        <v>962900</v>
      </c>
      <c r="F22" s="376">
        <v>1051742.7320999999</v>
      </c>
      <c r="G22" s="376">
        <v>1029040</v>
      </c>
    </row>
    <row r="23" spans="1:7" s="3692" customFormat="1">
      <c r="A23" s="3689" t="s">
        <v>218</v>
      </c>
      <c r="B23" s="3690"/>
      <c r="C23" s="3691" t="s">
        <v>456</v>
      </c>
      <c r="D23" s="376">
        <v>0</v>
      </c>
      <c r="E23" s="376">
        <v>307967.5</v>
      </c>
      <c r="F23" s="376">
        <v>404436.69300000003</v>
      </c>
      <c r="G23" s="376">
        <v>333110.5</v>
      </c>
    </row>
    <row r="24" spans="1:7" s="3707" customFormat="1" ht="12.75" customHeight="1">
      <c r="A24" s="3683">
        <v>41</v>
      </c>
      <c r="B24" s="3684"/>
      <c r="C24" s="3685" t="s">
        <v>457</v>
      </c>
      <c r="D24" s="306">
        <v>0</v>
      </c>
      <c r="E24" s="306">
        <v>70012</v>
      </c>
      <c r="F24" s="306">
        <v>98383.832469999994</v>
      </c>
      <c r="G24" s="306">
        <v>69370</v>
      </c>
    </row>
    <row r="25" spans="1:7" s="3682" customFormat="1" ht="12.75" customHeight="1">
      <c r="A25" s="3708">
        <v>42</v>
      </c>
      <c r="B25" s="3709"/>
      <c r="C25" s="3685" t="s">
        <v>458</v>
      </c>
      <c r="D25" s="306">
        <v>0</v>
      </c>
      <c r="E25" s="306">
        <v>211577</v>
      </c>
      <c r="F25" s="306">
        <v>215234.41884999999</v>
      </c>
      <c r="G25" s="306">
        <v>211438</v>
      </c>
    </row>
    <row r="26" spans="1:7" s="3710" customFormat="1" ht="12.75" customHeight="1">
      <c r="A26" s="3689">
        <v>430</v>
      </c>
      <c r="B26" s="3684"/>
      <c r="C26" s="3685" t="s">
        <v>459</v>
      </c>
      <c r="D26" s="310">
        <v>0</v>
      </c>
      <c r="E26" s="310">
        <v>0</v>
      </c>
      <c r="F26" s="310">
        <v>45.437980000000003</v>
      </c>
      <c r="G26" s="310">
        <v>0</v>
      </c>
    </row>
    <row r="27" spans="1:7" s="3710" customFormat="1" ht="12.75" customHeight="1">
      <c r="A27" s="3689">
        <v>431</v>
      </c>
      <c r="B27" s="3684"/>
      <c r="C27" s="3685" t="s">
        <v>460</v>
      </c>
      <c r="D27" s="310">
        <v>0</v>
      </c>
      <c r="E27" s="310">
        <v>9510.2999999999993</v>
      </c>
      <c r="F27" s="310">
        <v>4086.3233399999999</v>
      </c>
      <c r="G27" s="310">
        <v>9868.7999999999993</v>
      </c>
    </row>
    <row r="28" spans="1:7" s="3710" customFormat="1" ht="12.75" customHeight="1">
      <c r="A28" s="3689">
        <v>432</v>
      </c>
      <c r="B28" s="3684"/>
      <c r="C28" s="3685" t="s">
        <v>461</v>
      </c>
      <c r="D28" s="310">
        <v>0</v>
      </c>
      <c r="E28" s="310">
        <v>-80</v>
      </c>
      <c r="F28" s="310">
        <v>-89.047330000000002</v>
      </c>
      <c r="G28" s="310">
        <v>-100</v>
      </c>
    </row>
    <row r="29" spans="1:7" s="3710" customFormat="1" ht="12.75" customHeight="1">
      <c r="A29" s="3689">
        <v>439</v>
      </c>
      <c r="B29" s="3684"/>
      <c r="C29" s="3685" t="s">
        <v>462</v>
      </c>
      <c r="D29" s="310">
        <v>0</v>
      </c>
      <c r="E29" s="310">
        <v>897</v>
      </c>
      <c r="F29" s="310">
        <v>903.44115999999997</v>
      </c>
      <c r="G29" s="310">
        <v>1521.4</v>
      </c>
    </row>
    <row r="30" spans="1:7" s="3682" customFormat="1" ht="25.5">
      <c r="A30" s="3689">
        <v>450</v>
      </c>
      <c r="B30" s="3693"/>
      <c r="C30" s="3691" t="s">
        <v>463</v>
      </c>
      <c r="D30" s="284">
        <v>0</v>
      </c>
      <c r="E30" s="284">
        <v>0</v>
      </c>
      <c r="F30" s="284">
        <v>4534.5190199999997</v>
      </c>
      <c r="G30" s="284">
        <v>0</v>
      </c>
    </row>
    <row r="31" spans="1:7" s="3694" customFormat="1" ht="25.5">
      <c r="A31" s="3689">
        <v>451</v>
      </c>
      <c r="B31" s="3693"/>
      <c r="C31" s="3691" t="s">
        <v>464</v>
      </c>
      <c r="D31" s="306">
        <v>0</v>
      </c>
      <c r="E31" s="306">
        <v>24024.400000000001</v>
      </c>
      <c r="F31" s="306">
        <v>34457.388789999997</v>
      </c>
      <c r="G31" s="306">
        <v>41366.300000000003</v>
      </c>
    </row>
    <row r="32" spans="1:7" s="3682" customFormat="1" ht="12.75" customHeight="1">
      <c r="A32" s="3683">
        <v>46</v>
      </c>
      <c r="B32" s="3684"/>
      <c r="C32" s="3685" t="s">
        <v>465</v>
      </c>
      <c r="D32" s="306">
        <v>0</v>
      </c>
      <c r="E32" s="306">
        <v>1529703.7</v>
      </c>
      <c r="F32" s="306">
        <v>1519383.4615100001</v>
      </c>
      <c r="G32" s="306">
        <v>1531836.7</v>
      </c>
    </row>
    <row r="33" spans="1:7" s="3698" customFormat="1" ht="12.75" customHeight="1">
      <c r="A33" s="3695" t="s">
        <v>466</v>
      </c>
      <c r="B33" s="3711"/>
      <c r="C33" s="3696" t="s">
        <v>467</v>
      </c>
      <c r="D33" s="1255">
        <v>0</v>
      </c>
      <c r="E33" s="1255">
        <v>0</v>
      </c>
      <c r="F33" s="1255">
        <v>0</v>
      </c>
      <c r="G33" s="1255">
        <v>0</v>
      </c>
    </row>
    <row r="34" spans="1:7" s="3682" customFormat="1" ht="15" customHeight="1">
      <c r="A34" s="3683">
        <v>47</v>
      </c>
      <c r="B34" s="3684"/>
      <c r="C34" s="3685" t="s">
        <v>449</v>
      </c>
      <c r="D34" s="306">
        <v>0</v>
      </c>
      <c r="E34" s="306">
        <v>144705</v>
      </c>
      <c r="F34" s="306">
        <v>200921.06862999999</v>
      </c>
      <c r="G34" s="306">
        <v>198117.1</v>
      </c>
    </row>
    <row r="35" spans="1:7" s="3682" customFormat="1" ht="15" customHeight="1">
      <c r="A35" s="3701">
        <v>49</v>
      </c>
      <c r="B35" s="3702"/>
      <c r="C35" s="3703" t="s">
        <v>138</v>
      </c>
      <c r="D35" s="313">
        <v>0</v>
      </c>
      <c r="E35" s="313">
        <v>128497</v>
      </c>
      <c r="F35" s="313">
        <v>138826.26576000001</v>
      </c>
      <c r="G35" s="313">
        <v>103251</v>
      </c>
    </row>
    <row r="36" spans="1:7" s="3678" customFormat="1" ht="13.5" customHeight="1">
      <c r="A36" s="3704"/>
      <c r="B36" s="3712"/>
      <c r="C36" s="3706" t="s">
        <v>468</v>
      </c>
      <c r="D36" s="305">
        <f t="shared" ref="D36:G36" si="1">D22+D23+D24+D25+D26+D27+D28+D29+D30+D31+D32+D34</f>
        <v>0</v>
      </c>
      <c r="E36" s="305">
        <f t="shared" si="1"/>
        <v>3261216.9</v>
      </c>
      <c r="F36" s="305">
        <f t="shared" si="1"/>
        <v>3534040.2695200001</v>
      </c>
      <c r="G36" s="305">
        <f t="shared" si="1"/>
        <v>3425568.8000000003</v>
      </c>
    </row>
    <row r="37" spans="1:7" s="3713" customFormat="1" ht="15" customHeight="1">
      <c r="A37" s="3704"/>
      <c r="B37" s="3712"/>
      <c r="C37" s="3706" t="s">
        <v>469</v>
      </c>
      <c r="D37" s="305">
        <f t="shared" ref="D37:G37" si="2">D36-D21</f>
        <v>0</v>
      </c>
      <c r="E37" s="305">
        <f t="shared" si="2"/>
        <v>3487.9999999995343</v>
      </c>
      <c r="F37" s="305">
        <f t="shared" si="2"/>
        <v>136799.63645999972</v>
      </c>
      <c r="G37" s="305">
        <f t="shared" si="2"/>
        <v>-1345.2000000001863</v>
      </c>
    </row>
    <row r="38" spans="1:7" s="3694" customFormat="1" ht="15" customHeight="1">
      <c r="A38" s="3683">
        <v>340</v>
      </c>
      <c r="B38" s="3684"/>
      <c r="C38" s="3685" t="s">
        <v>470</v>
      </c>
      <c r="D38" s="306">
        <v>0</v>
      </c>
      <c r="E38" s="306">
        <v>28612.400000000001</v>
      </c>
      <c r="F38" s="306">
        <v>28433.884139999998</v>
      </c>
      <c r="G38" s="306">
        <v>28087.5</v>
      </c>
    </row>
    <row r="39" spans="1:7" s="3694" customFormat="1" ht="15" customHeight="1">
      <c r="A39" s="3683">
        <v>341</v>
      </c>
      <c r="B39" s="3684"/>
      <c r="C39" s="3685" t="s">
        <v>471</v>
      </c>
      <c r="D39" s="306">
        <v>0</v>
      </c>
      <c r="E39" s="306">
        <v>0</v>
      </c>
      <c r="F39" s="306">
        <v>45.565510000000003</v>
      </c>
      <c r="G39" s="306">
        <v>0</v>
      </c>
    </row>
    <row r="40" spans="1:7" s="3698" customFormat="1" ht="15" customHeight="1">
      <c r="A40" s="3689">
        <v>342</v>
      </c>
      <c r="B40" s="3690"/>
      <c r="C40" s="3691" t="s">
        <v>472</v>
      </c>
      <c r="D40" s="376">
        <v>0</v>
      </c>
      <c r="E40" s="376">
        <v>1726.6</v>
      </c>
      <c r="F40" s="376">
        <v>1225.4182499999999</v>
      </c>
      <c r="G40" s="376">
        <v>1901.2</v>
      </c>
    </row>
    <row r="41" spans="1:7" s="3694" customFormat="1" ht="15" customHeight="1">
      <c r="A41" s="3683">
        <v>343</v>
      </c>
      <c r="B41" s="3684"/>
      <c r="C41" s="3685" t="s">
        <v>473</v>
      </c>
      <c r="D41" s="306">
        <v>0</v>
      </c>
      <c r="E41" s="306">
        <v>0</v>
      </c>
      <c r="F41" s="306">
        <v>0</v>
      </c>
      <c r="G41" s="306">
        <v>0</v>
      </c>
    </row>
    <row r="42" spans="1:7" s="3698" customFormat="1" ht="15" customHeight="1">
      <c r="A42" s="3689">
        <v>344</v>
      </c>
      <c r="B42" s="3690"/>
      <c r="C42" s="3691" t="s">
        <v>474</v>
      </c>
      <c r="D42" s="376">
        <v>0</v>
      </c>
      <c r="E42" s="376">
        <v>328.9</v>
      </c>
      <c r="F42" s="376">
        <v>926.59193000000005</v>
      </c>
      <c r="G42" s="376">
        <v>289.3</v>
      </c>
    </row>
    <row r="43" spans="1:7" s="3694" customFormat="1" ht="15" customHeight="1">
      <c r="A43" s="3683">
        <v>349</v>
      </c>
      <c r="B43" s="3684"/>
      <c r="C43" s="3685" t="s">
        <v>475</v>
      </c>
      <c r="D43" s="306">
        <v>0</v>
      </c>
      <c r="E43" s="306">
        <v>0</v>
      </c>
      <c r="F43" s="306">
        <v>2001.6872100000001</v>
      </c>
      <c r="G43" s="306">
        <v>0</v>
      </c>
    </row>
    <row r="44" spans="1:7" s="3682" customFormat="1" ht="15" customHeight="1">
      <c r="A44" s="3683">
        <v>440</v>
      </c>
      <c r="B44" s="3684"/>
      <c r="C44" s="3685" t="s">
        <v>476</v>
      </c>
      <c r="D44" s="306">
        <v>0</v>
      </c>
      <c r="E44" s="306">
        <v>10024.700000000001</v>
      </c>
      <c r="F44" s="306">
        <v>11243.12098</v>
      </c>
      <c r="G44" s="306">
        <v>10604</v>
      </c>
    </row>
    <row r="45" spans="1:7" s="3692" customFormat="1" ht="15" customHeight="1">
      <c r="A45" s="3689">
        <v>441</v>
      </c>
      <c r="B45" s="3690"/>
      <c r="C45" s="3691" t="s">
        <v>477</v>
      </c>
      <c r="D45" s="1258">
        <v>0</v>
      </c>
      <c r="E45" s="1258">
        <v>1327</v>
      </c>
      <c r="F45" s="1258">
        <v>2726.7304800000002</v>
      </c>
      <c r="G45" s="1258">
        <v>513.5</v>
      </c>
    </row>
    <row r="46" spans="1:7" s="3692" customFormat="1" ht="15" customHeight="1">
      <c r="A46" s="3689">
        <v>442</v>
      </c>
      <c r="B46" s="3690"/>
      <c r="C46" s="3691" t="s">
        <v>478</v>
      </c>
      <c r="D46" s="376">
        <v>0</v>
      </c>
      <c r="E46" s="376">
        <v>160</v>
      </c>
      <c r="F46" s="376">
        <v>101.54266</v>
      </c>
      <c r="G46" s="376">
        <v>198</v>
      </c>
    </row>
    <row r="47" spans="1:7" s="3682" customFormat="1" ht="15" customHeight="1">
      <c r="A47" s="3683">
        <v>443</v>
      </c>
      <c r="B47" s="3684"/>
      <c r="C47" s="3685" t="s">
        <v>479</v>
      </c>
      <c r="D47" s="503">
        <v>0</v>
      </c>
      <c r="E47" s="503">
        <v>584.4</v>
      </c>
      <c r="F47" s="503">
        <v>653.97749999999996</v>
      </c>
      <c r="G47" s="503">
        <v>586.9</v>
      </c>
    </row>
    <row r="48" spans="1:7" s="3682" customFormat="1" ht="15" customHeight="1">
      <c r="A48" s="3683">
        <v>444</v>
      </c>
      <c r="B48" s="3684"/>
      <c r="C48" s="3685" t="s">
        <v>480</v>
      </c>
      <c r="D48" s="503">
        <v>0</v>
      </c>
      <c r="E48" s="503">
        <v>100</v>
      </c>
      <c r="F48" s="503">
        <v>0</v>
      </c>
      <c r="G48" s="503">
        <v>0</v>
      </c>
    </row>
    <row r="49" spans="1:7" s="3682" customFormat="1" ht="15" customHeight="1">
      <c r="A49" s="3683">
        <v>445</v>
      </c>
      <c r="B49" s="3684"/>
      <c r="C49" s="3685" t="s">
        <v>481</v>
      </c>
      <c r="D49" s="306">
        <v>0</v>
      </c>
      <c r="E49" s="306">
        <v>33202.1</v>
      </c>
      <c r="F49" s="306">
        <v>42177.31871</v>
      </c>
      <c r="G49" s="306">
        <v>39167.199999999997</v>
      </c>
    </row>
    <row r="50" spans="1:7" s="3682" customFormat="1" ht="15" customHeight="1">
      <c r="A50" s="3683">
        <v>446</v>
      </c>
      <c r="B50" s="3684"/>
      <c r="C50" s="3685" t="s">
        <v>482</v>
      </c>
      <c r="D50" s="306">
        <v>0</v>
      </c>
      <c r="E50" s="306">
        <v>0</v>
      </c>
      <c r="F50" s="306">
        <v>0</v>
      </c>
      <c r="G50" s="306">
        <v>0</v>
      </c>
    </row>
    <row r="51" spans="1:7" s="3692" customFormat="1" ht="15" customHeight="1">
      <c r="A51" s="3689">
        <v>447</v>
      </c>
      <c r="B51" s="3690"/>
      <c r="C51" s="3691" t="s">
        <v>483</v>
      </c>
      <c r="D51" s="376">
        <v>0</v>
      </c>
      <c r="E51" s="376">
        <v>17125.7</v>
      </c>
      <c r="F51" s="376">
        <v>16849.507119999998</v>
      </c>
      <c r="G51" s="376">
        <v>15692.6</v>
      </c>
    </row>
    <row r="52" spans="1:7" s="3682" customFormat="1" ht="15" customHeight="1">
      <c r="A52" s="3683">
        <v>448</v>
      </c>
      <c r="B52" s="3684"/>
      <c r="C52" s="3685" t="s">
        <v>484</v>
      </c>
      <c r="D52" s="503">
        <v>0</v>
      </c>
      <c r="E52" s="503">
        <v>0</v>
      </c>
      <c r="F52" s="503">
        <v>0</v>
      </c>
      <c r="G52" s="503">
        <v>0</v>
      </c>
    </row>
    <row r="53" spans="1:7" s="3692" customFormat="1" ht="15" customHeight="1">
      <c r="A53" s="3689">
        <v>449</v>
      </c>
      <c r="B53" s="3690"/>
      <c r="C53" s="3691" t="s">
        <v>485</v>
      </c>
      <c r="D53" s="1258">
        <v>0</v>
      </c>
      <c r="E53" s="1258">
        <v>0</v>
      </c>
      <c r="F53" s="1258">
        <v>50.861150000000002</v>
      </c>
      <c r="G53" s="1258">
        <v>0</v>
      </c>
    </row>
    <row r="54" spans="1:7" s="3694" customFormat="1" ht="13.5" customHeight="1">
      <c r="A54" s="3714" t="s">
        <v>486</v>
      </c>
      <c r="B54" s="3715"/>
      <c r="C54" s="3715" t="s">
        <v>487</v>
      </c>
      <c r="D54" s="1261">
        <v>0</v>
      </c>
      <c r="E54" s="1261">
        <v>0</v>
      </c>
      <c r="F54" s="1261">
        <v>0</v>
      </c>
      <c r="G54" s="1261">
        <v>0</v>
      </c>
    </row>
    <row r="55" spans="1:7" ht="15" customHeight="1">
      <c r="A55" s="3716"/>
      <c r="B55" s="3712"/>
      <c r="C55" s="3706" t="s">
        <v>488</v>
      </c>
      <c r="D55" s="305">
        <f t="shared" ref="D55" si="3">SUM(D44:D53)-SUM(D38:D43)</f>
        <v>0</v>
      </c>
      <c r="E55" s="305">
        <f t="shared" ref="E55" si="4">SUM(E44:E53)-SUM(E38:E43)</f>
        <v>31855.999999999993</v>
      </c>
      <c r="F55" s="305">
        <f t="shared" ref="F55:G55" si="5">SUM(F44:F53)-SUM(F38:F43)</f>
        <v>41169.911559999993</v>
      </c>
      <c r="G55" s="305">
        <f t="shared" si="5"/>
        <v>36484.199999999997</v>
      </c>
    </row>
    <row r="56" spans="1:7" ht="14.25" customHeight="1">
      <c r="A56" s="3716"/>
      <c r="B56" s="3712"/>
      <c r="C56" s="3706" t="s">
        <v>489</v>
      </c>
      <c r="D56" s="305">
        <f t="shared" ref="D56:G56" si="6">D55+D37</f>
        <v>0</v>
      </c>
      <c r="E56" s="305">
        <f t="shared" si="6"/>
        <v>35343.999999999527</v>
      </c>
      <c r="F56" s="305">
        <f t="shared" si="6"/>
        <v>177969.5480199997</v>
      </c>
      <c r="G56" s="305">
        <f t="shared" si="6"/>
        <v>35138.999999999811</v>
      </c>
    </row>
    <row r="57" spans="1:7" s="3682" customFormat="1" ht="15.75" customHeight="1">
      <c r="A57" s="3717">
        <v>380</v>
      </c>
      <c r="B57" s="3718"/>
      <c r="C57" s="3719" t="s">
        <v>490</v>
      </c>
      <c r="D57" s="502">
        <v>0</v>
      </c>
      <c r="E57" s="502">
        <v>0</v>
      </c>
      <c r="F57" s="502">
        <v>0</v>
      </c>
      <c r="G57" s="502">
        <v>0</v>
      </c>
    </row>
    <row r="58" spans="1:7" s="3682" customFormat="1" ht="15.75" customHeight="1">
      <c r="A58" s="3717">
        <v>381</v>
      </c>
      <c r="B58" s="3718"/>
      <c r="C58" s="3719" t="s">
        <v>491</v>
      </c>
      <c r="D58" s="502">
        <v>0</v>
      </c>
      <c r="E58" s="502">
        <v>0</v>
      </c>
      <c r="F58" s="502">
        <v>0</v>
      </c>
      <c r="G58" s="502">
        <v>0</v>
      </c>
    </row>
    <row r="59" spans="1:7" s="3694" customFormat="1" ht="27.6" customHeight="1">
      <c r="A59" s="3689">
        <v>383</v>
      </c>
      <c r="B59" s="3693"/>
      <c r="C59" s="3691" t="s">
        <v>492</v>
      </c>
      <c r="D59" s="323">
        <v>0</v>
      </c>
      <c r="E59" s="323">
        <v>19684.2</v>
      </c>
      <c r="F59" s="323">
        <v>47987.296040000001</v>
      </c>
      <c r="G59" s="323">
        <v>25355.200000000001</v>
      </c>
    </row>
    <row r="60" spans="1:7" s="3694" customFormat="1">
      <c r="A60" s="3689">
        <v>3840</v>
      </c>
      <c r="B60" s="3693"/>
      <c r="C60" s="3691" t="s">
        <v>493</v>
      </c>
      <c r="D60" s="324">
        <v>0</v>
      </c>
      <c r="E60" s="324">
        <v>0</v>
      </c>
      <c r="F60" s="324">
        <v>0</v>
      </c>
      <c r="G60" s="324">
        <v>0</v>
      </c>
    </row>
    <row r="61" spans="1:7" s="3694" customFormat="1" ht="26.45" customHeight="1">
      <c r="A61" s="3689">
        <v>3841</v>
      </c>
      <c r="B61" s="3693"/>
      <c r="C61" s="3691" t="s">
        <v>494</v>
      </c>
      <c r="D61" s="324">
        <v>0</v>
      </c>
      <c r="E61" s="324">
        <v>0</v>
      </c>
      <c r="F61" s="324">
        <v>0</v>
      </c>
      <c r="G61" s="324">
        <v>0</v>
      </c>
    </row>
    <row r="62" spans="1:7" s="3694" customFormat="1">
      <c r="A62" s="3720">
        <v>386</v>
      </c>
      <c r="B62" s="3721"/>
      <c r="C62" s="3722" t="s">
        <v>495</v>
      </c>
      <c r="D62" s="324">
        <v>0</v>
      </c>
      <c r="E62" s="324">
        <v>0</v>
      </c>
      <c r="F62" s="324">
        <v>958.55975000000001</v>
      </c>
      <c r="G62" s="324">
        <v>0</v>
      </c>
    </row>
    <row r="63" spans="1:7" s="3694" customFormat="1" ht="27.6" customHeight="1">
      <c r="A63" s="3689">
        <v>387</v>
      </c>
      <c r="B63" s="3693"/>
      <c r="C63" s="3691" t="s">
        <v>496</v>
      </c>
      <c r="D63" s="324">
        <v>0</v>
      </c>
      <c r="E63" s="324">
        <v>20666.5</v>
      </c>
      <c r="F63" s="324">
        <v>2729.2141000000001</v>
      </c>
      <c r="G63" s="324">
        <v>2586.9</v>
      </c>
    </row>
    <row r="64" spans="1:7" s="3694" customFormat="1">
      <c r="A64" s="3683">
        <v>389</v>
      </c>
      <c r="B64" s="3723"/>
      <c r="C64" s="3685" t="s">
        <v>137</v>
      </c>
      <c r="D64" s="306">
        <v>0</v>
      </c>
      <c r="E64" s="306">
        <v>41107</v>
      </c>
      <c r="F64" s="306">
        <v>160774.11447</v>
      </c>
      <c r="G64" s="306">
        <v>30417</v>
      </c>
    </row>
    <row r="65" spans="1:7" s="3692" customFormat="1">
      <c r="A65" s="3689" t="s">
        <v>260</v>
      </c>
      <c r="B65" s="3690"/>
      <c r="C65" s="3691" t="s">
        <v>497</v>
      </c>
      <c r="D65" s="376">
        <v>0</v>
      </c>
      <c r="E65" s="376">
        <v>0</v>
      </c>
      <c r="F65" s="376">
        <v>0</v>
      </c>
      <c r="G65" s="376">
        <v>0</v>
      </c>
    </row>
    <row r="66" spans="1:7" s="3725" customFormat="1" ht="25.5">
      <c r="A66" s="3689" t="s">
        <v>262</v>
      </c>
      <c r="B66" s="3724"/>
      <c r="C66" s="3691" t="s">
        <v>498</v>
      </c>
      <c r="D66" s="323">
        <v>0</v>
      </c>
      <c r="E66" s="323">
        <v>0</v>
      </c>
      <c r="F66" s="323">
        <v>0</v>
      </c>
      <c r="G66" s="323">
        <v>0</v>
      </c>
    </row>
    <row r="67" spans="1:7" s="3682" customFormat="1">
      <c r="A67" s="3689">
        <v>481</v>
      </c>
      <c r="B67" s="3684"/>
      <c r="C67" s="3685" t="s">
        <v>499</v>
      </c>
      <c r="D67" s="306">
        <v>0</v>
      </c>
      <c r="E67" s="306">
        <v>0</v>
      </c>
      <c r="F67" s="306">
        <v>0</v>
      </c>
      <c r="G67" s="306">
        <v>0</v>
      </c>
    </row>
    <row r="68" spans="1:7" s="3682" customFormat="1">
      <c r="A68" s="3689">
        <v>482</v>
      </c>
      <c r="B68" s="3684"/>
      <c r="C68" s="3685" t="s">
        <v>500</v>
      </c>
      <c r="D68" s="306">
        <v>0</v>
      </c>
      <c r="E68" s="306">
        <v>0</v>
      </c>
      <c r="F68" s="306">
        <v>0</v>
      </c>
      <c r="G68" s="306">
        <v>0</v>
      </c>
    </row>
    <row r="69" spans="1:7" s="3682" customFormat="1">
      <c r="A69" s="3689">
        <v>483</v>
      </c>
      <c r="B69" s="3684"/>
      <c r="C69" s="3685" t="s">
        <v>501</v>
      </c>
      <c r="D69" s="306">
        <v>0</v>
      </c>
      <c r="E69" s="306">
        <v>0</v>
      </c>
      <c r="F69" s="306">
        <v>0</v>
      </c>
      <c r="G69" s="306">
        <v>0</v>
      </c>
    </row>
    <row r="70" spans="1:7" s="3682" customFormat="1">
      <c r="A70" s="3689">
        <v>484</v>
      </c>
      <c r="B70" s="3684"/>
      <c r="C70" s="3685" t="s">
        <v>502</v>
      </c>
      <c r="D70" s="306">
        <v>0</v>
      </c>
      <c r="E70" s="306">
        <v>0</v>
      </c>
      <c r="F70" s="306">
        <v>0</v>
      </c>
      <c r="G70" s="306">
        <v>0</v>
      </c>
    </row>
    <row r="71" spans="1:7" s="3692" customFormat="1" ht="25.5">
      <c r="A71" s="3689">
        <v>485</v>
      </c>
      <c r="B71" s="3690"/>
      <c r="C71" s="3691" t="s">
        <v>503</v>
      </c>
      <c r="D71" s="376">
        <v>0</v>
      </c>
      <c r="E71" s="376">
        <v>0</v>
      </c>
      <c r="F71" s="376">
        <v>0</v>
      </c>
      <c r="G71" s="376">
        <v>0</v>
      </c>
    </row>
    <row r="72" spans="1:7" s="3682" customFormat="1">
      <c r="A72" s="3689">
        <v>486</v>
      </c>
      <c r="B72" s="3684"/>
      <c r="C72" s="3685" t="s">
        <v>504</v>
      </c>
      <c r="D72" s="306">
        <v>0</v>
      </c>
      <c r="E72" s="306">
        <v>0</v>
      </c>
      <c r="F72" s="306">
        <v>422.61520000000002</v>
      </c>
      <c r="G72" s="306">
        <v>0</v>
      </c>
    </row>
    <row r="73" spans="1:7" s="3698" customFormat="1" ht="25.5">
      <c r="A73" s="3689">
        <v>487</v>
      </c>
      <c r="B73" s="3711"/>
      <c r="C73" s="3691" t="s">
        <v>505</v>
      </c>
      <c r="D73" s="376">
        <v>0</v>
      </c>
      <c r="E73" s="376">
        <v>0</v>
      </c>
      <c r="F73" s="376">
        <v>0</v>
      </c>
      <c r="G73" s="376">
        <v>0</v>
      </c>
    </row>
    <row r="74" spans="1:7" s="3694" customFormat="1" ht="15" customHeight="1">
      <c r="A74" s="3689">
        <v>489</v>
      </c>
      <c r="B74" s="3726"/>
      <c r="C74" s="3703" t="s">
        <v>170</v>
      </c>
      <c r="D74" s="376">
        <v>0</v>
      </c>
      <c r="E74" s="376">
        <v>46155.3</v>
      </c>
      <c r="F74" s="376">
        <v>42802.611259999998</v>
      </c>
      <c r="G74" s="376">
        <v>23263.4</v>
      </c>
    </row>
    <row r="75" spans="1:7" s="3694" customFormat="1">
      <c r="A75" s="3727" t="s">
        <v>506</v>
      </c>
      <c r="B75" s="3726"/>
      <c r="C75" s="3715" t="s">
        <v>507</v>
      </c>
      <c r="D75" s="306">
        <v>0</v>
      </c>
      <c r="E75" s="306">
        <v>0</v>
      </c>
      <c r="F75" s="306">
        <v>0</v>
      </c>
      <c r="G75" s="306">
        <v>0</v>
      </c>
    </row>
    <row r="76" spans="1:7">
      <c r="A76" s="3704"/>
      <c r="B76" s="3705"/>
      <c r="C76" s="3706" t="s">
        <v>508</v>
      </c>
      <c r="D76" s="305">
        <f t="shared" ref="D76" si="7">SUM(D65:D74)-SUM(D57:D64)</f>
        <v>0</v>
      </c>
      <c r="E76" s="305">
        <f t="shared" ref="E76" si="8">SUM(E65:E74)-SUM(E57:E64)</f>
        <v>-35302.399999999994</v>
      </c>
      <c r="F76" s="305">
        <f t="shared" ref="F76:G76" si="9">SUM(F65:F74)-SUM(F57:F64)</f>
        <v>-169223.95790000001</v>
      </c>
      <c r="G76" s="305">
        <f t="shared" si="9"/>
        <v>-35095.700000000004</v>
      </c>
    </row>
    <row r="77" spans="1:7">
      <c r="A77" s="3728"/>
      <c r="B77" s="3729"/>
      <c r="C77" s="3706" t="s">
        <v>509</v>
      </c>
      <c r="D77" s="305">
        <f t="shared" ref="D77:G77" si="10">D56+D76</f>
        <v>0</v>
      </c>
      <c r="E77" s="305">
        <f t="shared" si="10"/>
        <v>41.599999999532884</v>
      </c>
      <c r="F77" s="305">
        <f t="shared" si="10"/>
        <v>8745.5901199996879</v>
      </c>
      <c r="G77" s="305">
        <f t="shared" si="10"/>
        <v>43.29999999980646</v>
      </c>
    </row>
    <row r="78" spans="1:7">
      <c r="A78" s="3730">
        <v>3</v>
      </c>
      <c r="B78" s="3731"/>
      <c r="C78" s="3732" t="s">
        <v>275</v>
      </c>
      <c r="D78" s="338">
        <f t="shared" ref="D78:G78" si="11">D20+D21+SUM(D38:D43)+SUM(D57:D64)</f>
        <v>0</v>
      </c>
      <c r="E78" s="338">
        <f t="shared" si="11"/>
        <v>3498351.5000000005</v>
      </c>
      <c r="F78" s="338">
        <f t="shared" si="11"/>
        <v>3781149.2302200003</v>
      </c>
      <c r="G78" s="338">
        <f t="shared" si="11"/>
        <v>3618802.1000000006</v>
      </c>
    </row>
    <row r="79" spans="1:7">
      <c r="A79" s="3730">
        <v>4</v>
      </c>
      <c r="B79" s="3731"/>
      <c r="C79" s="3732" t="s">
        <v>276</v>
      </c>
      <c r="D79" s="338">
        <f t="shared" ref="D79:G79" si="12">D35+D36+SUM(D44:D53)+SUM(D65:D74)</f>
        <v>0</v>
      </c>
      <c r="E79" s="338">
        <f t="shared" si="12"/>
        <v>3498393.0999999996</v>
      </c>
      <c r="F79" s="338">
        <f t="shared" si="12"/>
        <v>3789894.8203400001</v>
      </c>
      <c r="G79" s="338">
        <f t="shared" si="12"/>
        <v>3618845.4000000004</v>
      </c>
    </row>
    <row r="80" spans="1:7">
      <c r="A80" s="3733"/>
      <c r="B80" s="3734"/>
      <c r="C80" s="3735"/>
      <c r="D80" s="341"/>
      <c r="E80" s="341"/>
      <c r="F80" s="341"/>
      <c r="G80" s="341"/>
    </row>
    <row r="81" spans="1:7">
      <c r="A81" s="3736" t="s">
        <v>510</v>
      </c>
      <c r="B81" s="3737"/>
      <c r="C81" s="3737"/>
      <c r="D81" s="1284"/>
      <c r="E81" s="1284"/>
      <c r="F81" s="1284"/>
      <c r="G81" s="1284"/>
    </row>
    <row r="82" spans="1:7" s="3682" customFormat="1">
      <c r="A82" s="3738">
        <v>50</v>
      </c>
      <c r="B82" s="3739"/>
      <c r="C82" s="3739" t="s">
        <v>511</v>
      </c>
      <c r="D82" s="306">
        <v>0</v>
      </c>
      <c r="E82" s="306">
        <v>297193.40000000002</v>
      </c>
      <c r="F82" s="306">
        <v>237503.49939000001</v>
      </c>
      <c r="G82" s="306">
        <v>226733.4</v>
      </c>
    </row>
    <row r="83" spans="1:7" s="3682" customFormat="1">
      <c r="A83" s="3738">
        <v>51</v>
      </c>
      <c r="B83" s="3739"/>
      <c r="C83" s="3739" t="s">
        <v>512</v>
      </c>
      <c r="D83" s="306">
        <v>0</v>
      </c>
      <c r="E83" s="306">
        <v>0</v>
      </c>
      <c r="F83" s="306">
        <v>0</v>
      </c>
      <c r="G83" s="306">
        <v>0</v>
      </c>
    </row>
    <row r="84" spans="1:7" s="3682" customFormat="1">
      <c r="A84" s="3738">
        <v>52</v>
      </c>
      <c r="B84" s="3739"/>
      <c r="C84" s="3739" t="s">
        <v>513</v>
      </c>
      <c r="D84" s="306">
        <v>0</v>
      </c>
      <c r="E84" s="306">
        <v>20953.599999999999</v>
      </c>
      <c r="F84" s="306">
        <v>13911.732830000001</v>
      </c>
      <c r="G84" s="306">
        <v>18238.3</v>
      </c>
    </row>
    <row r="85" spans="1:7" s="3682" customFormat="1">
      <c r="A85" s="3740">
        <v>54</v>
      </c>
      <c r="B85" s="3741"/>
      <c r="C85" s="3741" t="s">
        <v>514</v>
      </c>
      <c r="D85" s="306">
        <v>0</v>
      </c>
      <c r="E85" s="306">
        <v>49661.4</v>
      </c>
      <c r="F85" s="306">
        <v>47468.799200000001</v>
      </c>
      <c r="G85" s="306">
        <v>64975</v>
      </c>
    </row>
    <row r="86" spans="1:7" s="3682" customFormat="1">
      <c r="A86" s="3740">
        <v>55</v>
      </c>
      <c r="B86" s="3741"/>
      <c r="C86" s="3741" t="s">
        <v>515</v>
      </c>
      <c r="D86" s="306">
        <v>0</v>
      </c>
      <c r="E86" s="306">
        <v>0</v>
      </c>
      <c r="F86" s="306">
        <v>4</v>
      </c>
      <c r="G86" s="306">
        <v>10250</v>
      </c>
    </row>
    <row r="87" spans="1:7" s="3682" customFormat="1">
      <c r="A87" s="3740">
        <v>56</v>
      </c>
      <c r="B87" s="3741"/>
      <c r="C87" s="3741" t="s">
        <v>516</v>
      </c>
      <c r="D87" s="306">
        <v>0</v>
      </c>
      <c r="E87" s="306">
        <v>148837.1</v>
      </c>
      <c r="F87" s="306">
        <v>118437.75504</v>
      </c>
      <c r="G87" s="306">
        <v>159912.6</v>
      </c>
    </row>
    <row r="88" spans="1:7" s="3682" customFormat="1">
      <c r="A88" s="3738">
        <v>57</v>
      </c>
      <c r="B88" s="3739"/>
      <c r="C88" s="3739" t="s">
        <v>517</v>
      </c>
      <c r="D88" s="306">
        <v>0</v>
      </c>
      <c r="E88" s="306">
        <v>16466.400000000001</v>
      </c>
      <c r="F88" s="306">
        <v>13652.549199999999</v>
      </c>
      <c r="G88" s="306">
        <v>19711</v>
      </c>
    </row>
    <row r="89" spans="1:7" s="3692" customFormat="1" ht="25.5">
      <c r="A89" s="3742">
        <v>580</v>
      </c>
      <c r="B89" s="3743"/>
      <c r="C89" s="3743" t="s">
        <v>518</v>
      </c>
      <c r="D89" s="376">
        <v>0</v>
      </c>
      <c r="E89" s="376">
        <v>0</v>
      </c>
      <c r="F89" s="376">
        <v>0</v>
      </c>
      <c r="G89" s="376">
        <v>0</v>
      </c>
    </row>
    <row r="90" spans="1:7" s="3692" customFormat="1" ht="25.5">
      <c r="A90" s="3742">
        <v>582</v>
      </c>
      <c r="B90" s="3743"/>
      <c r="C90" s="3743" t="s">
        <v>519</v>
      </c>
      <c r="D90" s="376">
        <v>0</v>
      </c>
      <c r="E90" s="376">
        <v>0</v>
      </c>
      <c r="F90" s="376">
        <v>0</v>
      </c>
      <c r="G90" s="376">
        <v>0</v>
      </c>
    </row>
    <row r="91" spans="1:7" s="3682" customFormat="1">
      <c r="A91" s="3738">
        <v>584</v>
      </c>
      <c r="B91" s="3739"/>
      <c r="C91" s="3739" t="s">
        <v>520</v>
      </c>
      <c r="D91" s="306">
        <v>0</v>
      </c>
      <c r="E91" s="306">
        <v>0</v>
      </c>
      <c r="F91" s="306">
        <v>0</v>
      </c>
      <c r="G91" s="306">
        <v>0</v>
      </c>
    </row>
    <row r="92" spans="1:7" s="3692" customFormat="1" ht="25.5">
      <c r="A92" s="3742">
        <v>585</v>
      </c>
      <c r="B92" s="3743"/>
      <c r="C92" s="3743" t="s">
        <v>521</v>
      </c>
      <c r="D92" s="376">
        <v>0</v>
      </c>
      <c r="E92" s="376">
        <v>0</v>
      </c>
      <c r="F92" s="376">
        <v>0</v>
      </c>
      <c r="G92" s="376">
        <v>0</v>
      </c>
    </row>
    <row r="93" spans="1:7" s="3682" customFormat="1">
      <c r="A93" s="3738">
        <v>586</v>
      </c>
      <c r="B93" s="3739"/>
      <c r="C93" s="3739" t="s">
        <v>522</v>
      </c>
      <c r="D93" s="306">
        <v>0</v>
      </c>
      <c r="E93" s="306">
        <v>0</v>
      </c>
      <c r="F93" s="306">
        <v>14891.175950000001</v>
      </c>
      <c r="G93" s="306">
        <v>0</v>
      </c>
    </row>
    <row r="94" spans="1:7" s="3682" customFormat="1">
      <c r="A94" s="3744">
        <v>589</v>
      </c>
      <c r="B94" s="3745"/>
      <c r="C94" s="3745" t="s">
        <v>523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3746">
        <v>5</v>
      </c>
      <c r="B95" s="3747"/>
      <c r="C95" s="3747" t="s">
        <v>524</v>
      </c>
      <c r="D95" s="353">
        <f t="shared" ref="D95:G95" si="13">SUM(D82:D94)</f>
        <v>0</v>
      </c>
      <c r="E95" s="353">
        <f t="shared" si="13"/>
        <v>533111.9</v>
      </c>
      <c r="F95" s="353">
        <f t="shared" si="13"/>
        <v>445869.51161000005</v>
      </c>
      <c r="G95" s="353">
        <f t="shared" si="13"/>
        <v>499820.29999999993</v>
      </c>
    </row>
    <row r="96" spans="1:7" s="3692" customFormat="1" ht="25.5">
      <c r="A96" s="3742">
        <v>60</v>
      </c>
      <c r="B96" s="3743"/>
      <c r="C96" s="3743" t="s">
        <v>525</v>
      </c>
      <c r="D96" s="488"/>
      <c r="E96" s="488"/>
      <c r="F96" s="488">
        <v>0.65500000000000003</v>
      </c>
      <c r="G96" s="488">
        <v>0</v>
      </c>
    </row>
    <row r="97" spans="1:7" s="3692" customFormat="1" ht="25.5">
      <c r="A97" s="3742">
        <v>61</v>
      </c>
      <c r="B97" s="3743"/>
      <c r="C97" s="3743" t="s">
        <v>526</v>
      </c>
      <c r="D97" s="488"/>
      <c r="E97" s="488"/>
      <c r="F97" s="488">
        <v>0</v>
      </c>
      <c r="G97" s="488">
        <v>0</v>
      </c>
    </row>
    <row r="98" spans="1:7" s="3682" customFormat="1">
      <c r="A98" s="3738">
        <v>62</v>
      </c>
      <c r="B98" s="3739"/>
      <c r="C98" s="3739" t="s">
        <v>527</v>
      </c>
      <c r="D98" s="484"/>
      <c r="E98" s="484"/>
      <c r="F98" s="484">
        <v>0</v>
      </c>
      <c r="G98" s="484">
        <v>0</v>
      </c>
    </row>
    <row r="99" spans="1:7" s="3682" customFormat="1">
      <c r="A99" s="3738">
        <v>63</v>
      </c>
      <c r="B99" s="3739"/>
      <c r="C99" s="3739" t="s">
        <v>528</v>
      </c>
      <c r="D99" s="484"/>
      <c r="E99" s="484">
        <v>265622.90000000002</v>
      </c>
      <c r="F99" s="484">
        <v>190946.17926999999</v>
      </c>
      <c r="G99" s="484">
        <v>246994.3</v>
      </c>
    </row>
    <row r="100" spans="1:7" s="3682" customFormat="1">
      <c r="A100" s="3738">
        <v>64</v>
      </c>
      <c r="B100" s="3739"/>
      <c r="C100" s="3739" t="s">
        <v>529</v>
      </c>
      <c r="D100" s="484"/>
      <c r="E100" s="484">
        <v>37478.699999999997</v>
      </c>
      <c r="F100" s="484">
        <v>38427.460290000003</v>
      </c>
      <c r="G100" s="484">
        <v>35537.199999999997</v>
      </c>
    </row>
    <row r="101" spans="1:7" s="3682" customFormat="1">
      <c r="A101" s="3738">
        <v>65</v>
      </c>
      <c r="B101" s="3739"/>
      <c r="C101" s="3739" t="s">
        <v>530</v>
      </c>
      <c r="D101" s="484"/>
      <c r="E101" s="484">
        <v>0</v>
      </c>
      <c r="F101" s="484">
        <v>2E-3</v>
      </c>
      <c r="G101" s="484">
        <v>0</v>
      </c>
    </row>
    <row r="102" spans="1:7" s="3692" customFormat="1">
      <c r="A102" s="3742">
        <v>66</v>
      </c>
      <c r="B102" s="3743"/>
      <c r="C102" s="3743" t="s">
        <v>531</v>
      </c>
      <c r="D102" s="488"/>
      <c r="E102" s="488">
        <v>641.1</v>
      </c>
      <c r="F102" s="488">
        <v>825.37009999999998</v>
      </c>
      <c r="G102" s="488">
        <v>646.5</v>
      </c>
    </row>
    <row r="103" spans="1:7" s="3682" customFormat="1">
      <c r="A103" s="3738">
        <v>67</v>
      </c>
      <c r="B103" s="3739"/>
      <c r="C103" s="3739" t="s">
        <v>517</v>
      </c>
      <c r="D103" s="484"/>
      <c r="E103" s="484">
        <v>16466.400000000001</v>
      </c>
      <c r="F103" s="484">
        <v>13652.549199999999</v>
      </c>
      <c r="G103" s="484">
        <v>19711</v>
      </c>
    </row>
    <row r="104" spans="1:7" s="3682" customFormat="1" ht="38.25">
      <c r="A104" s="3742" t="s">
        <v>299</v>
      </c>
      <c r="B104" s="3739"/>
      <c r="C104" s="3743" t="s">
        <v>532</v>
      </c>
      <c r="D104" s="484"/>
      <c r="E104" s="484"/>
      <c r="F104" s="484">
        <v>0</v>
      </c>
      <c r="G104" s="484">
        <v>0</v>
      </c>
    </row>
    <row r="105" spans="1:7" s="3682" customFormat="1" ht="56.45" customHeight="1">
      <c r="A105" s="3748" t="s">
        <v>533</v>
      </c>
      <c r="B105" s="3745"/>
      <c r="C105" s="3749" t="s">
        <v>534</v>
      </c>
      <c r="D105" s="563"/>
      <c r="E105" s="563"/>
      <c r="F105" s="563">
        <v>6451.3148499999998</v>
      </c>
      <c r="G105" s="563">
        <v>0</v>
      </c>
    </row>
    <row r="106" spans="1:7">
      <c r="A106" s="3746">
        <v>6</v>
      </c>
      <c r="B106" s="3747"/>
      <c r="C106" s="3747" t="s">
        <v>535</v>
      </c>
      <c r="D106" s="353">
        <f t="shared" ref="D106:G106" si="14">SUM(D96:D105)</f>
        <v>0</v>
      </c>
      <c r="E106" s="353">
        <f t="shared" si="14"/>
        <v>320209.10000000003</v>
      </c>
      <c r="F106" s="353">
        <f t="shared" si="14"/>
        <v>250303.53071000002</v>
      </c>
      <c r="G106" s="353">
        <f t="shared" si="14"/>
        <v>302889</v>
      </c>
    </row>
    <row r="107" spans="1:7">
      <c r="A107" s="3750" t="s">
        <v>304</v>
      </c>
      <c r="B107" s="3751"/>
      <c r="C107" s="3747" t="s">
        <v>4</v>
      </c>
      <c r="D107" s="353">
        <f t="shared" ref="D107:G107" si="15">(D95-D88)-(D106-D103)</f>
        <v>0</v>
      </c>
      <c r="E107" s="353">
        <f t="shared" si="15"/>
        <v>212902.8</v>
      </c>
      <c r="F107" s="353">
        <f t="shared" si="15"/>
        <v>195565.98090000002</v>
      </c>
      <c r="G107" s="353">
        <f t="shared" si="15"/>
        <v>196931.29999999993</v>
      </c>
    </row>
    <row r="108" spans="1:7">
      <c r="A108" s="3752" t="s">
        <v>305</v>
      </c>
      <c r="B108" s="3753"/>
      <c r="C108" s="3754" t="s">
        <v>536</v>
      </c>
      <c r="D108" s="353">
        <f t="shared" ref="D108:G108" si="16">D107-D85-D86+D100+D101</f>
        <v>0</v>
      </c>
      <c r="E108" s="353">
        <f t="shared" si="16"/>
        <v>200720.09999999998</v>
      </c>
      <c r="F108" s="353">
        <f t="shared" si="16"/>
        <v>186520.64399000004</v>
      </c>
      <c r="G108" s="353">
        <f t="shared" si="16"/>
        <v>157243.49999999994</v>
      </c>
    </row>
    <row r="109" spans="1:7">
      <c r="A109" s="3733"/>
      <c r="B109" s="3734"/>
      <c r="C109" s="3735"/>
      <c r="D109" s="341"/>
      <c r="E109" s="341"/>
      <c r="F109" s="341"/>
      <c r="G109" s="341"/>
    </row>
    <row r="110" spans="1:7" s="3677" customFormat="1">
      <c r="A110" s="3755" t="s">
        <v>537</v>
      </c>
      <c r="B110" s="3756"/>
      <c r="C110" s="3757"/>
      <c r="D110" s="341"/>
      <c r="E110" s="341"/>
      <c r="F110" s="341"/>
      <c r="G110" s="341"/>
    </row>
    <row r="111" spans="1:7" s="3760" customFormat="1">
      <c r="A111" s="3758">
        <v>10</v>
      </c>
      <c r="B111" s="3759"/>
      <c r="C111" s="3759" t="s">
        <v>538</v>
      </c>
      <c r="D111" s="366">
        <f t="shared" ref="D111:G111" si="17">D112+D117</f>
        <v>0</v>
      </c>
      <c r="E111" s="366">
        <f t="shared" si="17"/>
        <v>0</v>
      </c>
      <c r="F111" s="366">
        <f t="shared" si="17"/>
        <v>2170814.6744600004</v>
      </c>
      <c r="G111" s="366">
        <f t="shared" si="17"/>
        <v>0</v>
      </c>
    </row>
    <row r="112" spans="1:7" s="3760" customFormat="1">
      <c r="A112" s="3761" t="s">
        <v>309</v>
      </c>
      <c r="B112" s="3762"/>
      <c r="C112" s="3762" t="s">
        <v>539</v>
      </c>
      <c r="D112" s="366">
        <f t="shared" ref="D112:G112" si="18">D113+D114+D115+D116</f>
        <v>0</v>
      </c>
      <c r="E112" s="366">
        <f t="shared" si="18"/>
        <v>0</v>
      </c>
      <c r="F112" s="366">
        <f t="shared" si="18"/>
        <v>1782161.6198000002</v>
      </c>
      <c r="G112" s="366">
        <f t="shared" si="18"/>
        <v>0</v>
      </c>
    </row>
    <row r="113" spans="1:7" s="3760" customFormat="1">
      <c r="A113" s="3763" t="s">
        <v>311</v>
      </c>
      <c r="B113" s="3764"/>
      <c r="C113" s="3764" t="s">
        <v>540</v>
      </c>
      <c r="D113" s="306"/>
      <c r="E113" s="306"/>
      <c r="F113" s="306">
        <v>1342806.6626500001</v>
      </c>
      <c r="G113" s="306"/>
    </row>
    <row r="114" spans="1:7" s="3767" customFormat="1" ht="15" customHeight="1">
      <c r="A114" s="3765">
        <v>102</v>
      </c>
      <c r="B114" s="3766"/>
      <c r="C114" s="3766" t="s">
        <v>541</v>
      </c>
      <c r="D114" s="323"/>
      <c r="E114" s="323"/>
      <c r="F114" s="323">
        <v>30000</v>
      </c>
      <c r="G114" s="323"/>
    </row>
    <row r="115" spans="1:7" s="3760" customFormat="1">
      <c r="A115" s="3763">
        <v>104</v>
      </c>
      <c r="B115" s="3764"/>
      <c r="C115" s="3764" t="s">
        <v>542</v>
      </c>
      <c r="D115" s="306"/>
      <c r="E115" s="306"/>
      <c r="F115" s="306">
        <v>400724.97730000003</v>
      </c>
      <c r="G115" s="306"/>
    </row>
    <row r="116" spans="1:7" s="3760" customFormat="1">
      <c r="A116" s="3763">
        <v>106</v>
      </c>
      <c r="B116" s="3764"/>
      <c r="C116" s="3764" t="s">
        <v>543</v>
      </c>
      <c r="D116" s="306"/>
      <c r="E116" s="306"/>
      <c r="F116" s="306">
        <v>8629.9798499999997</v>
      </c>
      <c r="G116" s="306"/>
    </row>
    <row r="117" spans="1:7" s="3760" customFormat="1">
      <c r="A117" s="3761" t="s">
        <v>316</v>
      </c>
      <c r="B117" s="3762"/>
      <c r="C117" s="3762" t="s">
        <v>544</v>
      </c>
      <c r="D117" s="366">
        <f t="shared" ref="D117:G117" si="19">D118+D119+D120</f>
        <v>0</v>
      </c>
      <c r="E117" s="366">
        <f t="shared" si="19"/>
        <v>0</v>
      </c>
      <c r="F117" s="366">
        <f t="shared" si="19"/>
        <v>388653.05465999997</v>
      </c>
      <c r="G117" s="366">
        <f t="shared" si="19"/>
        <v>0</v>
      </c>
    </row>
    <row r="118" spans="1:7" s="3760" customFormat="1">
      <c r="A118" s="3763">
        <v>107</v>
      </c>
      <c r="B118" s="3764"/>
      <c r="C118" s="3764" t="s">
        <v>545</v>
      </c>
      <c r="D118" s="306"/>
      <c r="E118" s="306"/>
      <c r="F118" s="306">
        <v>375679.83168</v>
      </c>
      <c r="G118" s="306"/>
    </row>
    <row r="119" spans="1:7" s="3760" customFormat="1">
      <c r="A119" s="3763">
        <v>108</v>
      </c>
      <c r="B119" s="3764"/>
      <c r="C119" s="3764" t="s">
        <v>546</v>
      </c>
      <c r="D119" s="306"/>
      <c r="E119" s="306"/>
      <c r="F119" s="306">
        <v>12420.35</v>
      </c>
      <c r="G119" s="306"/>
    </row>
    <row r="120" spans="1:7" s="3769" customFormat="1" ht="25.5">
      <c r="A120" s="3765">
        <v>109</v>
      </c>
      <c r="B120" s="3768"/>
      <c r="C120" s="3768" t="s">
        <v>547</v>
      </c>
      <c r="D120" s="376"/>
      <c r="E120" s="376"/>
      <c r="F120" s="376">
        <v>552.87297999999998</v>
      </c>
      <c r="G120" s="376"/>
    </row>
    <row r="121" spans="1:7" s="3760" customFormat="1">
      <c r="A121" s="3761">
        <v>14</v>
      </c>
      <c r="B121" s="3762"/>
      <c r="C121" s="3762" t="s">
        <v>548</v>
      </c>
      <c r="D121" s="378">
        <f t="shared" ref="D121:G121" si="20">SUM(D122:D130)</f>
        <v>0</v>
      </c>
      <c r="E121" s="378">
        <f t="shared" si="20"/>
        <v>0</v>
      </c>
      <c r="F121" s="378">
        <f t="shared" si="20"/>
        <v>2015813.9548399998</v>
      </c>
      <c r="G121" s="378">
        <f t="shared" si="20"/>
        <v>0</v>
      </c>
    </row>
    <row r="122" spans="1:7" s="3760" customFormat="1">
      <c r="A122" s="3763" t="s">
        <v>322</v>
      </c>
      <c r="B122" s="3764"/>
      <c r="C122" s="3764" t="s">
        <v>549</v>
      </c>
      <c r="D122" s="306"/>
      <c r="E122" s="306"/>
      <c r="F122" s="306">
        <v>491112.30739999999</v>
      </c>
      <c r="G122" s="306"/>
    </row>
    <row r="123" spans="1:7" s="3760" customFormat="1">
      <c r="A123" s="3763">
        <v>144</v>
      </c>
      <c r="B123" s="3764"/>
      <c r="C123" s="3764" t="s">
        <v>514</v>
      </c>
      <c r="D123" s="306"/>
      <c r="E123" s="306"/>
      <c r="F123" s="306">
        <v>274169.70218999998</v>
      </c>
      <c r="G123" s="306"/>
    </row>
    <row r="124" spans="1:7" s="3760" customFormat="1">
      <c r="A124" s="3763">
        <v>145</v>
      </c>
      <c r="B124" s="3764"/>
      <c r="C124" s="3764" t="s">
        <v>550</v>
      </c>
      <c r="D124" s="379"/>
      <c r="E124" s="379"/>
      <c r="F124" s="379">
        <v>1026920.75525</v>
      </c>
      <c r="G124" s="379"/>
    </row>
    <row r="125" spans="1:7" s="3760" customFormat="1">
      <c r="A125" s="3763">
        <v>146</v>
      </c>
      <c r="B125" s="3764"/>
      <c r="C125" s="3764" t="s">
        <v>551</v>
      </c>
      <c r="D125" s="379"/>
      <c r="E125" s="379"/>
      <c r="F125" s="379">
        <v>223611.19</v>
      </c>
      <c r="G125" s="379"/>
    </row>
    <row r="126" spans="1:7" s="3769" customFormat="1" ht="29.45" customHeight="1">
      <c r="A126" s="3765" t="s">
        <v>326</v>
      </c>
      <c r="B126" s="3768"/>
      <c r="C126" s="3768" t="s">
        <v>552</v>
      </c>
      <c r="D126" s="380"/>
      <c r="E126" s="380"/>
      <c r="F126" s="380">
        <v>0</v>
      </c>
      <c r="G126" s="380"/>
    </row>
    <row r="127" spans="1:7" s="3760" customFormat="1">
      <c r="A127" s="3763">
        <v>1484</v>
      </c>
      <c r="B127" s="3764"/>
      <c r="C127" s="3764" t="s">
        <v>553</v>
      </c>
      <c r="D127" s="379"/>
      <c r="E127" s="379"/>
      <c r="F127" s="379">
        <v>0</v>
      </c>
      <c r="G127" s="379"/>
    </row>
    <row r="128" spans="1:7" s="3769" customFormat="1">
      <c r="A128" s="3765">
        <v>1485</v>
      </c>
      <c r="B128" s="3768"/>
      <c r="C128" s="3768" t="s">
        <v>554</v>
      </c>
      <c r="D128" s="380"/>
      <c r="E128" s="380"/>
      <c r="F128" s="380">
        <v>0</v>
      </c>
      <c r="G128" s="380"/>
    </row>
    <row r="129" spans="1:7" s="3769" customFormat="1" ht="25.5">
      <c r="A129" s="3765">
        <v>1486</v>
      </c>
      <c r="B129" s="3768"/>
      <c r="C129" s="3768" t="s">
        <v>555</v>
      </c>
      <c r="D129" s="380"/>
      <c r="E129" s="380"/>
      <c r="F129" s="380">
        <v>0</v>
      </c>
      <c r="G129" s="380"/>
    </row>
    <row r="130" spans="1:7" s="3769" customFormat="1">
      <c r="A130" s="3770">
        <v>1489</v>
      </c>
      <c r="B130" s="3771"/>
      <c r="C130" s="3771" t="s">
        <v>556</v>
      </c>
      <c r="D130" s="1320"/>
      <c r="E130" s="1320"/>
      <c r="F130" s="1320">
        <v>0</v>
      </c>
      <c r="G130" s="1320"/>
    </row>
    <row r="131" spans="1:7" s="3677" customFormat="1">
      <c r="A131" s="3772">
        <v>1</v>
      </c>
      <c r="B131" s="3773"/>
      <c r="C131" s="3774" t="s">
        <v>557</v>
      </c>
      <c r="D131" s="386">
        <f t="shared" ref="D131:G131" si="21">D111+D121</f>
        <v>0</v>
      </c>
      <c r="E131" s="386">
        <f t="shared" si="21"/>
        <v>0</v>
      </c>
      <c r="F131" s="386">
        <f t="shared" si="21"/>
        <v>4186628.6293000001</v>
      </c>
      <c r="G131" s="386">
        <f t="shared" si="21"/>
        <v>0</v>
      </c>
    </row>
    <row r="132" spans="1:7" s="3677" customFormat="1">
      <c r="A132" s="3733"/>
      <c r="B132" s="3734"/>
      <c r="C132" s="3735"/>
      <c r="D132" s="341"/>
      <c r="E132" s="341"/>
      <c r="F132" s="341"/>
      <c r="G132" s="341"/>
    </row>
    <row r="133" spans="1:7" s="3760" customFormat="1">
      <c r="A133" s="3758">
        <v>20</v>
      </c>
      <c r="B133" s="3759"/>
      <c r="C133" s="3759" t="s">
        <v>558</v>
      </c>
      <c r="D133" s="720">
        <f t="shared" ref="D133:G133" si="22">D134+D140</f>
        <v>0</v>
      </c>
      <c r="E133" s="720">
        <f t="shared" si="22"/>
        <v>0</v>
      </c>
      <c r="F133" s="720">
        <f t="shared" si="22"/>
        <v>3320183.0376199996</v>
      </c>
      <c r="G133" s="720">
        <f t="shared" si="22"/>
        <v>0</v>
      </c>
    </row>
    <row r="134" spans="1:7" s="3760" customFormat="1">
      <c r="A134" s="3775" t="s">
        <v>334</v>
      </c>
      <c r="B134" s="3762"/>
      <c r="C134" s="3762" t="s">
        <v>559</v>
      </c>
      <c r="D134" s="366">
        <f t="shared" ref="D134:G134" si="23">D135+D136+D138+D139</f>
        <v>0</v>
      </c>
      <c r="E134" s="366">
        <f t="shared" si="23"/>
        <v>0</v>
      </c>
      <c r="F134" s="366">
        <f t="shared" si="23"/>
        <v>1358666.8130999999</v>
      </c>
      <c r="G134" s="366">
        <f t="shared" si="23"/>
        <v>0</v>
      </c>
    </row>
    <row r="135" spans="1:7" s="3777" customFormat="1">
      <c r="A135" s="3776">
        <v>200</v>
      </c>
      <c r="B135" s="3764"/>
      <c r="C135" s="3764" t="s">
        <v>560</v>
      </c>
      <c r="D135" s="306"/>
      <c r="E135" s="306"/>
      <c r="F135" s="306">
        <v>676393.22672000004</v>
      </c>
      <c r="G135" s="306"/>
    </row>
    <row r="136" spans="1:7" s="3777" customFormat="1">
      <c r="A136" s="3776">
        <v>201</v>
      </c>
      <c r="B136" s="3764"/>
      <c r="C136" s="3764" t="s">
        <v>561</v>
      </c>
      <c r="D136" s="306"/>
      <c r="E136" s="306"/>
      <c r="F136" s="306">
        <v>220000</v>
      </c>
      <c r="G136" s="306"/>
    </row>
    <row r="137" spans="1:7" s="3777" customFormat="1">
      <c r="A137" s="3778" t="s">
        <v>562</v>
      </c>
      <c r="B137" s="3779"/>
      <c r="C137" s="3779" t="s">
        <v>563</v>
      </c>
      <c r="D137" s="393"/>
      <c r="E137" s="393"/>
      <c r="F137" s="393"/>
      <c r="G137" s="393"/>
    </row>
    <row r="138" spans="1:7" s="3777" customFormat="1">
      <c r="A138" s="3776">
        <v>204</v>
      </c>
      <c r="B138" s="3764"/>
      <c r="C138" s="3764" t="s">
        <v>564</v>
      </c>
      <c r="D138" s="379"/>
      <c r="E138" s="379"/>
      <c r="F138" s="379">
        <v>442927.33223</v>
      </c>
      <c r="G138" s="379"/>
    </row>
    <row r="139" spans="1:7" s="3777" customFormat="1">
      <c r="A139" s="3776">
        <v>205</v>
      </c>
      <c r="B139" s="3764"/>
      <c r="C139" s="3764" t="s">
        <v>565</v>
      </c>
      <c r="D139" s="379"/>
      <c r="E139" s="379"/>
      <c r="F139" s="379">
        <v>19346.254150000001</v>
      </c>
      <c r="G139" s="379"/>
    </row>
    <row r="140" spans="1:7" s="3777" customFormat="1">
      <c r="A140" s="3775" t="s">
        <v>342</v>
      </c>
      <c r="B140" s="3762"/>
      <c r="C140" s="3762" t="s">
        <v>566</v>
      </c>
      <c r="D140" s="366">
        <v>0</v>
      </c>
      <c r="E140" s="366">
        <v>0</v>
      </c>
      <c r="F140" s="366">
        <f>F141+F143+F144</f>
        <v>1961516.2245199999</v>
      </c>
      <c r="G140" s="366">
        <f>G141+G143+G144</f>
        <v>0</v>
      </c>
    </row>
    <row r="141" spans="1:7" s="3777" customFormat="1">
      <c r="A141" s="3776">
        <v>206</v>
      </c>
      <c r="B141" s="3764"/>
      <c r="C141" s="3764" t="s">
        <v>567</v>
      </c>
      <c r="D141" s="379"/>
      <c r="E141" s="379"/>
      <c r="F141" s="379">
        <v>812964.46120999998</v>
      </c>
      <c r="G141" s="379"/>
    </row>
    <row r="142" spans="1:7" s="3777" customFormat="1">
      <c r="A142" s="3778" t="s">
        <v>568</v>
      </c>
      <c r="B142" s="3779"/>
      <c r="C142" s="3779" t="s">
        <v>569</v>
      </c>
      <c r="D142" s="393"/>
      <c r="E142" s="393"/>
      <c r="F142" s="393"/>
      <c r="G142" s="393"/>
    </row>
    <row r="143" spans="1:7" s="3777" customFormat="1">
      <c r="A143" s="3776">
        <v>208</v>
      </c>
      <c r="B143" s="3764"/>
      <c r="C143" s="3764" t="s">
        <v>570</v>
      </c>
      <c r="D143" s="379"/>
      <c r="E143" s="379"/>
      <c r="F143" s="379">
        <v>1111148.8144</v>
      </c>
      <c r="G143" s="379"/>
    </row>
    <row r="144" spans="1:7" s="3780" customFormat="1" ht="25.5">
      <c r="A144" s="3765">
        <v>209</v>
      </c>
      <c r="B144" s="3768"/>
      <c r="C144" s="3768" t="s">
        <v>571</v>
      </c>
      <c r="D144" s="380"/>
      <c r="E144" s="380"/>
      <c r="F144" s="380">
        <v>37402.948909999999</v>
      </c>
      <c r="G144" s="380"/>
    </row>
    <row r="145" spans="1:7" s="3760" customFormat="1">
      <c r="A145" s="3775">
        <v>29</v>
      </c>
      <c r="B145" s="3762"/>
      <c r="C145" s="3762" t="s">
        <v>572</v>
      </c>
      <c r="D145" s="379"/>
      <c r="E145" s="379"/>
      <c r="F145" s="379">
        <v>866445.59167999995</v>
      </c>
      <c r="G145" s="379"/>
    </row>
    <row r="146" spans="1:7" s="3760" customFormat="1">
      <c r="A146" s="3781" t="s">
        <v>573</v>
      </c>
      <c r="B146" s="3782"/>
      <c r="C146" s="3782" t="s">
        <v>574</v>
      </c>
      <c r="D146" s="318"/>
      <c r="E146" s="318"/>
      <c r="F146" s="318">
        <v>87725.385060000001</v>
      </c>
      <c r="G146" s="318"/>
    </row>
    <row r="147" spans="1:7" s="3677" customFormat="1">
      <c r="A147" s="3772">
        <v>2</v>
      </c>
      <c r="B147" s="3773"/>
      <c r="C147" s="3774" t="s">
        <v>575</v>
      </c>
      <c r="D147" s="386">
        <f t="shared" ref="D147:G147" si="24">D133+D145</f>
        <v>0</v>
      </c>
      <c r="E147" s="386">
        <f t="shared" si="24"/>
        <v>0</v>
      </c>
      <c r="F147" s="386">
        <f t="shared" si="24"/>
        <v>4186628.6292999997</v>
      </c>
      <c r="G147" s="386">
        <f t="shared" si="24"/>
        <v>0</v>
      </c>
    </row>
    <row r="148" spans="1:7" ht="7.5" customHeight="1"/>
    <row r="149" spans="1:7" ht="13.5" customHeight="1">
      <c r="A149" s="3784" t="s">
        <v>576</v>
      </c>
      <c r="B149" s="3785"/>
      <c r="C149" s="3786"/>
      <c r="D149" s="3785"/>
      <c r="E149" s="3785"/>
      <c r="F149" s="3785"/>
      <c r="G149" s="3785"/>
    </row>
    <row r="150" spans="1:7">
      <c r="A150" s="3787" t="s">
        <v>577</v>
      </c>
      <c r="B150" s="3787"/>
      <c r="C150" s="3787" t="s">
        <v>155</v>
      </c>
      <c r="D150" s="402">
        <f t="shared" ref="D150" si="25">D77+SUM(D8:D12)-D30-D31+D16-D33+D59+D63-D73+D64-D74-D54+D20-D35</f>
        <v>0</v>
      </c>
      <c r="E150" s="402">
        <f t="shared" ref="E150" si="26">E77+SUM(E8:E12)-E30-E31+E16-E33+E59+E63-E73+E64-E74-E54+E20-E35</f>
        <v>224567.49999999959</v>
      </c>
      <c r="F150" s="402">
        <f t="shared" ref="F150:G150" si="27">F77+SUM(F8:F12)-F30-F31+F16-F33+F59+F63-F73+F64-F74-F54+F20-F35</f>
        <v>387548.92445999978</v>
      </c>
      <c r="G150" s="402">
        <f t="shared" si="27"/>
        <v>234973.09999999986</v>
      </c>
    </row>
    <row r="151" spans="1:7">
      <c r="A151" s="3788" t="s">
        <v>578</v>
      </c>
      <c r="B151" s="3788"/>
      <c r="C151" s="3788" t="s">
        <v>579</v>
      </c>
      <c r="D151" s="405">
        <f t="shared" ref="D151:G151" si="28">IF(D177=0,0,D150/D177)</f>
        <v>0</v>
      </c>
      <c r="E151" s="405">
        <f t="shared" si="28"/>
        <v>7.0640129312164276E-2</v>
      </c>
      <c r="F151" s="405">
        <f t="shared" si="28"/>
        <v>0.11373927169472652</v>
      </c>
      <c r="G151" s="405">
        <f t="shared" si="28"/>
        <v>7.1329035433916374E-2</v>
      </c>
    </row>
    <row r="152" spans="1:7" s="3790" customFormat="1" ht="25.5">
      <c r="A152" s="3789" t="s">
        <v>580</v>
      </c>
      <c r="B152" s="3789"/>
      <c r="C152" s="3789" t="s">
        <v>581</v>
      </c>
      <c r="D152" s="425">
        <f t="shared" ref="D152:G152" si="29">IF(D107=0,0,D150/D107)</f>
        <v>0</v>
      </c>
      <c r="E152" s="425">
        <f t="shared" si="29"/>
        <v>1.0547888520019446</v>
      </c>
      <c r="F152" s="425">
        <f t="shared" si="29"/>
        <v>1.9816786267043427</v>
      </c>
      <c r="G152" s="425">
        <f t="shared" si="29"/>
        <v>1.1931729491452092</v>
      </c>
    </row>
    <row r="153" spans="1:7" s="3790" customFormat="1" ht="25.5">
      <c r="A153" s="3791" t="s">
        <v>580</v>
      </c>
      <c r="B153" s="3791"/>
      <c r="C153" s="3791" t="s">
        <v>582</v>
      </c>
      <c r="D153" s="1341">
        <f t="shared" ref="D153:G153" si="30">IF(0=D108,0,D150/D108)</f>
        <v>0</v>
      </c>
      <c r="E153" s="1341">
        <f t="shared" si="30"/>
        <v>1.1188092273768278</v>
      </c>
      <c r="F153" s="1341">
        <f t="shared" si="30"/>
        <v>2.0777803259181193</v>
      </c>
      <c r="G153" s="1341">
        <f t="shared" si="30"/>
        <v>1.4943263155551736</v>
      </c>
    </row>
    <row r="154" spans="1:7" s="3790" customFormat="1" ht="25.5">
      <c r="A154" s="3792" t="s">
        <v>583</v>
      </c>
      <c r="B154" s="3792"/>
      <c r="C154" s="3792" t="s">
        <v>584</v>
      </c>
      <c r="D154" s="415">
        <f t="shared" ref="D154:G154" si="31">D150-D107</f>
        <v>0</v>
      </c>
      <c r="E154" s="415">
        <f t="shared" si="31"/>
        <v>11664.699999999604</v>
      </c>
      <c r="F154" s="415">
        <f t="shared" si="31"/>
        <v>191982.94355999975</v>
      </c>
      <c r="G154" s="415">
        <f t="shared" si="31"/>
        <v>38041.79999999993</v>
      </c>
    </row>
    <row r="155" spans="1:7" ht="27.6" customHeight="1">
      <c r="A155" s="3793" t="s">
        <v>585</v>
      </c>
      <c r="B155" s="3793"/>
      <c r="C155" s="3793" t="s">
        <v>586</v>
      </c>
      <c r="D155" s="418">
        <f t="shared" ref="D155:G155" si="32">D150-D108</f>
        <v>0</v>
      </c>
      <c r="E155" s="418">
        <f t="shared" si="32"/>
        <v>23847.399999999616</v>
      </c>
      <c r="F155" s="418">
        <f t="shared" si="32"/>
        <v>201028.28046999974</v>
      </c>
      <c r="G155" s="418">
        <f t="shared" si="32"/>
        <v>77729.599999999919</v>
      </c>
    </row>
    <row r="156" spans="1:7">
      <c r="A156" s="3787" t="s">
        <v>587</v>
      </c>
      <c r="B156" s="3787"/>
      <c r="C156" s="3787" t="s">
        <v>588</v>
      </c>
      <c r="D156" s="419">
        <f t="shared" ref="D156:G156" si="33">D135+D136-D137+D141-D142</f>
        <v>0</v>
      </c>
      <c r="E156" s="419">
        <f t="shared" si="33"/>
        <v>0</v>
      </c>
      <c r="F156" s="419">
        <f t="shared" si="33"/>
        <v>1709357.68793</v>
      </c>
      <c r="G156" s="419">
        <f t="shared" si="33"/>
        <v>0</v>
      </c>
    </row>
    <row r="157" spans="1:7">
      <c r="A157" s="3794" t="s">
        <v>589</v>
      </c>
      <c r="B157" s="3794"/>
      <c r="C157" s="3794" t="s">
        <v>590</v>
      </c>
      <c r="D157" s="422">
        <f t="shared" ref="D157:G157" si="34">IF(D177=0,0,D156/D177)</f>
        <v>0</v>
      </c>
      <c r="E157" s="422">
        <f t="shared" si="34"/>
        <v>0</v>
      </c>
      <c r="F157" s="422">
        <f t="shared" si="34"/>
        <v>0.50166852807510931</v>
      </c>
      <c r="G157" s="422">
        <f t="shared" si="34"/>
        <v>0</v>
      </c>
    </row>
    <row r="158" spans="1:7">
      <c r="A158" s="3787" t="s">
        <v>591</v>
      </c>
      <c r="B158" s="3787"/>
      <c r="C158" s="3787" t="s">
        <v>592</v>
      </c>
      <c r="D158" s="419">
        <f t="shared" ref="D158:G158" si="35">D133-D142-D111</f>
        <v>0</v>
      </c>
      <c r="E158" s="419">
        <f t="shared" si="35"/>
        <v>0</v>
      </c>
      <c r="F158" s="419">
        <f t="shared" si="35"/>
        <v>1149368.3631599993</v>
      </c>
      <c r="G158" s="419">
        <f t="shared" si="35"/>
        <v>0</v>
      </c>
    </row>
    <row r="159" spans="1:7">
      <c r="A159" s="3788" t="s">
        <v>593</v>
      </c>
      <c r="B159" s="3788"/>
      <c r="C159" s="3788" t="s">
        <v>594</v>
      </c>
      <c r="D159" s="423">
        <f t="shared" ref="D159:G159" si="36">D121-D123-D124-D142-D145</f>
        <v>0</v>
      </c>
      <c r="E159" s="423">
        <f t="shared" si="36"/>
        <v>0</v>
      </c>
      <c r="F159" s="423">
        <f t="shared" si="36"/>
        <v>-151722.09428000031</v>
      </c>
      <c r="G159" s="423">
        <f t="shared" si="36"/>
        <v>0</v>
      </c>
    </row>
    <row r="160" spans="1:7">
      <c r="A160" s="3788" t="s">
        <v>595</v>
      </c>
      <c r="B160" s="3788"/>
      <c r="C160" s="3788" t="s">
        <v>596</v>
      </c>
      <c r="D160" s="424" t="str">
        <f t="shared" ref="D160:G160" si="37">IF(D175=0,"-",1000*D158/D175)</f>
        <v>-</v>
      </c>
      <c r="E160" s="424" t="str">
        <f t="shared" si="37"/>
        <v>-</v>
      </c>
      <c r="F160" s="424" t="str">
        <f t="shared" si="37"/>
        <v>-</v>
      </c>
      <c r="G160" s="424" t="str">
        <f t="shared" si="37"/>
        <v>-</v>
      </c>
    </row>
    <row r="161" spans="1:7">
      <c r="A161" s="3788" t="s">
        <v>595</v>
      </c>
      <c r="B161" s="3788"/>
      <c r="C161" s="3788" t="s">
        <v>597</v>
      </c>
      <c r="D161" s="423">
        <f t="shared" ref="D161:G161" si="38">IF(D175=0,0,1000*(D159/D175))</f>
        <v>0</v>
      </c>
      <c r="E161" s="423">
        <f t="shared" si="38"/>
        <v>0</v>
      </c>
      <c r="F161" s="423">
        <f t="shared" si="38"/>
        <v>0</v>
      </c>
      <c r="G161" s="423">
        <f t="shared" si="38"/>
        <v>0</v>
      </c>
    </row>
    <row r="162" spans="1:7">
      <c r="A162" s="3794" t="s">
        <v>598</v>
      </c>
      <c r="B162" s="3794"/>
      <c r="C162" s="3794" t="s">
        <v>599</v>
      </c>
      <c r="D162" s="422">
        <f t="shared" ref="D162:G162" si="39">IF((D22+D23+D65+D66)=0,0,D158/(D22+D23+D65+D66))</f>
        <v>0</v>
      </c>
      <c r="E162" s="422">
        <f t="shared" si="39"/>
        <v>0</v>
      </c>
      <c r="F162" s="422">
        <f t="shared" si="39"/>
        <v>0.78930408117877981</v>
      </c>
      <c r="G162" s="422">
        <f t="shared" si="39"/>
        <v>0</v>
      </c>
    </row>
    <row r="163" spans="1:7">
      <c r="A163" s="3788" t="s">
        <v>600</v>
      </c>
      <c r="B163" s="3788"/>
      <c r="C163" s="3788" t="s">
        <v>601</v>
      </c>
      <c r="D163" s="402">
        <f t="shared" ref="D163:G163" si="40">D145</f>
        <v>0</v>
      </c>
      <c r="E163" s="402">
        <f t="shared" si="40"/>
        <v>0</v>
      </c>
      <c r="F163" s="402">
        <f t="shared" si="40"/>
        <v>866445.59167999995</v>
      </c>
      <c r="G163" s="402">
        <f t="shared" si="40"/>
        <v>0</v>
      </c>
    </row>
    <row r="164" spans="1:7" ht="25.5">
      <c r="A164" s="3789" t="s">
        <v>602</v>
      </c>
      <c r="B164" s="3794"/>
      <c r="C164" s="3794" t="s">
        <v>603</v>
      </c>
      <c r="D164" s="425">
        <f t="shared" ref="D164:G164" si="41">IF(D178=0,0,D146/D178)</f>
        <v>0</v>
      </c>
      <c r="E164" s="425">
        <f t="shared" si="41"/>
        <v>0</v>
      </c>
      <c r="F164" s="425">
        <f t="shared" si="41"/>
        <v>2.7160308037460241E-2</v>
      </c>
      <c r="G164" s="425">
        <f t="shared" si="41"/>
        <v>0</v>
      </c>
    </row>
    <row r="165" spans="1:7">
      <c r="A165" s="3795" t="s">
        <v>604</v>
      </c>
      <c r="B165" s="3795"/>
      <c r="C165" s="3795" t="s">
        <v>605</v>
      </c>
      <c r="D165" s="428">
        <f t="shared" ref="D165:G165" si="42">IF(D177=0,0,D180/D177)</f>
        <v>0</v>
      </c>
      <c r="E165" s="428">
        <f t="shared" si="42"/>
        <v>6.0130810731983585E-2</v>
      </c>
      <c r="F165" s="428">
        <f t="shared" si="42"/>
        <v>5.0701092106421236E-2</v>
      </c>
      <c r="G165" s="428">
        <f t="shared" si="42"/>
        <v>5.6637123654902907E-2</v>
      </c>
    </row>
    <row r="166" spans="1:7">
      <c r="A166" s="3788" t="s">
        <v>606</v>
      </c>
      <c r="B166" s="3788"/>
      <c r="C166" s="3788" t="s">
        <v>607</v>
      </c>
      <c r="D166" s="402">
        <f t="shared" ref="D166:G166" si="43">D55</f>
        <v>0</v>
      </c>
      <c r="E166" s="402">
        <f t="shared" si="43"/>
        <v>31855.999999999993</v>
      </c>
      <c r="F166" s="402">
        <f t="shared" si="43"/>
        <v>41169.911559999993</v>
      </c>
      <c r="G166" s="402">
        <f t="shared" si="43"/>
        <v>36484.199999999997</v>
      </c>
    </row>
    <row r="167" spans="1:7" s="3790" customFormat="1" ht="25.5">
      <c r="A167" s="3789" t="s">
        <v>608</v>
      </c>
      <c r="B167" s="3794"/>
      <c r="C167" s="3794" t="s">
        <v>609</v>
      </c>
      <c r="D167" s="425">
        <f t="shared" ref="D167:G167" si="44">IF(0=D111,0,(D44+D45+D46+D47+D48)/D111)</f>
        <v>0</v>
      </c>
      <c r="E167" s="425">
        <f t="shared" si="44"/>
        <v>0</v>
      </c>
      <c r="F167" s="425">
        <f t="shared" si="44"/>
        <v>6.7833388972566248E-3</v>
      </c>
      <c r="G167" s="425">
        <f t="shared" si="44"/>
        <v>0</v>
      </c>
    </row>
    <row r="168" spans="1:7">
      <c r="A168" s="3788" t="s">
        <v>610</v>
      </c>
      <c r="B168" s="3787"/>
      <c r="C168" s="3787" t="s">
        <v>611</v>
      </c>
      <c r="D168" s="402">
        <f t="shared" ref="D168:G168" si="45">D38-D44</f>
        <v>0</v>
      </c>
      <c r="E168" s="402">
        <f t="shared" si="45"/>
        <v>18587.7</v>
      </c>
      <c r="F168" s="402">
        <f t="shared" si="45"/>
        <v>17190.763159999999</v>
      </c>
      <c r="G168" s="402">
        <f t="shared" si="45"/>
        <v>17483.5</v>
      </c>
    </row>
    <row r="169" spans="1:7">
      <c r="A169" s="3794" t="s">
        <v>612</v>
      </c>
      <c r="B169" s="3794"/>
      <c r="C169" s="3794" t="s">
        <v>613</v>
      </c>
      <c r="D169" s="405">
        <f t="shared" ref="D169:G169" si="46">IF(D177=0,0,D168/D177)</f>
        <v>0</v>
      </c>
      <c r="E169" s="405">
        <f t="shared" si="46"/>
        <v>5.8469615221067982E-3</v>
      </c>
      <c r="F169" s="405">
        <f t="shared" si="46"/>
        <v>5.0452078648375778E-3</v>
      </c>
      <c r="G169" s="405">
        <f t="shared" si="46"/>
        <v>5.3073359929663331E-3</v>
      </c>
    </row>
    <row r="170" spans="1:7">
      <c r="A170" s="3788" t="s">
        <v>614</v>
      </c>
      <c r="B170" s="3788"/>
      <c r="C170" s="3788" t="s">
        <v>615</v>
      </c>
      <c r="D170" s="402">
        <f t="shared" ref="D170" si="47">SUM(D82:D87)+SUM(D89:D94)</f>
        <v>0</v>
      </c>
      <c r="E170" s="402">
        <f t="shared" ref="E170" si="48">SUM(E82:E87)+SUM(E89:E94)</f>
        <v>516645.5</v>
      </c>
      <c r="F170" s="402">
        <f t="shared" ref="F170:G170" si="49">SUM(F82:F87)+SUM(F89:F94)</f>
        <v>432216.96241000004</v>
      </c>
      <c r="G170" s="402">
        <f t="shared" si="49"/>
        <v>480109.29999999993</v>
      </c>
    </row>
    <row r="171" spans="1:7">
      <c r="A171" s="3788" t="s">
        <v>616</v>
      </c>
      <c r="B171" s="3788"/>
      <c r="C171" s="3788" t="s">
        <v>617</v>
      </c>
      <c r="D171" s="423">
        <f t="shared" ref="D171" si="50">SUM(D96:D102)+SUM(D104:D105)</f>
        <v>0</v>
      </c>
      <c r="E171" s="423">
        <f t="shared" ref="E171" si="51">SUM(E96:E102)+SUM(E104:E105)</f>
        <v>303742.7</v>
      </c>
      <c r="F171" s="423">
        <f t="shared" ref="F171:G171" si="52">SUM(F96:F102)+SUM(F104:F105)</f>
        <v>236650.98151000001</v>
      </c>
      <c r="G171" s="423">
        <f t="shared" si="52"/>
        <v>283178</v>
      </c>
    </row>
    <row r="172" spans="1:7">
      <c r="A172" s="3795" t="s">
        <v>618</v>
      </c>
      <c r="B172" s="3795"/>
      <c r="C172" s="3795" t="s">
        <v>619</v>
      </c>
      <c r="D172" s="428">
        <f t="shared" ref="D172:G172" si="53">IF(D184=0,0,D170/D184)</f>
        <v>0</v>
      </c>
      <c r="E172" s="428">
        <f t="shared" si="53"/>
        <v>0.14989306625743215</v>
      </c>
      <c r="F172" s="428">
        <f t="shared" si="53"/>
        <v>0.12659835919555423</v>
      </c>
      <c r="G172" s="428">
        <f t="shared" si="53"/>
        <v>0.13832853615459303</v>
      </c>
    </row>
    <row r="174" spans="1:7">
      <c r="A174" s="3796" t="s">
        <v>620</v>
      </c>
      <c r="B174" s="3734"/>
      <c r="C174" s="3735"/>
      <c r="D174" s="1490"/>
      <c r="E174" s="1490"/>
      <c r="F174" s="1490"/>
      <c r="G174" s="1490"/>
    </row>
    <row r="175" spans="1:7" s="3682" customFormat="1">
      <c r="A175" s="3733" t="s">
        <v>621</v>
      </c>
      <c r="B175" s="3734"/>
      <c r="C175" s="3734" t="s">
        <v>622</v>
      </c>
      <c r="D175" s="1349"/>
      <c r="E175" s="1349"/>
      <c r="F175" s="1349"/>
      <c r="G175" s="1349"/>
    </row>
    <row r="176" spans="1:7">
      <c r="A176" s="3797" t="s">
        <v>623</v>
      </c>
      <c r="B176" s="3798"/>
      <c r="C176" s="3798"/>
      <c r="D176" s="3798"/>
      <c r="E176" s="3798"/>
      <c r="F176" s="3798"/>
      <c r="G176" s="3798"/>
    </row>
    <row r="177" spans="1:7">
      <c r="A177" s="3799" t="s">
        <v>624</v>
      </c>
      <c r="B177" s="3798"/>
      <c r="C177" s="3798" t="s">
        <v>625</v>
      </c>
      <c r="D177" s="3800">
        <f t="shared" ref="D177" si="54">SUM(D22:D32)+SUM(D44:D53)+SUM(D65:D72)+D75</f>
        <v>0</v>
      </c>
      <c r="E177" s="3800">
        <f t="shared" ref="E177" si="55">SUM(E22:E32)+SUM(E44:E53)+SUM(E65:E72)+E75</f>
        <v>3179035.8</v>
      </c>
      <c r="F177" s="3800">
        <f t="shared" ref="F177:G177" si="56">SUM(F22:F32)+SUM(F44:F53)+SUM(F65:F72)+F75</f>
        <v>3407344.87469</v>
      </c>
      <c r="G177" s="3800">
        <f t="shared" si="56"/>
        <v>3294213.9000000004</v>
      </c>
    </row>
    <row r="178" spans="1:7">
      <c r="A178" s="3799" t="s">
        <v>626</v>
      </c>
      <c r="B178" s="3798"/>
      <c r="C178" s="3798" t="s">
        <v>627</v>
      </c>
      <c r="D178" s="3800">
        <f t="shared" ref="D178:G178" si="57">D78-D17-D20-D59-D63-D64</f>
        <v>0</v>
      </c>
      <c r="E178" s="3800">
        <f t="shared" si="57"/>
        <v>3143691.8000000003</v>
      </c>
      <c r="F178" s="3800">
        <f t="shared" si="57"/>
        <v>3229911.2712200005</v>
      </c>
      <c r="G178" s="3800">
        <f t="shared" si="57"/>
        <v>3259074.9000000004</v>
      </c>
    </row>
    <row r="179" spans="1:7">
      <c r="A179" s="3799"/>
      <c r="B179" s="3798"/>
      <c r="C179" s="3798" t="s">
        <v>628</v>
      </c>
      <c r="D179" s="3800">
        <f t="shared" ref="D179:G179" si="58">D178+D170</f>
        <v>0</v>
      </c>
      <c r="E179" s="3800">
        <f t="shared" si="58"/>
        <v>3660337.3000000003</v>
      </c>
      <c r="F179" s="3800">
        <f t="shared" si="58"/>
        <v>3662128.2336300006</v>
      </c>
      <c r="G179" s="3800">
        <f t="shared" si="58"/>
        <v>3739184.2</v>
      </c>
    </row>
    <row r="180" spans="1:7">
      <c r="A180" s="3798" t="s">
        <v>629</v>
      </c>
      <c r="B180" s="3798"/>
      <c r="C180" s="3798" t="s">
        <v>630</v>
      </c>
      <c r="D180" s="3800">
        <f t="shared" ref="D180:G180" si="59">D38-D44+D8+D9+D10+D16-D33</f>
        <v>0</v>
      </c>
      <c r="E180" s="3800">
        <f t="shared" si="59"/>
        <v>191158</v>
      </c>
      <c r="F180" s="3800">
        <f t="shared" si="59"/>
        <v>172756.10633000001</v>
      </c>
      <c r="G180" s="3800">
        <f t="shared" si="59"/>
        <v>186574.8</v>
      </c>
    </row>
    <row r="181" spans="1:7" ht="27.6" customHeight="1">
      <c r="A181" s="3801" t="s">
        <v>631</v>
      </c>
      <c r="B181" s="3802"/>
      <c r="C181" s="3802" t="s">
        <v>632</v>
      </c>
      <c r="D181" s="435">
        <f t="shared" ref="D181:G181" si="60">D22+D23+D24+D25+D26+D29+SUM(D44:D47)+SUM(D49:D53)-D54+D32-D33+SUM(D65:D70)+D72</f>
        <v>0</v>
      </c>
      <c r="E181" s="435">
        <f t="shared" si="60"/>
        <v>3145481.1</v>
      </c>
      <c r="F181" s="435">
        <f t="shared" si="60"/>
        <v>3364355.69087</v>
      </c>
      <c r="G181" s="435">
        <f t="shared" si="60"/>
        <v>3243078.8</v>
      </c>
    </row>
    <row r="182" spans="1:7">
      <c r="A182" s="3803" t="s">
        <v>633</v>
      </c>
      <c r="B182" s="3802"/>
      <c r="C182" s="3802" t="s">
        <v>634</v>
      </c>
      <c r="D182" s="435">
        <f t="shared" ref="D182:G182" si="61">D181+D171</f>
        <v>0</v>
      </c>
      <c r="E182" s="435">
        <f t="shared" si="61"/>
        <v>3449223.8000000003</v>
      </c>
      <c r="F182" s="435">
        <f t="shared" si="61"/>
        <v>3601006.6723799999</v>
      </c>
      <c r="G182" s="435">
        <f t="shared" si="61"/>
        <v>3526256.8</v>
      </c>
    </row>
    <row r="183" spans="1:7">
      <c r="A183" s="3803" t="s">
        <v>635</v>
      </c>
      <c r="B183" s="3802"/>
      <c r="C183" s="3802" t="s">
        <v>636</v>
      </c>
      <c r="D183" s="435">
        <f t="shared" ref="D183:G183" si="62">D4+D5-D7+D38+D39+D40+D41+D43+D13-D16+D57+D58+D60+D62</f>
        <v>0</v>
      </c>
      <c r="E183" s="435">
        <f t="shared" si="62"/>
        <v>2930115</v>
      </c>
      <c r="F183" s="435">
        <f t="shared" si="62"/>
        <v>2981863.3239100003</v>
      </c>
      <c r="G183" s="435">
        <f t="shared" si="62"/>
        <v>2990680.7</v>
      </c>
    </row>
    <row r="184" spans="1:7">
      <c r="A184" s="3803" t="s">
        <v>637</v>
      </c>
      <c r="B184" s="3802"/>
      <c r="C184" s="3802" t="s">
        <v>638</v>
      </c>
      <c r="D184" s="435">
        <f t="shared" ref="D184:G184" si="63">D183+D170</f>
        <v>0</v>
      </c>
      <c r="E184" s="435">
        <f t="shared" si="63"/>
        <v>3446760.5</v>
      </c>
      <c r="F184" s="435">
        <f t="shared" si="63"/>
        <v>3414080.2863200004</v>
      </c>
      <c r="G184" s="435">
        <f t="shared" si="63"/>
        <v>3470790</v>
      </c>
    </row>
    <row r="185" spans="1:7">
      <c r="A185" s="3803"/>
      <c r="B185" s="3802"/>
      <c r="C185" s="3802" t="s">
        <v>639</v>
      </c>
      <c r="D185" s="435">
        <f t="shared" ref="D185:G186" si="64">D181-D183</f>
        <v>0</v>
      </c>
      <c r="E185" s="435">
        <f t="shared" si="64"/>
        <v>215366.10000000009</v>
      </c>
      <c r="F185" s="435">
        <f t="shared" si="64"/>
        <v>382492.36695999978</v>
      </c>
      <c r="G185" s="435">
        <f t="shared" si="64"/>
        <v>252398.09999999963</v>
      </c>
    </row>
    <row r="186" spans="1:7">
      <c r="A186" s="3803"/>
      <c r="B186" s="3802"/>
      <c r="C186" s="3802" t="s">
        <v>640</v>
      </c>
      <c r="D186" s="435">
        <f t="shared" si="64"/>
        <v>0</v>
      </c>
      <c r="E186" s="435">
        <f t="shared" si="64"/>
        <v>2463.3000000002794</v>
      </c>
      <c r="F186" s="435">
        <f t="shared" si="64"/>
        <v>186926.38605999947</v>
      </c>
      <c r="G186" s="435">
        <f t="shared" si="64"/>
        <v>55466.799999999814</v>
      </c>
    </row>
  </sheetData>
  <sheetProtection selectLockedCells="1" sort="0" autoFilter="0" pivotTables="0"/>
  <autoFilter ref="A1:AO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fitToHeight="8" orientation="landscape" r:id="rId1"/>
  <headerFooter alignWithMargins="0">
    <oddHeader>&amp;LFachgruppe für kantonale Finanzfragen (FkF)
Groupe d'études pour les finances cantonales
&amp;CTotal der Kantone&amp;RZürich, 05.08.2019</oddHeader>
    <oddFooter>&amp;LQuelle: FkF August 2019</oddFooter>
  </headerFooter>
  <rowBreaks count="3" manualBreakCount="3">
    <brk id="56" max="6" man="1"/>
    <brk id="79" max="6" man="1"/>
    <brk id="148" max="6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view="pageLayout" zoomScaleNormal="100" workbookViewId="0">
      <selection activeCell="H24" sqref="H24"/>
    </sheetView>
  </sheetViews>
  <sheetFormatPr baseColWidth="10" defaultRowHeight="12.75"/>
  <cols>
    <col min="1" max="1" width="10.42578125" customWidth="1"/>
    <col min="2" max="2" width="46.42578125" bestFit="1" customWidth="1"/>
    <col min="3" max="3" width="12.28515625" bestFit="1" customWidth="1"/>
    <col min="4" max="4" width="11.5703125" bestFit="1" customWidth="1"/>
    <col min="5" max="5" width="12.28515625" bestFit="1" customWidth="1"/>
    <col min="6" max="6" width="11.5703125" bestFit="1" customWidth="1"/>
    <col min="7" max="7" width="12.28515625" bestFit="1" customWidth="1"/>
    <col min="8" max="8" width="11.5703125" style="65" bestFit="1" customWidth="1"/>
    <col min="9" max="9" width="12.28515625" bestFit="1" customWidth="1"/>
  </cols>
  <sheetData>
    <row r="1" spans="1:9">
      <c r="A1" s="5" t="s">
        <v>26</v>
      </c>
      <c r="B1" s="6" t="s">
        <v>171</v>
      </c>
      <c r="C1" s="54" t="s">
        <v>23</v>
      </c>
      <c r="D1" s="7" t="s">
        <v>28</v>
      </c>
      <c r="E1" s="54" t="s">
        <v>22</v>
      </c>
      <c r="F1" s="7" t="s">
        <v>28</v>
      </c>
      <c r="G1" s="54" t="s">
        <v>23</v>
      </c>
      <c r="H1" s="7" t="s">
        <v>28</v>
      </c>
      <c r="I1" s="55" t="s">
        <v>22</v>
      </c>
    </row>
    <row r="2" spans="1:9">
      <c r="A2" s="105">
        <v>0</v>
      </c>
      <c r="B2" s="108">
        <v>0</v>
      </c>
      <c r="C2" s="62">
        <v>2017</v>
      </c>
      <c r="D2" s="3" t="s">
        <v>29</v>
      </c>
      <c r="E2" s="62">
        <v>2018</v>
      </c>
      <c r="F2" s="3" t="s">
        <v>29</v>
      </c>
      <c r="G2" s="63">
        <v>2018</v>
      </c>
      <c r="H2" s="3" t="s">
        <v>29</v>
      </c>
      <c r="I2" s="64">
        <v>2019</v>
      </c>
    </row>
    <row r="3" spans="1:9">
      <c r="A3" s="105">
        <v>0</v>
      </c>
      <c r="B3" s="2" t="s">
        <v>115</v>
      </c>
      <c r="C3" s="107">
        <v>0</v>
      </c>
      <c r="D3" s="106">
        <v>0</v>
      </c>
      <c r="E3" s="107" t="s">
        <v>31</v>
      </c>
      <c r="F3" s="108">
        <v>0</v>
      </c>
      <c r="G3" s="109" t="s">
        <v>31</v>
      </c>
      <c r="H3" s="106">
        <v>0</v>
      </c>
      <c r="I3" s="98" t="s">
        <v>31</v>
      </c>
    </row>
    <row r="4" spans="1:9">
      <c r="A4" s="5" t="s">
        <v>32</v>
      </c>
      <c r="B4" s="9" t="s">
        <v>116</v>
      </c>
      <c r="C4" s="10">
        <v>955102.82420000003</v>
      </c>
      <c r="D4" s="11">
        <v>8.7346486353317099E-2</v>
      </c>
      <c r="E4" s="10">
        <v>1038527.7</v>
      </c>
      <c r="F4" s="11">
        <v>2.9430367798567211E-2</v>
      </c>
      <c r="G4" s="10">
        <v>1069091.95218</v>
      </c>
      <c r="H4" s="235">
        <v>-7.578255699595653E-3</v>
      </c>
      <c r="I4" s="12">
        <v>1060990.1000000001</v>
      </c>
    </row>
    <row r="5" spans="1:9">
      <c r="A5" s="13" t="s">
        <v>34</v>
      </c>
      <c r="B5" s="14" t="s">
        <v>117</v>
      </c>
      <c r="C5" s="15">
        <v>252631.28000999999</v>
      </c>
      <c r="D5" s="16">
        <v>0.18415027619762081</v>
      </c>
      <c r="E5" s="15">
        <v>299153.39999999997</v>
      </c>
      <c r="F5" s="16">
        <v>2.1161791676110063E-2</v>
      </c>
      <c r="G5" s="15">
        <v>305484.02192999999</v>
      </c>
      <c r="H5" s="41">
        <v>0.11214425505321551</v>
      </c>
      <c r="I5" s="17">
        <v>339742.3</v>
      </c>
    </row>
    <row r="6" spans="1:9">
      <c r="A6" s="13" t="s">
        <v>118</v>
      </c>
      <c r="B6" s="14" t="s">
        <v>119</v>
      </c>
      <c r="C6" s="15">
        <v>69328.147700000001</v>
      </c>
      <c r="D6" s="16">
        <v>1.2637757232334098E-2</v>
      </c>
      <c r="E6" s="15">
        <v>70204.3</v>
      </c>
      <c r="F6" s="16">
        <v>0.29243100835703795</v>
      </c>
      <c r="G6" s="15">
        <v>90734.214240000001</v>
      </c>
      <c r="H6" s="41">
        <v>-0.24976261082789539</v>
      </c>
      <c r="I6" s="17">
        <v>68072.2</v>
      </c>
    </row>
    <row r="7" spans="1:9">
      <c r="A7" s="13" t="s">
        <v>38</v>
      </c>
      <c r="B7" s="14" t="s">
        <v>120</v>
      </c>
      <c r="C7" s="15">
        <v>28613.96128</v>
      </c>
      <c r="D7" s="16">
        <v>-5.4563574218902346E-5</v>
      </c>
      <c r="E7" s="15">
        <v>28612.400000000001</v>
      </c>
      <c r="F7" s="16">
        <v>6.3719623310173099E-2</v>
      </c>
      <c r="G7" s="15">
        <v>30435.571349999998</v>
      </c>
      <c r="H7" s="41">
        <v>-7.7148916410928442E-2</v>
      </c>
      <c r="I7" s="17">
        <v>28087.5</v>
      </c>
    </row>
    <row r="8" spans="1:9">
      <c r="A8" s="13" t="s">
        <v>40</v>
      </c>
      <c r="B8" s="14" t="s">
        <v>121</v>
      </c>
      <c r="C8" s="15">
        <v>41328.557829999998</v>
      </c>
      <c r="D8" s="16">
        <v>-0.99204182247653327</v>
      </c>
      <c r="E8" s="15">
        <v>328.9</v>
      </c>
      <c r="F8" s="16">
        <v>1.9557842505320771</v>
      </c>
      <c r="G8" s="15">
        <v>972.15744000000007</v>
      </c>
      <c r="H8" s="41">
        <v>-0.70241445665426372</v>
      </c>
      <c r="I8" s="17">
        <v>289.3</v>
      </c>
    </row>
    <row r="9" spans="1:9">
      <c r="A9" s="13" t="s">
        <v>42</v>
      </c>
      <c r="B9" s="14" t="s">
        <v>122</v>
      </c>
      <c r="C9" s="15">
        <v>205571.25273000001</v>
      </c>
      <c r="D9" s="16">
        <v>3.5752797010257305E-2</v>
      </c>
      <c r="E9" s="15">
        <v>212921</v>
      </c>
      <c r="F9" s="16">
        <v>-3.1181267653261041E-2</v>
      </c>
      <c r="G9" s="15">
        <v>206281.85331000001</v>
      </c>
      <c r="H9" s="41">
        <v>-4.4834061559944648E-2</v>
      </c>
      <c r="I9" s="17">
        <v>197033.4</v>
      </c>
    </row>
    <row r="10" spans="1:9">
      <c r="A10" s="13" t="s">
        <v>44</v>
      </c>
      <c r="B10" s="14" t="s">
        <v>123</v>
      </c>
      <c r="C10" s="15">
        <v>1714936.6467800001</v>
      </c>
      <c r="D10" s="16">
        <v>-3.7378329934437465E-3</v>
      </c>
      <c r="E10" s="15">
        <v>1708526.5</v>
      </c>
      <c r="F10" s="16">
        <v>3.9340863691607962E-2</v>
      </c>
      <c r="G10" s="15">
        <v>1775741.40815</v>
      </c>
      <c r="H10" s="41">
        <v>6.2739945123017641E-3</v>
      </c>
      <c r="I10" s="17">
        <v>1786882.4000000001</v>
      </c>
    </row>
    <row r="11" spans="1:9">
      <c r="A11" s="13" t="s">
        <v>124</v>
      </c>
      <c r="B11" s="14" t="s">
        <v>125</v>
      </c>
      <c r="C11" s="15">
        <v>25621.395909999999</v>
      </c>
      <c r="D11" s="41">
        <v>-1</v>
      </c>
      <c r="E11" s="15">
        <v>0</v>
      </c>
      <c r="F11" s="16" t="s">
        <v>52</v>
      </c>
      <c r="G11" s="15">
        <v>408587.69264000002</v>
      </c>
      <c r="H11" s="41">
        <v>-7.7490813380658261E-2</v>
      </c>
      <c r="I11" s="17">
        <v>376925.9</v>
      </c>
    </row>
    <row r="12" spans="1:9">
      <c r="A12" s="13" t="s">
        <v>126</v>
      </c>
      <c r="B12" s="14" t="s">
        <v>127</v>
      </c>
      <c r="C12" s="15">
        <v>558418.14054000005</v>
      </c>
      <c r="D12" s="41">
        <v>-1</v>
      </c>
      <c r="E12" s="15">
        <v>0</v>
      </c>
      <c r="F12" s="16" t="s">
        <v>52</v>
      </c>
      <c r="G12" s="15">
        <v>135089.14079</v>
      </c>
      <c r="H12" s="41">
        <v>-2.4433798088412659E-2</v>
      </c>
      <c r="I12" s="17">
        <v>131788.4</v>
      </c>
    </row>
    <row r="13" spans="1:9">
      <c r="A13" s="13" t="s">
        <v>128</v>
      </c>
      <c r="B13" s="14" t="s">
        <v>129</v>
      </c>
      <c r="C13" s="15">
        <v>275382.69446999999</v>
      </c>
      <c r="D13" s="41">
        <v>-1</v>
      </c>
      <c r="E13" s="15">
        <v>0</v>
      </c>
      <c r="F13" s="41" t="s">
        <v>52</v>
      </c>
      <c r="G13" s="15">
        <v>0</v>
      </c>
      <c r="H13" s="41" t="s">
        <v>52</v>
      </c>
      <c r="I13" s="17">
        <v>0</v>
      </c>
    </row>
    <row r="14" spans="1:9">
      <c r="A14" s="13" t="s">
        <v>130</v>
      </c>
      <c r="B14" s="14" t="s">
        <v>131</v>
      </c>
      <c r="C14" s="15">
        <v>986.70500000000004</v>
      </c>
      <c r="D14" s="41">
        <v>-1</v>
      </c>
      <c r="E14" s="15">
        <v>0</v>
      </c>
      <c r="F14" s="16" t="s">
        <v>52</v>
      </c>
      <c r="G14" s="15">
        <v>983.35299999999995</v>
      </c>
      <c r="H14" s="41">
        <v>0.10540162078114375</v>
      </c>
      <c r="I14" s="17">
        <v>1087</v>
      </c>
    </row>
    <row r="15" spans="1:9">
      <c r="A15" s="13" t="s">
        <v>132</v>
      </c>
      <c r="B15" s="14" t="s">
        <v>133</v>
      </c>
      <c r="C15" s="15">
        <v>8777.8914999999997</v>
      </c>
      <c r="D15" s="41">
        <v>-1</v>
      </c>
      <c r="E15" s="15">
        <v>0</v>
      </c>
      <c r="F15" s="16" t="s">
        <v>52</v>
      </c>
      <c r="G15" s="15">
        <v>133042.26435000001</v>
      </c>
      <c r="H15" s="41">
        <v>-2.9631669073437655E-2</v>
      </c>
      <c r="I15" s="17">
        <v>129100</v>
      </c>
    </row>
    <row r="16" spans="1:9">
      <c r="A16" s="13" t="s">
        <v>134</v>
      </c>
      <c r="B16" s="14" t="s">
        <v>135</v>
      </c>
      <c r="C16" s="15">
        <v>6856.09</v>
      </c>
      <c r="D16" s="41">
        <v>-1</v>
      </c>
      <c r="E16" s="15">
        <v>0</v>
      </c>
      <c r="F16" s="41" t="s">
        <v>52</v>
      </c>
      <c r="G16" s="15">
        <v>0</v>
      </c>
      <c r="H16" s="41" t="s">
        <v>52</v>
      </c>
      <c r="I16" s="17">
        <v>0</v>
      </c>
    </row>
    <row r="17" spans="1:9">
      <c r="A17" s="13" t="s">
        <v>59</v>
      </c>
      <c r="B17" s="14" t="s">
        <v>136</v>
      </c>
      <c r="C17" s="15">
        <v>234921.39115000001</v>
      </c>
      <c r="D17" s="16">
        <v>-0.82684590874899555</v>
      </c>
      <c r="E17" s="15">
        <v>40677.599999999999</v>
      </c>
      <c r="F17" s="16">
        <v>1.2995920513992958</v>
      </c>
      <c r="G17" s="15">
        <v>93541.88562999999</v>
      </c>
      <c r="H17" s="41">
        <v>-0.22912501159936247</v>
      </c>
      <c r="I17" s="17">
        <v>72109.100000000006</v>
      </c>
    </row>
    <row r="18" spans="1:9">
      <c r="A18" s="13">
        <v>389</v>
      </c>
      <c r="B18" s="14" t="s">
        <v>137</v>
      </c>
      <c r="C18" s="15">
        <v>0</v>
      </c>
      <c r="D18" s="41" t="s">
        <v>52</v>
      </c>
      <c r="E18" s="15">
        <v>41107</v>
      </c>
      <c r="F18" s="41">
        <v>2.9111128146057847</v>
      </c>
      <c r="G18" s="15">
        <v>160774.11447</v>
      </c>
      <c r="H18" s="41">
        <v>-0.81080909635067078</v>
      </c>
      <c r="I18" s="17">
        <v>30417</v>
      </c>
    </row>
    <row r="19" spans="1:9">
      <c r="A19" s="18" t="s">
        <v>62</v>
      </c>
      <c r="B19" s="19" t="s">
        <v>138</v>
      </c>
      <c r="C19" s="20">
        <v>121490.11431999999</v>
      </c>
      <c r="D19" s="41">
        <v>5.7674533596570307E-2</v>
      </c>
      <c r="E19" s="20">
        <v>128497</v>
      </c>
      <c r="F19" s="41">
        <v>8.0385267827264517E-2</v>
      </c>
      <c r="G19" s="20">
        <v>138826.26576000001</v>
      </c>
      <c r="H19" s="41">
        <v>-0.25625745650683851</v>
      </c>
      <c r="I19" s="21">
        <v>103251</v>
      </c>
    </row>
    <row r="20" spans="1:9">
      <c r="A20" s="22" t="s">
        <v>64</v>
      </c>
      <c r="B20" s="23" t="s">
        <v>139</v>
      </c>
      <c r="C20" s="24">
        <v>3554596.0282999999</v>
      </c>
      <c r="D20" s="25">
        <v>-1.5823043702352602E-2</v>
      </c>
      <c r="E20" s="24">
        <v>3498351.5</v>
      </c>
      <c r="F20" s="25">
        <v>8.0837425919036518E-2</v>
      </c>
      <c r="G20" s="24">
        <v>3781149.2302200003</v>
      </c>
      <c r="H20" s="236">
        <v>-4.2935922476287518E-2</v>
      </c>
      <c r="I20" s="26">
        <v>3618802.1</v>
      </c>
    </row>
    <row r="21" spans="1:9">
      <c r="A21" s="27" t="s">
        <v>66</v>
      </c>
      <c r="B21" s="28" t="s">
        <v>140</v>
      </c>
      <c r="C21" s="10">
        <v>1172031.84161</v>
      </c>
      <c r="D21" s="16">
        <v>-0.17843529005382583</v>
      </c>
      <c r="E21" s="10">
        <v>962900</v>
      </c>
      <c r="F21" s="16">
        <v>9.2265793021082051E-2</v>
      </c>
      <c r="G21" s="10">
        <v>1051742.7320999999</v>
      </c>
      <c r="H21" s="41">
        <v>-2.1585822660898906E-2</v>
      </c>
      <c r="I21" s="12">
        <v>1029040</v>
      </c>
    </row>
    <row r="22" spans="1:9">
      <c r="A22" s="8" t="s">
        <v>68</v>
      </c>
      <c r="B22" s="29" t="s">
        <v>141</v>
      </c>
      <c r="C22" s="15">
        <v>178332.07107000001</v>
      </c>
      <c r="D22" s="16">
        <v>0.72693278417158458</v>
      </c>
      <c r="E22" s="15">
        <v>307967.5</v>
      </c>
      <c r="F22" s="16">
        <v>0.31324471900444051</v>
      </c>
      <c r="G22" s="15">
        <v>404436.69300000003</v>
      </c>
      <c r="H22" s="41">
        <v>-0.17635935174655387</v>
      </c>
      <c r="I22" s="17">
        <v>333110.5</v>
      </c>
    </row>
    <row r="23" spans="1:9">
      <c r="A23" s="8" t="s">
        <v>70</v>
      </c>
      <c r="B23" s="29" t="s">
        <v>142</v>
      </c>
      <c r="C23" s="15">
        <v>81390.106520000001</v>
      </c>
      <c r="D23" s="16">
        <v>-0.23179975216476725</v>
      </c>
      <c r="E23" s="15">
        <v>62523.899999999994</v>
      </c>
      <c r="F23" s="16">
        <v>0.18039755357551265</v>
      </c>
      <c r="G23" s="15">
        <v>73803.058599999989</v>
      </c>
      <c r="H23" s="41">
        <v>-9.5400634249594551E-2</v>
      </c>
      <c r="I23" s="17">
        <v>66762.2</v>
      </c>
    </row>
    <row r="24" spans="1:9">
      <c r="A24" s="8" t="s">
        <v>72</v>
      </c>
      <c r="B24" s="29" t="s">
        <v>143</v>
      </c>
      <c r="C24" s="15">
        <v>308466.45582999999</v>
      </c>
      <c r="D24" s="16">
        <v>-5.3653016453500596E-2</v>
      </c>
      <c r="E24" s="15">
        <v>291916.3</v>
      </c>
      <c r="F24" s="16">
        <v>9.1286805395930273E-2</v>
      </c>
      <c r="G24" s="15">
        <v>318564.40646999999</v>
      </c>
      <c r="H24" s="41">
        <v>-8.3079609436820009E-2</v>
      </c>
      <c r="I24" s="17">
        <v>292098.2</v>
      </c>
    </row>
    <row r="25" spans="1:9">
      <c r="A25" s="8" t="s">
        <v>74</v>
      </c>
      <c r="B25" s="29" t="s">
        <v>123</v>
      </c>
      <c r="C25" s="15">
        <v>1622373.0476800001</v>
      </c>
      <c r="D25" s="16">
        <v>3.2073789930380729E-2</v>
      </c>
      <c r="E25" s="15">
        <v>1674408.7</v>
      </c>
      <c r="F25" s="16">
        <v>2.7662568487609902E-2</v>
      </c>
      <c r="G25" s="15">
        <v>1720727.1453399998</v>
      </c>
      <c r="H25" s="41">
        <v>5.3620672429022043E-3</v>
      </c>
      <c r="I25" s="17">
        <v>1729953.8</v>
      </c>
    </row>
    <row r="26" spans="1:9">
      <c r="A26" s="56" t="s">
        <v>76</v>
      </c>
      <c r="B26" s="29" t="s">
        <v>144</v>
      </c>
      <c r="C26" s="15">
        <v>74623.103950000004</v>
      </c>
      <c r="D26" s="16">
        <v>-0.6780568117871757</v>
      </c>
      <c r="E26" s="15">
        <v>24024.400000000001</v>
      </c>
      <c r="F26" s="16">
        <v>0.6230127624415176</v>
      </c>
      <c r="G26" s="15">
        <v>38991.907809999997</v>
      </c>
      <c r="H26" s="41">
        <v>6.089448614748369E-2</v>
      </c>
      <c r="I26" s="17">
        <v>41366.300000000003</v>
      </c>
    </row>
    <row r="27" spans="1:9">
      <c r="A27" s="144">
        <v>489</v>
      </c>
      <c r="B27" s="29" t="s">
        <v>170</v>
      </c>
      <c r="C27" s="15">
        <v>0</v>
      </c>
      <c r="D27" s="16" t="s">
        <v>52</v>
      </c>
      <c r="E27" s="15">
        <v>46155.3</v>
      </c>
      <c r="F27" s="16">
        <v>-7.2639301228678066E-2</v>
      </c>
      <c r="G27" s="15">
        <v>42802.611259999998</v>
      </c>
      <c r="H27" s="41">
        <v>-0.45649577642146866</v>
      </c>
      <c r="I27" s="17">
        <v>23263.4</v>
      </c>
    </row>
    <row r="28" spans="1:9">
      <c r="A28" s="30" t="s">
        <v>79</v>
      </c>
      <c r="B28" s="31" t="s">
        <v>138</v>
      </c>
      <c r="C28" s="20">
        <v>121490.11431999999</v>
      </c>
      <c r="D28" s="16">
        <v>5.7674533596570307E-2</v>
      </c>
      <c r="E28" s="20">
        <v>128497</v>
      </c>
      <c r="F28" s="16">
        <v>8.0385267827264517E-2</v>
      </c>
      <c r="G28" s="20">
        <v>138826.26576000001</v>
      </c>
      <c r="H28" s="41">
        <v>-0.25625745650683851</v>
      </c>
      <c r="I28" s="21">
        <v>103251</v>
      </c>
    </row>
    <row r="29" spans="1:9">
      <c r="A29" s="48" t="s">
        <v>81</v>
      </c>
      <c r="B29" s="49" t="s">
        <v>145</v>
      </c>
      <c r="C29" s="24">
        <v>3558706.7409800002</v>
      </c>
      <c r="D29" s="50">
        <v>-1.6948190837267861E-2</v>
      </c>
      <c r="E29" s="24">
        <v>3498393.0999999996</v>
      </c>
      <c r="F29" s="50">
        <v>8.3324461261943386E-2</v>
      </c>
      <c r="G29" s="24">
        <v>3789894.8203399996</v>
      </c>
      <c r="H29" s="237">
        <v>-4.513302570350871E-2</v>
      </c>
      <c r="I29" s="26">
        <v>3618845.4</v>
      </c>
    </row>
    <row r="30" spans="1:9">
      <c r="A30" s="47" t="s">
        <v>83</v>
      </c>
      <c r="B30" s="32" t="s">
        <v>146</v>
      </c>
      <c r="C30" s="33">
        <v>4110.7126800003462</v>
      </c>
      <c r="D30" s="110">
        <v>0</v>
      </c>
      <c r="E30" s="33">
        <v>41.599999999627471</v>
      </c>
      <c r="F30" s="110">
        <v>0</v>
      </c>
      <c r="G30" s="34">
        <v>8745.5901199993677</v>
      </c>
      <c r="H30" s="238">
        <v>0</v>
      </c>
      <c r="I30" s="35">
        <v>43.299999999813735</v>
      </c>
    </row>
    <row r="31" spans="1:9">
      <c r="A31" s="114">
        <v>0</v>
      </c>
      <c r="B31" s="28" t="s">
        <v>147</v>
      </c>
      <c r="C31" s="112">
        <v>0</v>
      </c>
      <c r="D31" s="117">
        <v>0</v>
      </c>
      <c r="E31" s="112">
        <v>0</v>
      </c>
      <c r="F31" s="117">
        <v>0</v>
      </c>
      <c r="G31" s="112">
        <v>0</v>
      </c>
      <c r="H31" s="239">
        <v>0</v>
      </c>
      <c r="I31" s="113">
        <v>0</v>
      </c>
    </row>
    <row r="32" spans="1:9">
      <c r="A32" s="56" t="s">
        <v>86</v>
      </c>
      <c r="B32" s="29" t="s">
        <v>148</v>
      </c>
      <c r="C32" s="15">
        <v>259435.86199999999</v>
      </c>
      <c r="D32" s="16">
        <v>0.22630309297794771</v>
      </c>
      <c r="E32" s="15">
        <v>318147</v>
      </c>
      <c r="F32" s="16">
        <v>-0.20975136581517348</v>
      </c>
      <c r="G32" s="15">
        <v>251415.23222000001</v>
      </c>
      <c r="H32" s="41">
        <v>-2.562904468079974E-2</v>
      </c>
      <c r="I32" s="17">
        <v>244971.69999999998</v>
      </c>
    </row>
    <row r="33" spans="1:9">
      <c r="A33" s="56" t="s">
        <v>88</v>
      </c>
      <c r="B33" s="29" t="s">
        <v>149</v>
      </c>
      <c r="C33" s="15">
        <v>52095.633000000002</v>
      </c>
      <c r="D33" s="16">
        <v>-4.6726239030438502E-2</v>
      </c>
      <c r="E33" s="15">
        <v>49661.4</v>
      </c>
      <c r="F33" s="16">
        <v>-4.407046116299581E-2</v>
      </c>
      <c r="G33" s="15">
        <v>47472.799200000001</v>
      </c>
      <c r="H33" s="41">
        <v>0.58459162441805201</v>
      </c>
      <c r="I33" s="17">
        <v>75225</v>
      </c>
    </row>
    <row r="34" spans="1:9">
      <c r="A34" s="8" t="s">
        <v>90</v>
      </c>
      <c r="B34" s="29" t="s">
        <v>150</v>
      </c>
      <c r="C34" s="15">
        <v>161035.71536999999</v>
      </c>
      <c r="D34" s="16">
        <v>2.6502099985672323E-2</v>
      </c>
      <c r="E34" s="15">
        <v>165303.5</v>
      </c>
      <c r="F34" s="16">
        <v>-0.1108386683282568</v>
      </c>
      <c r="G34" s="15">
        <v>146981.48019</v>
      </c>
      <c r="H34" s="41">
        <v>0.22208321597934783</v>
      </c>
      <c r="I34" s="17">
        <v>179623.6</v>
      </c>
    </row>
    <row r="35" spans="1:9">
      <c r="A35" s="48" t="s">
        <v>92</v>
      </c>
      <c r="B35" s="49" t="s">
        <v>151</v>
      </c>
      <c r="C35" s="24">
        <v>472567.21036999999</v>
      </c>
      <c r="D35" s="51">
        <v>0.12811868513390112</v>
      </c>
      <c r="E35" s="24">
        <v>533111.9</v>
      </c>
      <c r="F35" s="51">
        <v>-0.16364742259551882</v>
      </c>
      <c r="G35" s="24">
        <v>445869.51161000005</v>
      </c>
      <c r="H35" s="237">
        <v>0.12100129518878246</v>
      </c>
      <c r="I35" s="26">
        <v>499820.29999999993</v>
      </c>
    </row>
    <row r="36" spans="1:9">
      <c r="A36" s="8" t="s">
        <v>94</v>
      </c>
      <c r="B36" s="29" t="s">
        <v>152</v>
      </c>
      <c r="C36" s="15">
        <v>4777.6450000000004</v>
      </c>
      <c r="D36" s="16">
        <v>-1</v>
      </c>
      <c r="E36" s="15">
        <v>0</v>
      </c>
      <c r="F36" s="16" t="s">
        <v>52</v>
      </c>
      <c r="G36" s="15">
        <v>0.65500000000000003</v>
      </c>
      <c r="H36" s="41">
        <v>-1</v>
      </c>
      <c r="I36" s="17">
        <v>0</v>
      </c>
    </row>
    <row r="37" spans="1:9">
      <c r="A37" s="8" t="s">
        <v>96</v>
      </c>
      <c r="B37" s="29" t="s">
        <v>153</v>
      </c>
      <c r="C37" s="15">
        <v>265348.96356</v>
      </c>
      <c r="D37" s="16">
        <v>0.20674712915392715</v>
      </c>
      <c r="E37" s="15">
        <v>320209.10000000003</v>
      </c>
      <c r="F37" s="16">
        <v>-0.21831429615835413</v>
      </c>
      <c r="G37" s="15">
        <v>250302.87570999999</v>
      </c>
      <c r="H37" s="41">
        <v>0.21008997256158615</v>
      </c>
      <c r="I37" s="17">
        <v>302889</v>
      </c>
    </row>
    <row r="38" spans="1:9">
      <c r="A38" s="48" t="s">
        <v>98</v>
      </c>
      <c r="B38" s="49" t="s">
        <v>154</v>
      </c>
      <c r="C38" s="24">
        <v>270126.60856000002</v>
      </c>
      <c r="D38" s="51">
        <v>0.18540376939162503</v>
      </c>
      <c r="E38" s="24">
        <v>320209.10000000003</v>
      </c>
      <c r="F38" s="51">
        <v>-0.2183122506199856</v>
      </c>
      <c r="G38" s="24">
        <v>250303.53070999999</v>
      </c>
      <c r="H38" s="237">
        <v>0.21008680597048862</v>
      </c>
      <c r="I38" s="26">
        <v>302889</v>
      </c>
    </row>
    <row r="39" spans="1:9">
      <c r="A39" s="36" t="s">
        <v>100</v>
      </c>
      <c r="B39" s="37" t="s">
        <v>4</v>
      </c>
      <c r="C39" s="38">
        <v>202440.60180999996</v>
      </c>
      <c r="D39" s="39">
        <v>5.1680335350016843E-2</v>
      </c>
      <c r="E39" s="38">
        <v>212902.8</v>
      </c>
      <c r="F39" s="39">
        <v>-8.1430676815898786E-2</v>
      </c>
      <c r="G39" s="38">
        <v>195565.98090000005</v>
      </c>
      <c r="H39" s="240">
        <v>6.9813732108040503E-3</v>
      </c>
      <c r="I39" s="40">
        <v>196931.29999999993</v>
      </c>
    </row>
    <row r="40" spans="1:9">
      <c r="A40" s="105" t="s">
        <v>0</v>
      </c>
      <c r="B40" s="29" t="s">
        <v>155</v>
      </c>
      <c r="C40" s="15">
        <v>209681.96541000035</v>
      </c>
      <c r="D40" s="16">
        <v>-8.4302214858789637E-3</v>
      </c>
      <c r="E40" s="15">
        <v>207914.29999999964</v>
      </c>
      <c r="F40" s="16">
        <v>0.60161637097592602</v>
      </c>
      <c r="G40" s="15">
        <v>332998.9466399994</v>
      </c>
      <c r="H40" s="41">
        <v>-0.38669385575927845</v>
      </c>
      <c r="I40" s="17">
        <v>204230.29999999981</v>
      </c>
    </row>
    <row r="41" spans="1:9">
      <c r="A41" s="105" t="s">
        <v>0</v>
      </c>
      <c r="B41" s="29" t="s">
        <v>156</v>
      </c>
      <c r="C41" s="15">
        <v>7241.3636000003899</v>
      </c>
      <c r="D41" s="16">
        <v>-1.6888895898004737</v>
      </c>
      <c r="E41" s="15">
        <v>-4988.5000000003492</v>
      </c>
      <c r="F41" s="16">
        <v>-28.549958051516434</v>
      </c>
      <c r="G41" s="15">
        <v>137432.96573999934</v>
      </c>
      <c r="H41" s="41">
        <v>-0.94689047157864292</v>
      </c>
      <c r="I41" s="17">
        <v>7298.9999999998836</v>
      </c>
    </row>
    <row r="42" spans="1:9">
      <c r="A42" s="115" t="s">
        <v>0</v>
      </c>
      <c r="B42" s="31" t="s">
        <v>157</v>
      </c>
      <c r="C42" s="20">
        <v>3423851.92264</v>
      </c>
      <c r="D42" s="104">
        <v>5.3764000756803446E-2</v>
      </c>
      <c r="E42" s="20">
        <v>3607931.9</v>
      </c>
      <c r="F42" s="104">
        <v>5.1804096468674168E-3</v>
      </c>
      <c r="G42" s="20">
        <v>3626622.4652200006</v>
      </c>
      <c r="H42" s="241">
        <v>2.4513203575108437E-2</v>
      </c>
      <c r="I42" s="21">
        <v>3715522.6</v>
      </c>
    </row>
    <row r="43" spans="1:9">
      <c r="A43" s="115" t="s">
        <v>0</v>
      </c>
      <c r="B43" s="31" t="s">
        <v>6</v>
      </c>
      <c r="C43" s="60">
        <v>1.035770312552206</v>
      </c>
      <c r="D43" s="116">
        <v>0</v>
      </c>
      <c r="E43" s="60">
        <v>0.97656911980490468</v>
      </c>
      <c r="F43" s="159">
        <v>0</v>
      </c>
      <c r="G43" s="60">
        <v>1.7027447468497794</v>
      </c>
      <c r="H43" s="159">
        <v>0</v>
      </c>
      <c r="I43" s="160">
        <v>1.0370636866765206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orientation="landscape" r:id="rId1"/>
  <headerFooter alignWithMargins="0">
    <oddHeader>&amp;LFachgruppe für kantonale Finanzfragen (FkF)
Groupe d'études pour les finances cantonales&amp;CRechnung 2017 - Budget 2019
Compte 2017 - Budget 2019&amp;RZürich, 05.08.2019</oddHeader>
    <oddFooter>&amp;LQuelle: FkF Mai August 2019&amp;RBlatt &amp;P /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186"/>
  <sheetViews>
    <sheetView zoomScale="115" zoomScaleNormal="115" workbookViewId="0">
      <selection activeCell="AF30" sqref="AF30"/>
    </sheetView>
  </sheetViews>
  <sheetFormatPr baseColWidth="10" defaultColWidth="11.42578125" defaultRowHeight="12.75"/>
  <cols>
    <col min="1" max="1" width="16.28515625" style="2330" customWidth="1"/>
    <col min="2" max="2" width="3.7109375" style="2225" customWidth="1"/>
    <col min="3" max="3" width="44.7109375" style="2225" customWidth="1"/>
    <col min="4" max="16384" width="11.42578125" style="2225"/>
  </cols>
  <sheetData>
    <row r="1" spans="1:41" s="2215" customFormat="1" ht="18" customHeight="1">
      <c r="A1" s="2210" t="s">
        <v>113</v>
      </c>
      <c r="B1" s="2211" t="s">
        <v>653</v>
      </c>
      <c r="C1" s="2211" t="s">
        <v>172</v>
      </c>
      <c r="D1" s="2212" t="s">
        <v>430</v>
      </c>
      <c r="E1" s="2213" t="s">
        <v>22</v>
      </c>
      <c r="F1" s="2212" t="s">
        <v>430</v>
      </c>
      <c r="G1" s="2213" t="s">
        <v>22</v>
      </c>
      <c r="H1" s="2214"/>
      <c r="I1" s="2214"/>
      <c r="J1" s="2214"/>
      <c r="K1" s="2214"/>
      <c r="L1" s="2214"/>
      <c r="M1" s="2214"/>
      <c r="N1" s="2214"/>
      <c r="O1" s="2214"/>
      <c r="P1" s="2214"/>
      <c r="Q1" s="2214"/>
      <c r="R1" s="2214"/>
      <c r="S1" s="2214"/>
      <c r="T1" s="2214"/>
      <c r="U1" s="2214"/>
      <c r="V1" s="2214"/>
      <c r="W1" s="2214"/>
      <c r="X1" s="2214"/>
      <c r="Y1" s="2214"/>
      <c r="Z1" s="2214"/>
      <c r="AA1" s="2214"/>
      <c r="AB1" s="2214"/>
      <c r="AC1" s="2214"/>
      <c r="AD1" s="2214"/>
      <c r="AE1" s="2214"/>
      <c r="AF1" s="2214"/>
      <c r="AG1" s="2214"/>
      <c r="AH1" s="2214"/>
      <c r="AI1" s="2214"/>
      <c r="AJ1" s="2214"/>
      <c r="AK1" s="2214"/>
      <c r="AL1" s="2214"/>
      <c r="AM1" s="2214"/>
      <c r="AN1" s="2214"/>
      <c r="AO1" s="2214"/>
    </row>
    <row r="2" spans="1:41" s="2221" customFormat="1" ht="15" customHeight="1">
      <c r="A2" s="2216"/>
      <c r="B2" s="2217"/>
      <c r="C2" s="2218" t="s">
        <v>431</v>
      </c>
      <c r="D2" s="2219">
        <v>2017</v>
      </c>
      <c r="E2" s="2220">
        <v>2018</v>
      </c>
      <c r="F2" s="2219">
        <v>2018</v>
      </c>
      <c r="G2" s="2220">
        <v>2019</v>
      </c>
    </row>
    <row r="3" spans="1:41" ht="15" customHeight="1">
      <c r="A3" s="2222" t="s">
        <v>432</v>
      </c>
      <c r="B3" s="2223"/>
      <c r="C3" s="2223"/>
      <c r="D3" s="2224"/>
      <c r="E3" s="2224"/>
      <c r="F3" s="2224"/>
      <c r="G3" s="2224"/>
    </row>
    <row r="4" spans="1:41" s="2229" customFormat="1" ht="12.75" customHeight="1">
      <c r="A4" s="2226">
        <v>30</v>
      </c>
      <c r="B4" s="2227"/>
      <c r="C4" s="2228" t="s">
        <v>116</v>
      </c>
      <c r="D4" s="279">
        <v>0</v>
      </c>
      <c r="E4" s="279">
        <v>432828.81099999999</v>
      </c>
      <c r="F4" s="279">
        <v>499876.04200000002</v>
      </c>
      <c r="G4" s="279">
        <v>443675.91</v>
      </c>
    </row>
    <row r="5" spans="1:41" s="2229" customFormat="1" ht="12.75" customHeight="1">
      <c r="A5" s="2230">
        <v>31</v>
      </c>
      <c r="B5" s="2231"/>
      <c r="C5" s="2232" t="s">
        <v>433</v>
      </c>
      <c r="D5" s="284">
        <v>0</v>
      </c>
      <c r="E5" s="284">
        <v>164520.00599999999</v>
      </c>
      <c r="F5" s="284">
        <v>150207.32</v>
      </c>
      <c r="G5" s="284">
        <v>168110.05300000001</v>
      </c>
    </row>
    <row r="6" spans="1:41" s="2229" customFormat="1" ht="12.75" customHeight="1">
      <c r="A6" s="2233" t="s">
        <v>118</v>
      </c>
      <c r="B6" s="2234"/>
      <c r="C6" s="2235" t="s">
        <v>434</v>
      </c>
      <c r="D6" s="284">
        <v>0</v>
      </c>
      <c r="E6" s="284">
        <v>16006.75</v>
      </c>
      <c r="F6" s="284">
        <v>12632.365</v>
      </c>
      <c r="G6" s="284">
        <v>16145.4</v>
      </c>
    </row>
    <row r="7" spans="1:41" s="2229" customFormat="1" ht="12.75" customHeight="1">
      <c r="A7" s="2233" t="s">
        <v>435</v>
      </c>
      <c r="B7" s="2234"/>
      <c r="C7" s="2235" t="s">
        <v>436</v>
      </c>
      <c r="D7" s="284">
        <v>0</v>
      </c>
      <c r="E7" s="284">
        <v>0</v>
      </c>
      <c r="F7" s="284">
        <v>0</v>
      </c>
      <c r="G7" s="284">
        <v>0</v>
      </c>
    </row>
    <row r="8" spans="1:41" s="2229" customFormat="1" ht="12.75" customHeight="1">
      <c r="A8" s="2230">
        <v>330</v>
      </c>
      <c r="B8" s="2231"/>
      <c r="C8" s="2232" t="s">
        <v>437</v>
      </c>
      <c r="D8" s="284">
        <v>0</v>
      </c>
      <c r="E8" s="284">
        <v>67544.316000000006</v>
      </c>
      <c r="F8" s="284">
        <v>31987.608</v>
      </c>
      <c r="G8" s="284">
        <v>38179.519999999997</v>
      </c>
    </row>
    <row r="9" spans="1:41" s="2229" customFormat="1" ht="12.75" customHeight="1">
      <c r="A9" s="2230">
        <v>332</v>
      </c>
      <c r="B9" s="2231"/>
      <c r="C9" s="2232" t="s">
        <v>438</v>
      </c>
      <c r="D9" s="284">
        <v>0</v>
      </c>
      <c r="E9" s="284">
        <v>0</v>
      </c>
      <c r="F9" s="284">
        <v>1225.58</v>
      </c>
      <c r="G9" s="284">
        <v>6236.9189999999999</v>
      </c>
    </row>
    <row r="10" spans="1:41" s="2229" customFormat="1" ht="12.75" customHeight="1">
      <c r="A10" s="2230">
        <v>339</v>
      </c>
      <c r="B10" s="2231"/>
      <c r="C10" s="2232" t="s">
        <v>439</v>
      </c>
      <c r="D10" s="284">
        <v>0</v>
      </c>
      <c r="E10" s="284">
        <v>0</v>
      </c>
      <c r="F10" s="284">
        <v>0</v>
      </c>
      <c r="G10" s="284">
        <v>-900</v>
      </c>
    </row>
    <row r="11" spans="1:41" s="2239" customFormat="1" ht="28.15" customHeight="1">
      <c r="A11" s="2236">
        <v>350</v>
      </c>
      <c r="B11" s="2237"/>
      <c r="C11" s="2238" t="s">
        <v>440</v>
      </c>
      <c r="D11" s="284">
        <v>0</v>
      </c>
      <c r="E11" s="284">
        <v>0</v>
      </c>
      <c r="F11" s="284">
        <v>0</v>
      </c>
      <c r="G11" s="284">
        <v>0</v>
      </c>
    </row>
    <row r="12" spans="1:41" s="2241" customFormat="1" ht="25.5">
      <c r="A12" s="2236">
        <v>351</v>
      </c>
      <c r="B12" s="2240"/>
      <c r="C12" s="2238" t="s">
        <v>441</v>
      </c>
      <c r="D12" s="284">
        <v>0</v>
      </c>
      <c r="E12" s="284">
        <v>733.9</v>
      </c>
      <c r="F12" s="284">
        <v>6236.1819999999998</v>
      </c>
      <c r="G12" s="284">
        <v>916.7</v>
      </c>
    </row>
    <row r="13" spans="1:41" s="2229" customFormat="1" ht="12.75" customHeight="1">
      <c r="A13" s="2230">
        <v>36</v>
      </c>
      <c r="B13" s="2231"/>
      <c r="C13" s="2232" t="s">
        <v>442</v>
      </c>
      <c r="D13" s="284">
        <v>0</v>
      </c>
      <c r="E13" s="284">
        <v>1276699.118</v>
      </c>
      <c r="F13" s="284">
        <v>1320953.723</v>
      </c>
      <c r="G13" s="284">
        <v>1321180.9140000001</v>
      </c>
    </row>
    <row r="14" spans="1:41" s="2229" customFormat="1" ht="12.75" customHeight="1">
      <c r="A14" s="2242" t="s">
        <v>443</v>
      </c>
      <c r="B14" s="2231"/>
      <c r="C14" s="2243" t="s">
        <v>444</v>
      </c>
      <c r="D14" s="284">
        <v>0</v>
      </c>
      <c r="E14" s="284">
        <v>358503.674</v>
      </c>
      <c r="F14" s="284">
        <v>358608.22399999999</v>
      </c>
      <c r="G14" s="284">
        <v>362153.35</v>
      </c>
    </row>
    <row r="15" spans="1:41" s="2229" customFormat="1" ht="12.75" customHeight="1">
      <c r="A15" s="2242" t="s">
        <v>445</v>
      </c>
      <c r="B15" s="2231"/>
      <c r="C15" s="2243" t="s">
        <v>446</v>
      </c>
      <c r="D15" s="284">
        <v>0</v>
      </c>
      <c r="E15" s="284">
        <v>112240.12300000001</v>
      </c>
      <c r="F15" s="284">
        <v>119715.656</v>
      </c>
      <c r="G15" s="284">
        <v>154128.29800000001</v>
      </c>
    </row>
    <row r="16" spans="1:41" s="2245" customFormat="1" ht="26.25" customHeight="1">
      <c r="A16" s="2242" t="s">
        <v>447</v>
      </c>
      <c r="B16" s="2244"/>
      <c r="C16" s="2243" t="s">
        <v>448</v>
      </c>
      <c r="D16" s="284">
        <v>0</v>
      </c>
      <c r="E16" s="284">
        <v>0</v>
      </c>
      <c r="F16" s="284">
        <v>23345.113000000001</v>
      </c>
      <c r="G16" s="284">
        <v>24120.181</v>
      </c>
    </row>
    <row r="17" spans="1:7" s="2246" customFormat="1">
      <c r="A17" s="2230">
        <v>37</v>
      </c>
      <c r="B17" s="2231"/>
      <c r="C17" s="2232" t="s">
        <v>449</v>
      </c>
      <c r="D17" s="284">
        <v>0</v>
      </c>
      <c r="E17" s="284">
        <v>184158.53099999999</v>
      </c>
      <c r="F17" s="284">
        <v>173459.39199999999</v>
      </c>
      <c r="G17" s="284">
        <v>184400.10399999999</v>
      </c>
    </row>
    <row r="18" spans="1:7" s="2246" customFormat="1">
      <c r="A18" s="2247" t="s">
        <v>450</v>
      </c>
      <c r="B18" s="2234"/>
      <c r="C18" s="2235" t="s">
        <v>451</v>
      </c>
      <c r="D18" s="284">
        <v>0</v>
      </c>
      <c r="E18" s="284">
        <v>8797.9349999999995</v>
      </c>
      <c r="F18" s="284">
        <v>8792.9249999999993</v>
      </c>
      <c r="G18" s="284">
        <v>8150</v>
      </c>
    </row>
    <row r="19" spans="1:7" s="2246" customFormat="1">
      <c r="A19" s="2247" t="s">
        <v>452</v>
      </c>
      <c r="B19" s="2234"/>
      <c r="C19" s="2235" t="s">
        <v>453</v>
      </c>
      <c r="D19" s="284">
        <v>0</v>
      </c>
      <c r="E19" s="284">
        <v>85088.322</v>
      </c>
      <c r="F19" s="284">
        <v>84249.198000000004</v>
      </c>
      <c r="G19" s="284">
        <v>85405.203999999998</v>
      </c>
    </row>
    <row r="20" spans="1:7" s="2229" customFormat="1" ht="12.75" customHeight="1">
      <c r="A20" s="2248">
        <v>39</v>
      </c>
      <c r="B20" s="2249"/>
      <c r="C20" s="2250" t="s">
        <v>138</v>
      </c>
      <c r="D20" s="302">
        <v>0</v>
      </c>
      <c r="E20" s="302">
        <v>83483.087</v>
      </c>
      <c r="F20" s="302">
        <v>91209.3</v>
      </c>
      <c r="G20" s="302">
        <v>76508.394</v>
      </c>
    </row>
    <row r="21" spans="1:7" ht="12.75" customHeight="1">
      <c r="A21" s="2251"/>
      <c r="B21" s="2252"/>
      <c r="C21" s="2253" t="s">
        <v>454</v>
      </c>
      <c r="D21" s="305">
        <f t="shared" ref="D21:G21" si="0">D4+D5+SUM(D8:D13)+D17</f>
        <v>0</v>
      </c>
      <c r="E21" s="305">
        <f t="shared" si="0"/>
        <v>2126484.682</v>
      </c>
      <c r="F21" s="305">
        <f t="shared" si="0"/>
        <v>2183945.8470000001</v>
      </c>
      <c r="G21" s="305">
        <f t="shared" si="0"/>
        <v>2161800.12</v>
      </c>
    </row>
    <row r="22" spans="1:7" s="2239" customFormat="1" ht="12.75" customHeight="1">
      <c r="A22" s="2236" t="s">
        <v>216</v>
      </c>
      <c r="B22" s="2237"/>
      <c r="C22" s="2238" t="s">
        <v>455</v>
      </c>
      <c r="D22" s="376">
        <v>0</v>
      </c>
      <c r="E22" s="376">
        <v>950813</v>
      </c>
      <c r="F22" s="376">
        <v>938139.82299999997</v>
      </c>
      <c r="G22" s="376">
        <v>975000</v>
      </c>
    </row>
    <row r="23" spans="1:7" s="2239" customFormat="1">
      <c r="A23" s="2236" t="s">
        <v>218</v>
      </c>
      <c r="B23" s="2237"/>
      <c r="C23" s="2238" t="s">
        <v>456</v>
      </c>
      <c r="D23" s="376">
        <v>0</v>
      </c>
      <c r="E23" s="376">
        <v>142976</v>
      </c>
      <c r="F23" s="376">
        <v>134137.74600000001</v>
      </c>
      <c r="G23" s="376">
        <v>145273.1</v>
      </c>
    </row>
    <row r="24" spans="1:7" s="2254" customFormat="1" ht="12.75" customHeight="1">
      <c r="A24" s="2230">
        <v>41</v>
      </c>
      <c r="B24" s="2231"/>
      <c r="C24" s="2232" t="s">
        <v>457</v>
      </c>
      <c r="D24" s="306">
        <v>0</v>
      </c>
      <c r="E24" s="306">
        <v>45485</v>
      </c>
      <c r="F24" s="306">
        <v>45697.985000000001</v>
      </c>
      <c r="G24" s="306">
        <v>38542</v>
      </c>
    </row>
    <row r="25" spans="1:7" s="2229" customFormat="1" ht="12.75" customHeight="1">
      <c r="A25" s="2255">
        <v>42</v>
      </c>
      <c r="B25" s="2256"/>
      <c r="C25" s="2232" t="s">
        <v>458</v>
      </c>
      <c r="D25" s="306">
        <v>0</v>
      </c>
      <c r="E25" s="306">
        <v>129338.33500000001</v>
      </c>
      <c r="F25" s="306">
        <v>125994.974</v>
      </c>
      <c r="G25" s="306">
        <v>148847.22200000001</v>
      </c>
    </row>
    <row r="26" spans="1:7" s="2257" customFormat="1" ht="12.75" customHeight="1">
      <c r="A26" s="2236">
        <v>430</v>
      </c>
      <c r="B26" s="2231"/>
      <c r="C26" s="2232" t="s">
        <v>459</v>
      </c>
      <c r="D26" s="310">
        <v>0</v>
      </c>
      <c r="E26" s="310">
        <v>0</v>
      </c>
      <c r="F26" s="310">
        <v>0</v>
      </c>
      <c r="G26" s="310">
        <v>0</v>
      </c>
    </row>
    <row r="27" spans="1:7" s="2257" customFormat="1" ht="12.75" customHeight="1">
      <c r="A27" s="2236">
        <v>431</v>
      </c>
      <c r="B27" s="2231"/>
      <c r="C27" s="2232" t="s">
        <v>460</v>
      </c>
      <c r="D27" s="310">
        <v>0</v>
      </c>
      <c r="E27" s="310">
        <v>2487</v>
      </c>
      <c r="F27" s="310">
        <v>1450.9880000000001</v>
      </c>
      <c r="G27" s="310">
        <v>2978.75</v>
      </c>
    </row>
    <row r="28" spans="1:7" s="2257" customFormat="1" ht="12.75" customHeight="1">
      <c r="A28" s="2236">
        <v>432</v>
      </c>
      <c r="B28" s="2231"/>
      <c r="C28" s="2232" t="s">
        <v>461</v>
      </c>
      <c r="D28" s="310">
        <v>0</v>
      </c>
      <c r="E28" s="310">
        <v>0</v>
      </c>
      <c r="F28" s="310">
        <v>0</v>
      </c>
      <c r="G28" s="310">
        <v>0</v>
      </c>
    </row>
    <row r="29" spans="1:7" s="2257" customFormat="1" ht="12.75" customHeight="1">
      <c r="A29" s="2236">
        <v>439</v>
      </c>
      <c r="B29" s="2231"/>
      <c r="C29" s="2232" t="s">
        <v>462</v>
      </c>
      <c r="D29" s="310">
        <v>0</v>
      </c>
      <c r="E29" s="310">
        <v>7808.5</v>
      </c>
      <c r="F29" s="310">
        <v>112060.387</v>
      </c>
      <c r="G29" s="310">
        <v>4539</v>
      </c>
    </row>
    <row r="30" spans="1:7" s="2229" customFormat="1" ht="25.5">
      <c r="A30" s="2236">
        <v>450</v>
      </c>
      <c r="B30" s="2240"/>
      <c r="C30" s="2238" t="s">
        <v>463</v>
      </c>
      <c r="D30" s="284">
        <v>0</v>
      </c>
      <c r="E30" s="284">
        <v>0</v>
      </c>
      <c r="F30" s="284">
        <v>0</v>
      </c>
      <c r="G30" s="284">
        <v>0</v>
      </c>
    </row>
    <row r="31" spans="1:7" s="2241" customFormat="1" ht="25.5">
      <c r="A31" s="2236">
        <v>451</v>
      </c>
      <c r="B31" s="2240"/>
      <c r="C31" s="2238" t="s">
        <v>464</v>
      </c>
      <c r="D31" s="306">
        <v>0</v>
      </c>
      <c r="E31" s="306">
        <v>14600.592000000001</v>
      </c>
      <c r="F31" s="306">
        <v>6870.8810000000003</v>
      </c>
      <c r="G31" s="306">
        <v>7551.2619999999997</v>
      </c>
    </row>
    <row r="32" spans="1:7" s="2229" customFormat="1" ht="12.75" customHeight="1">
      <c r="A32" s="2230">
        <v>46</v>
      </c>
      <c r="B32" s="2231"/>
      <c r="C32" s="2232" t="s">
        <v>465</v>
      </c>
      <c r="D32" s="306">
        <v>0</v>
      </c>
      <c r="E32" s="306">
        <v>550086.21100000001</v>
      </c>
      <c r="F32" s="306">
        <v>553667.69900000002</v>
      </c>
      <c r="G32" s="306">
        <v>573011.99100000004</v>
      </c>
    </row>
    <row r="33" spans="1:7" s="2245" customFormat="1" ht="12.75" customHeight="1">
      <c r="A33" s="2242" t="s">
        <v>466</v>
      </c>
      <c r="B33" s="2258"/>
      <c r="C33" s="2243" t="s">
        <v>467</v>
      </c>
      <c r="D33" s="1255">
        <v>0</v>
      </c>
      <c r="E33" s="1255">
        <v>0</v>
      </c>
      <c r="F33" s="1255">
        <v>0</v>
      </c>
      <c r="G33" s="1255">
        <v>0</v>
      </c>
    </row>
    <row r="34" spans="1:7" s="2229" customFormat="1" ht="15" customHeight="1">
      <c r="A34" s="2230">
        <v>47</v>
      </c>
      <c r="B34" s="2231"/>
      <c r="C34" s="2232" t="s">
        <v>449</v>
      </c>
      <c r="D34" s="306">
        <v>0</v>
      </c>
      <c r="E34" s="306">
        <v>184158.53099999999</v>
      </c>
      <c r="F34" s="306">
        <v>173459.39199999999</v>
      </c>
      <c r="G34" s="306">
        <v>184400.10399999999</v>
      </c>
    </row>
    <row r="35" spans="1:7" s="2229" customFormat="1" ht="15" customHeight="1">
      <c r="A35" s="2248">
        <v>49</v>
      </c>
      <c r="B35" s="2249"/>
      <c r="C35" s="2250" t="s">
        <v>138</v>
      </c>
      <c r="D35" s="313">
        <v>0</v>
      </c>
      <c r="E35" s="313">
        <v>83483.087</v>
      </c>
      <c r="F35" s="313">
        <v>91209.3</v>
      </c>
      <c r="G35" s="313">
        <v>76508.394</v>
      </c>
    </row>
    <row r="36" spans="1:7" s="2225" customFormat="1" ht="13.5" customHeight="1">
      <c r="A36" s="2251"/>
      <c r="B36" s="2259"/>
      <c r="C36" s="2253" t="s">
        <v>468</v>
      </c>
      <c r="D36" s="305">
        <f t="shared" ref="D36:G36" si="1">D22+D23+D24+D25+D26+D27+D28+D29+D30+D31+D32+D34</f>
        <v>0</v>
      </c>
      <c r="E36" s="305">
        <f t="shared" si="1"/>
        <v>2027753.1689999998</v>
      </c>
      <c r="F36" s="305">
        <f t="shared" si="1"/>
        <v>2091479.875</v>
      </c>
      <c r="G36" s="305">
        <f t="shared" si="1"/>
        <v>2080143.4290000002</v>
      </c>
    </row>
    <row r="37" spans="1:7" s="2260" customFormat="1" ht="15" customHeight="1">
      <c r="A37" s="2251"/>
      <c r="B37" s="2259"/>
      <c r="C37" s="2253" t="s">
        <v>469</v>
      </c>
      <c r="D37" s="305">
        <f t="shared" ref="D37:G37" si="2">D36-D21</f>
        <v>0</v>
      </c>
      <c r="E37" s="305">
        <f t="shared" si="2"/>
        <v>-98731.513000000268</v>
      </c>
      <c r="F37" s="305">
        <f t="shared" si="2"/>
        <v>-92465.972000000067</v>
      </c>
      <c r="G37" s="305">
        <f t="shared" si="2"/>
        <v>-81656.690999999875</v>
      </c>
    </row>
    <row r="38" spans="1:7" s="2241" customFormat="1" ht="15" customHeight="1">
      <c r="A38" s="2230">
        <v>340</v>
      </c>
      <c r="B38" s="2231"/>
      <c r="C38" s="2232" t="s">
        <v>470</v>
      </c>
      <c r="D38" s="306">
        <v>0</v>
      </c>
      <c r="E38" s="306">
        <v>21400.338</v>
      </c>
      <c r="F38" s="306">
        <v>21106.632000000001</v>
      </c>
      <c r="G38" s="306">
        <v>21300</v>
      </c>
    </row>
    <row r="39" spans="1:7" s="2241" customFormat="1" ht="15" customHeight="1">
      <c r="A39" s="2230">
        <v>341</v>
      </c>
      <c r="B39" s="2231"/>
      <c r="C39" s="2232" t="s">
        <v>471</v>
      </c>
      <c r="D39" s="306">
        <v>0</v>
      </c>
      <c r="E39" s="306">
        <v>2.5</v>
      </c>
      <c r="F39" s="306">
        <v>23.677</v>
      </c>
      <c r="G39" s="306">
        <v>2</v>
      </c>
    </row>
    <row r="40" spans="1:7" s="2245" customFormat="1" ht="15" customHeight="1">
      <c r="A40" s="2236">
        <v>342</v>
      </c>
      <c r="B40" s="2237"/>
      <c r="C40" s="2238" t="s">
        <v>472</v>
      </c>
      <c r="D40" s="376">
        <v>0</v>
      </c>
      <c r="E40" s="376">
        <v>555.20000000000005</v>
      </c>
      <c r="F40" s="376">
        <v>449.63299999999998</v>
      </c>
      <c r="G40" s="376">
        <v>935</v>
      </c>
    </row>
    <row r="41" spans="1:7" s="2241" customFormat="1" ht="15" customHeight="1">
      <c r="A41" s="2230">
        <v>343</v>
      </c>
      <c r="B41" s="2231"/>
      <c r="C41" s="2232" t="s">
        <v>473</v>
      </c>
      <c r="D41" s="306">
        <v>0</v>
      </c>
      <c r="E41" s="306">
        <v>0</v>
      </c>
      <c r="F41" s="306">
        <v>0</v>
      </c>
      <c r="G41" s="306">
        <v>356.5</v>
      </c>
    </row>
    <row r="42" spans="1:7" s="2245" customFormat="1" ht="15" customHeight="1">
      <c r="A42" s="2236">
        <v>344</v>
      </c>
      <c r="B42" s="2237"/>
      <c r="C42" s="2238" t="s">
        <v>474</v>
      </c>
      <c r="D42" s="376">
        <v>0</v>
      </c>
      <c r="E42" s="376">
        <v>0</v>
      </c>
      <c r="F42" s="376">
        <v>46.250999999999998</v>
      </c>
      <c r="G42" s="376">
        <v>0</v>
      </c>
    </row>
    <row r="43" spans="1:7" s="2241" customFormat="1" ht="15" customHeight="1">
      <c r="A43" s="2230">
        <v>349</v>
      </c>
      <c r="B43" s="2231"/>
      <c r="C43" s="2232" t="s">
        <v>475</v>
      </c>
      <c r="D43" s="306">
        <v>0</v>
      </c>
      <c r="E43" s="306">
        <v>0</v>
      </c>
      <c r="F43" s="306">
        <v>37.387999999999998</v>
      </c>
      <c r="G43" s="306">
        <v>100</v>
      </c>
    </row>
    <row r="44" spans="1:7" s="2229" customFormat="1" ht="15" customHeight="1">
      <c r="A44" s="2230">
        <v>440</v>
      </c>
      <c r="B44" s="2231"/>
      <c r="C44" s="2232" t="s">
        <v>476</v>
      </c>
      <c r="D44" s="306">
        <v>0</v>
      </c>
      <c r="E44" s="306">
        <v>7354</v>
      </c>
      <c r="F44" s="306">
        <v>8142.5209999999997</v>
      </c>
      <c r="G44" s="306">
        <v>7367.9</v>
      </c>
    </row>
    <row r="45" spans="1:7" s="2239" customFormat="1" ht="15" customHeight="1">
      <c r="A45" s="2236">
        <v>441</v>
      </c>
      <c r="B45" s="2237"/>
      <c r="C45" s="2238" t="s">
        <v>477</v>
      </c>
      <c r="D45" s="1258">
        <v>0</v>
      </c>
      <c r="E45" s="1258">
        <v>3</v>
      </c>
      <c r="F45" s="1258">
        <v>114.13</v>
      </c>
      <c r="G45" s="1258">
        <v>4</v>
      </c>
    </row>
    <row r="46" spans="1:7" s="2239" customFormat="1" ht="15" customHeight="1">
      <c r="A46" s="2236">
        <v>442</v>
      </c>
      <c r="B46" s="2237"/>
      <c r="C46" s="2238" t="s">
        <v>478</v>
      </c>
      <c r="D46" s="376">
        <v>0</v>
      </c>
      <c r="E46" s="376">
        <v>1553</v>
      </c>
      <c r="F46" s="376">
        <v>2221.665</v>
      </c>
      <c r="G46" s="376">
        <v>2020</v>
      </c>
    </row>
    <row r="47" spans="1:7" s="2229" customFormat="1" ht="15" customHeight="1">
      <c r="A47" s="2230">
        <v>443</v>
      </c>
      <c r="B47" s="2231"/>
      <c r="C47" s="2232" t="s">
        <v>479</v>
      </c>
      <c r="D47" s="503">
        <v>0</v>
      </c>
      <c r="E47" s="503">
        <v>325.60000000000002</v>
      </c>
      <c r="F47" s="503">
        <v>62.286999999999999</v>
      </c>
      <c r="G47" s="503">
        <v>1434.7940000000001</v>
      </c>
    </row>
    <row r="48" spans="1:7" s="2229" customFormat="1" ht="15" customHeight="1">
      <c r="A48" s="2230">
        <v>444</v>
      </c>
      <c r="B48" s="2231"/>
      <c r="C48" s="2232" t="s">
        <v>480</v>
      </c>
      <c r="D48" s="503">
        <v>0</v>
      </c>
      <c r="E48" s="503">
        <v>0</v>
      </c>
      <c r="F48" s="503">
        <v>0</v>
      </c>
      <c r="G48" s="503">
        <v>0</v>
      </c>
    </row>
    <row r="49" spans="1:7" s="2229" customFormat="1" ht="15" customHeight="1">
      <c r="A49" s="2230">
        <v>445</v>
      </c>
      <c r="B49" s="2231"/>
      <c r="C49" s="2232" t="s">
        <v>481</v>
      </c>
      <c r="D49" s="306">
        <v>0</v>
      </c>
      <c r="E49" s="306">
        <v>0</v>
      </c>
      <c r="F49" s="306">
        <v>641</v>
      </c>
      <c r="G49" s="306">
        <v>0</v>
      </c>
    </row>
    <row r="50" spans="1:7" s="2229" customFormat="1" ht="15" customHeight="1">
      <c r="A50" s="2230">
        <v>446</v>
      </c>
      <c r="B50" s="2231"/>
      <c r="C50" s="2232" t="s">
        <v>482</v>
      </c>
      <c r="D50" s="306">
        <v>0</v>
      </c>
      <c r="E50" s="306">
        <v>26125</v>
      </c>
      <c r="F50" s="306">
        <v>26779.781999999999</v>
      </c>
      <c r="G50" s="306">
        <v>28315</v>
      </c>
    </row>
    <row r="51" spans="1:7" s="2239" customFormat="1" ht="15" customHeight="1">
      <c r="A51" s="2236">
        <v>447</v>
      </c>
      <c r="B51" s="2237"/>
      <c r="C51" s="2238" t="s">
        <v>483</v>
      </c>
      <c r="D51" s="376">
        <v>0</v>
      </c>
      <c r="E51" s="376">
        <v>24917.31</v>
      </c>
      <c r="F51" s="376">
        <v>24742.550999999999</v>
      </c>
      <c r="G51" s="376">
        <v>24920.627</v>
      </c>
    </row>
    <row r="52" spans="1:7" s="2229" customFormat="1" ht="15" customHeight="1">
      <c r="A52" s="2230">
        <v>448</v>
      </c>
      <c r="B52" s="2231"/>
      <c r="C52" s="2232" t="s">
        <v>484</v>
      </c>
      <c r="D52" s="503">
        <v>0</v>
      </c>
      <c r="E52" s="503">
        <v>10</v>
      </c>
      <c r="F52" s="503">
        <v>24.762</v>
      </c>
      <c r="G52" s="503">
        <v>10</v>
      </c>
    </row>
    <row r="53" spans="1:7" s="2239" customFormat="1" ht="15" customHeight="1">
      <c r="A53" s="2236">
        <v>449</v>
      </c>
      <c r="B53" s="2237"/>
      <c r="C53" s="2238" t="s">
        <v>485</v>
      </c>
      <c r="D53" s="1258">
        <v>0</v>
      </c>
      <c r="E53" s="1258">
        <v>0</v>
      </c>
      <c r="F53" s="1258">
        <v>6314.61</v>
      </c>
      <c r="G53" s="1258">
        <v>1000</v>
      </c>
    </row>
    <row r="54" spans="1:7" s="2241" customFormat="1" ht="13.5" customHeight="1">
      <c r="A54" s="2261" t="s">
        <v>486</v>
      </c>
      <c r="B54" s="2262"/>
      <c r="C54" s="2262" t="s">
        <v>487</v>
      </c>
      <c r="D54" s="1261">
        <v>0</v>
      </c>
      <c r="E54" s="1261">
        <v>0</v>
      </c>
      <c r="F54" s="1261">
        <v>4581.5309999999999</v>
      </c>
      <c r="G54" s="1261">
        <v>0</v>
      </c>
    </row>
    <row r="55" spans="1:7" ht="15" customHeight="1">
      <c r="A55" s="2263"/>
      <c r="B55" s="2259"/>
      <c r="C55" s="2253" t="s">
        <v>488</v>
      </c>
      <c r="D55" s="305">
        <f t="shared" ref="D55" si="3">SUM(D44:D53)-SUM(D38:D43)</f>
        <v>0</v>
      </c>
      <c r="E55" s="305">
        <f t="shared" ref="E55" si="4">SUM(E44:E53)-SUM(E38:E43)</f>
        <v>38329.872000000003</v>
      </c>
      <c r="F55" s="305">
        <f t="shared" ref="F55:G55" si="5">SUM(F44:F53)-SUM(F38:F43)</f>
        <v>47379.726999999984</v>
      </c>
      <c r="G55" s="305">
        <f t="shared" si="5"/>
        <v>42378.821000000004</v>
      </c>
    </row>
    <row r="56" spans="1:7" ht="14.25" customHeight="1">
      <c r="A56" s="2263"/>
      <c r="B56" s="2259"/>
      <c r="C56" s="2253" t="s">
        <v>489</v>
      </c>
      <c r="D56" s="305">
        <f t="shared" ref="D56:G56" si="6">D55+D37</f>
        <v>0</v>
      </c>
      <c r="E56" s="305">
        <f t="shared" si="6"/>
        <v>-60401.641000000265</v>
      </c>
      <c r="F56" s="305">
        <f t="shared" si="6"/>
        <v>-45086.245000000083</v>
      </c>
      <c r="G56" s="305">
        <f t="shared" si="6"/>
        <v>-39277.869999999872</v>
      </c>
    </row>
    <row r="57" spans="1:7" s="2229" customFormat="1" ht="15.75" customHeight="1">
      <c r="A57" s="2264">
        <v>380</v>
      </c>
      <c r="B57" s="2265"/>
      <c r="C57" s="2266" t="s">
        <v>490</v>
      </c>
      <c r="D57" s="502">
        <v>0</v>
      </c>
      <c r="E57" s="502">
        <v>0</v>
      </c>
      <c r="F57" s="502">
        <v>0</v>
      </c>
      <c r="G57" s="502">
        <v>0</v>
      </c>
    </row>
    <row r="58" spans="1:7" s="2229" customFormat="1" ht="15.75" customHeight="1">
      <c r="A58" s="2264">
        <v>381</v>
      </c>
      <c r="B58" s="2265"/>
      <c r="C58" s="2266" t="s">
        <v>491</v>
      </c>
      <c r="D58" s="502">
        <v>0</v>
      </c>
      <c r="E58" s="502">
        <v>0</v>
      </c>
      <c r="F58" s="502">
        <v>0</v>
      </c>
      <c r="G58" s="502">
        <v>0</v>
      </c>
    </row>
    <row r="59" spans="1:7" s="2241" customFormat="1" ht="27.6" customHeight="1">
      <c r="A59" s="2236">
        <v>383</v>
      </c>
      <c r="B59" s="2240"/>
      <c r="C59" s="2238" t="s">
        <v>492</v>
      </c>
      <c r="D59" s="323">
        <v>0</v>
      </c>
      <c r="E59" s="323">
        <v>0</v>
      </c>
      <c r="F59" s="323">
        <v>0</v>
      </c>
      <c r="G59" s="323">
        <v>0</v>
      </c>
    </row>
    <row r="60" spans="1:7" s="2241" customFormat="1">
      <c r="A60" s="2236">
        <v>3840</v>
      </c>
      <c r="B60" s="2240"/>
      <c r="C60" s="2238" t="s">
        <v>493</v>
      </c>
      <c r="D60" s="324">
        <v>0</v>
      </c>
      <c r="E60" s="324">
        <v>0</v>
      </c>
      <c r="F60" s="324">
        <v>0</v>
      </c>
      <c r="G60" s="324">
        <v>0</v>
      </c>
    </row>
    <row r="61" spans="1:7" s="2241" customFormat="1" ht="26.45" customHeight="1">
      <c r="A61" s="2236">
        <v>3841</v>
      </c>
      <c r="B61" s="2240"/>
      <c r="C61" s="2238" t="s">
        <v>494</v>
      </c>
      <c r="D61" s="324">
        <v>0</v>
      </c>
      <c r="E61" s="324">
        <v>0</v>
      </c>
      <c r="F61" s="324">
        <v>0</v>
      </c>
      <c r="G61" s="324">
        <v>0</v>
      </c>
    </row>
    <row r="62" spans="1:7" s="2241" customFormat="1">
      <c r="A62" s="2267">
        <v>386</v>
      </c>
      <c r="B62" s="2268"/>
      <c r="C62" s="2269" t="s">
        <v>495</v>
      </c>
      <c r="D62" s="324">
        <v>0</v>
      </c>
      <c r="E62" s="324">
        <v>0</v>
      </c>
      <c r="F62" s="324">
        <v>0</v>
      </c>
      <c r="G62" s="324">
        <v>0</v>
      </c>
    </row>
    <row r="63" spans="1:7" s="2241" customFormat="1" ht="27.6" customHeight="1">
      <c r="A63" s="2236">
        <v>387</v>
      </c>
      <c r="B63" s="2240"/>
      <c r="C63" s="2238" t="s">
        <v>496</v>
      </c>
      <c r="D63" s="324">
        <v>0</v>
      </c>
      <c r="E63" s="324">
        <v>0</v>
      </c>
      <c r="F63" s="324">
        <v>0</v>
      </c>
      <c r="G63" s="324">
        <v>0</v>
      </c>
    </row>
    <row r="64" spans="1:7" s="2241" customFormat="1">
      <c r="A64" s="2230">
        <v>389</v>
      </c>
      <c r="B64" s="2270"/>
      <c r="C64" s="2232" t="s">
        <v>137</v>
      </c>
      <c r="D64" s="306">
        <v>0</v>
      </c>
      <c r="E64" s="306">
        <v>0</v>
      </c>
      <c r="F64" s="306">
        <v>0</v>
      </c>
      <c r="G64" s="306">
        <v>0</v>
      </c>
    </row>
    <row r="65" spans="1:7" s="2239" customFormat="1">
      <c r="A65" s="2236" t="s">
        <v>260</v>
      </c>
      <c r="B65" s="2237"/>
      <c r="C65" s="2238" t="s">
        <v>497</v>
      </c>
      <c r="D65" s="376">
        <v>0</v>
      </c>
      <c r="E65" s="376">
        <v>0</v>
      </c>
      <c r="F65" s="376">
        <v>0</v>
      </c>
      <c r="G65" s="376">
        <v>0</v>
      </c>
    </row>
    <row r="66" spans="1:7" s="2272" customFormat="1" ht="25.5">
      <c r="A66" s="2236" t="s">
        <v>262</v>
      </c>
      <c r="B66" s="2271"/>
      <c r="C66" s="2238" t="s">
        <v>498</v>
      </c>
      <c r="D66" s="323">
        <v>0</v>
      </c>
      <c r="E66" s="323">
        <v>0</v>
      </c>
      <c r="F66" s="323">
        <v>0</v>
      </c>
      <c r="G66" s="323">
        <v>0</v>
      </c>
    </row>
    <row r="67" spans="1:7" s="2229" customFormat="1">
      <c r="A67" s="2236">
        <v>481</v>
      </c>
      <c r="B67" s="2231"/>
      <c r="C67" s="2232" t="s">
        <v>499</v>
      </c>
      <c r="D67" s="306">
        <v>0</v>
      </c>
      <c r="E67" s="306">
        <v>0</v>
      </c>
      <c r="F67" s="306">
        <v>0</v>
      </c>
      <c r="G67" s="306">
        <v>0</v>
      </c>
    </row>
    <row r="68" spans="1:7" s="2229" customFormat="1">
      <c r="A68" s="2236">
        <v>482</v>
      </c>
      <c r="B68" s="2231"/>
      <c r="C68" s="2232" t="s">
        <v>500</v>
      </c>
      <c r="D68" s="306">
        <v>0</v>
      </c>
      <c r="E68" s="306">
        <v>0</v>
      </c>
      <c r="F68" s="306">
        <v>0</v>
      </c>
      <c r="G68" s="306">
        <v>0</v>
      </c>
    </row>
    <row r="69" spans="1:7" s="2229" customFormat="1">
      <c r="A69" s="2236">
        <v>483</v>
      </c>
      <c r="B69" s="2231"/>
      <c r="C69" s="2232" t="s">
        <v>501</v>
      </c>
      <c r="D69" s="306">
        <v>0</v>
      </c>
      <c r="E69" s="306">
        <v>0</v>
      </c>
      <c r="F69" s="306">
        <v>0</v>
      </c>
      <c r="G69" s="306">
        <v>0</v>
      </c>
    </row>
    <row r="70" spans="1:7" s="2229" customFormat="1">
      <c r="A70" s="2236">
        <v>484</v>
      </c>
      <c r="B70" s="2231"/>
      <c r="C70" s="2232" t="s">
        <v>502</v>
      </c>
      <c r="D70" s="306">
        <v>0</v>
      </c>
      <c r="E70" s="306">
        <v>0</v>
      </c>
      <c r="F70" s="306">
        <v>0</v>
      </c>
      <c r="G70" s="306">
        <v>0</v>
      </c>
    </row>
    <row r="71" spans="1:7" s="2239" customFormat="1" ht="25.5">
      <c r="A71" s="2236">
        <v>485</v>
      </c>
      <c r="B71" s="2237"/>
      <c r="C71" s="2238" t="s">
        <v>503</v>
      </c>
      <c r="D71" s="376">
        <v>0</v>
      </c>
      <c r="E71" s="376">
        <v>0</v>
      </c>
      <c r="F71" s="376">
        <v>0</v>
      </c>
      <c r="G71" s="376">
        <v>0</v>
      </c>
    </row>
    <row r="72" spans="1:7" s="2229" customFormat="1">
      <c r="A72" s="2236">
        <v>486</v>
      </c>
      <c r="B72" s="2231"/>
      <c r="C72" s="2232" t="s">
        <v>504</v>
      </c>
      <c r="D72" s="306">
        <v>0</v>
      </c>
      <c r="E72" s="306">
        <v>0</v>
      </c>
      <c r="F72" s="306">
        <v>0</v>
      </c>
      <c r="G72" s="306">
        <v>0</v>
      </c>
    </row>
    <row r="73" spans="1:7" s="2245" customFormat="1" ht="25.5">
      <c r="A73" s="2236">
        <v>487</v>
      </c>
      <c r="B73" s="2258"/>
      <c r="C73" s="2238" t="s">
        <v>505</v>
      </c>
      <c r="D73" s="376">
        <v>0</v>
      </c>
      <c r="E73" s="376">
        <v>0</v>
      </c>
      <c r="F73" s="376">
        <v>0</v>
      </c>
      <c r="G73" s="376">
        <v>0</v>
      </c>
    </row>
    <row r="74" spans="1:7" s="2241" customFormat="1" ht="15" customHeight="1">
      <c r="A74" s="2236">
        <v>489</v>
      </c>
      <c r="B74" s="2273"/>
      <c r="C74" s="2250" t="s">
        <v>170</v>
      </c>
      <c r="D74" s="376">
        <v>0</v>
      </c>
      <c r="E74" s="376">
        <v>23158.519</v>
      </c>
      <c r="F74" s="376">
        <v>11752.085999999999</v>
      </c>
      <c r="G74" s="376">
        <v>21383.294000000002</v>
      </c>
    </row>
    <row r="75" spans="1:7" s="2241" customFormat="1">
      <c r="A75" s="2274" t="s">
        <v>506</v>
      </c>
      <c r="B75" s="2273"/>
      <c r="C75" s="2262" t="s">
        <v>507</v>
      </c>
      <c r="D75" s="306">
        <v>0</v>
      </c>
      <c r="E75" s="306">
        <v>20458.519</v>
      </c>
      <c r="F75" s="306">
        <v>11752.085999999999</v>
      </c>
      <c r="G75" s="306">
        <v>21383.294000000002</v>
      </c>
    </row>
    <row r="76" spans="1:7">
      <c r="A76" s="2251"/>
      <c r="B76" s="2252"/>
      <c r="C76" s="2253" t="s">
        <v>508</v>
      </c>
      <c r="D76" s="305">
        <f t="shared" ref="D76" si="7">SUM(D65:D74)-SUM(D57:D64)</f>
        <v>0</v>
      </c>
      <c r="E76" s="305">
        <f t="shared" ref="E76" si="8">SUM(E65:E74)-SUM(E57:E64)</f>
        <v>23158.519</v>
      </c>
      <c r="F76" s="305">
        <f t="shared" ref="F76:G76" si="9">SUM(F65:F74)-SUM(F57:F64)</f>
        <v>11752.085999999999</v>
      </c>
      <c r="G76" s="305">
        <f t="shared" si="9"/>
        <v>21383.294000000002</v>
      </c>
    </row>
    <row r="77" spans="1:7">
      <c r="A77" s="2275"/>
      <c r="B77" s="2276"/>
      <c r="C77" s="2253" t="s">
        <v>509</v>
      </c>
      <c r="D77" s="305">
        <f t="shared" ref="D77:G77" si="10">D56+D76</f>
        <v>0</v>
      </c>
      <c r="E77" s="305">
        <f t="shared" si="10"/>
        <v>-37243.122000000265</v>
      </c>
      <c r="F77" s="305">
        <f t="shared" si="10"/>
        <v>-33334.159000000087</v>
      </c>
      <c r="G77" s="305">
        <f t="shared" si="10"/>
        <v>-17894.57599999987</v>
      </c>
    </row>
    <row r="78" spans="1:7">
      <c r="A78" s="2277">
        <v>3</v>
      </c>
      <c r="B78" s="2278"/>
      <c r="C78" s="2279" t="s">
        <v>275</v>
      </c>
      <c r="D78" s="338">
        <f t="shared" ref="D78:G78" si="11">D20+D21+SUM(D38:D43)+SUM(D57:D64)</f>
        <v>0</v>
      </c>
      <c r="E78" s="338">
        <f t="shared" si="11"/>
        <v>2231925.807</v>
      </c>
      <c r="F78" s="338">
        <f t="shared" si="11"/>
        <v>2296818.7279999997</v>
      </c>
      <c r="G78" s="338">
        <f t="shared" si="11"/>
        <v>2261002.014</v>
      </c>
    </row>
    <row r="79" spans="1:7">
      <c r="A79" s="2277">
        <v>4</v>
      </c>
      <c r="B79" s="2278"/>
      <c r="C79" s="2279" t="s">
        <v>276</v>
      </c>
      <c r="D79" s="338">
        <f t="shared" ref="D79:G79" si="12">D35+D36+SUM(D44:D53)+SUM(D65:D74)</f>
        <v>0</v>
      </c>
      <c r="E79" s="338">
        <f t="shared" si="12"/>
        <v>2194682.6849999996</v>
      </c>
      <c r="F79" s="338">
        <f t="shared" si="12"/>
        <v>2263484.5690000001</v>
      </c>
      <c r="G79" s="338">
        <f t="shared" si="12"/>
        <v>2243107.4380000005</v>
      </c>
    </row>
    <row r="80" spans="1:7">
      <c r="A80" s="2280"/>
      <c r="B80" s="2281"/>
      <c r="C80" s="2282"/>
      <c r="D80" s="341"/>
      <c r="E80" s="341"/>
      <c r="F80" s="341"/>
      <c r="G80" s="341"/>
    </row>
    <row r="81" spans="1:7">
      <c r="A81" s="2283" t="s">
        <v>510</v>
      </c>
      <c r="B81" s="2284"/>
      <c r="C81" s="2284"/>
      <c r="D81" s="1284"/>
      <c r="E81" s="1284"/>
      <c r="F81" s="1284"/>
      <c r="G81" s="1284"/>
    </row>
    <row r="82" spans="1:7" s="2229" customFormat="1">
      <c r="A82" s="2285">
        <v>50</v>
      </c>
      <c r="B82" s="2286"/>
      <c r="C82" s="2286" t="s">
        <v>511</v>
      </c>
      <c r="D82" s="306">
        <v>0</v>
      </c>
      <c r="E82" s="306">
        <v>54137.040999999997</v>
      </c>
      <c r="F82" s="306">
        <v>45963.872000000003</v>
      </c>
      <c r="G82" s="306">
        <v>62115.131999999998</v>
      </c>
    </row>
    <row r="83" spans="1:7" s="2229" customFormat="1">
      <c r="A83" s="2285">
        <v>51</v>
      </c>
      <c r="B83" s="2286"/>
      <c r="C83" s="2286" t="s">
        <v>512</v>
      </c>
      <c r="D83" s="306">
        <v>0</v>
      </c>
      <c r="E83" s="306">
        <v>0</v>
      </c>
      <c r="F83" s="306">
        <v>0</v>
      </c>
      <c r="G83" s="306">
        <v>0</v>
      </c>
    </row>
    <row r="84" spans="1:7" s="2229" customFormat="1">
      <c r="A84" s="2285">
        <v>52</v>
      </c>
      <c r="B84" s="2286"/>
      <c r="C84" s="2286" t="s">
        <v>513</v>
      </c>
      <c r="D84" s="306">
        <v>0</v>
      </c>
      <c r="E84" s="306">
        <v>7283.5</v>
      </c>
      <c r="F84" s="306">
        <v>8598.3240000000005</v>
      </c>
      <c r="G84" s="306">
        <v>9811.5</v>
      </c>
    </row>
    <row r="85" spans="1:7" s="2229" customFormat="1">
      <c r="A85" s="2287">
        <v>54</v>
      </c>
      <c r="B85" s="2288"/>
      <c r="C85" s="2288" t="s">
        <v>514</v>
      </c>
      <c r="D85" s="306">
        <v>0</v>
      </c>
      <c r="E85" s="306">
        <v>6019.5</v>
      </c>
      <c r="F85" s="306">
        <v>18653.045999999998</v>
      </c>
      <c r="G85" s="306">
        <v>9150</v>
      </c>
    </row>
    <row r="86" spans="1:7" s="2229" customFormat="1">
      <c r="A86" s="2287">
        <v>55</v>
      </c>
      <c r="B86" s="2288"/>
      <c r="C86" s="2288" t="s">
        <v>515</v>
      </c>
      <c r="D86" s="306">
        <v>0</v>
      </c>
      <c r="E86" s="306">
        <v>12000</v>
      </c>
      <c r="F86" s="306">
        <v>196</v>
      </c>
      <c r="G86" s="306">
        <v>15950</v>
      </c>
    </row>
    <row r="87" spans="1:7" s="2229" customFormat="1">
      <c r="A87" s="2287">
        <v>56</v>
      </c>
      <c r="B87" s="2288"/>
      <c r="C87" s="2288" t="s">
        <v>516</v>
      </c>
      <c r="D87" s="306">
        <v>0</v>
      </c>
      <c r="E87" s="306">
        <v>15106.55</v>
      </c>
      <c r="F87" s="306">
        <v>6018.3239999999996</v>
      </c>
      <c r="G87" s="306">
        <v>17743.615000000002</v>
      </c>
    </row>
    <row r="88" spans="1:7" s="2229" customFormat="1">
      <c r="A88" s="2285">
        <v>57</v>
      </c>
      <c r="B88" s="2286"/>
      <c r="C88" s="2286" t="s">
        <v>517</v>
      </c>
      <c r="D88" s="306">
        <v>0</v>
      </c>
      <c r="E88" s="306">
        <v>3160</v>
      </c>
      <c r="F88" s="306">
        <v>1455.9939999999999</v>
      </c>
      <c r="G88" s="306">
        <v>2408.5</v>
      </c>
    </row>
    <row r="89" spans="1:7" s="2239" customFormat="1" ht="25.5">
      <c r="A89" s="2289">
        <v>580</v>
      </c>
      <c r="B89" s="2290"/>
      <c r="C89" s="2290" t="s">
        <v>518</v>
      </c>
      <c r="D89" s="376">
        <v>0</v>
      </c>
      <c r="E89" s="376">
        <v>0</v>
      </c>
      <c r="F89" s="376">
        <v>0</v>
      </c>
      <c r="G89" s="376">
        <v>0</v>
      </c>
    </row>
    <row r="90" spans="1:7" s="2239" customFormat="1" ht="25.5">
      <c r="A90" s="2289">
        <v>582</v>
      </c>
      <c r="B90" s="2290"/>
      <c r="C90" s="2290" t="s">
        <v>519</v>
      </c>
      <c r="D90" s="376">
        <v>0</v>
      </c>
      <c r="E90" s="376">
        <v>0</v>
      </c>
      <c r="F90" s="376">
        <v>0</v>
      </c>
      <c r="G90" s="376">
        <v>0</v>
      </c>
    </row>
    <row r="91" spans="1:7" s="2229" customFormat="1">
      <c r="A91" s="2285">
        <v>584</v>
      </c>
      <c r="B91" s="2286"/>
      <c r="C91" s="2286" t="s">
        <v>520</v>
      </c>
      <c r="D91" s="306">
        <v>0</v>
      </c>
      <c r="E91" s="306">
        <v>0</v>
      </c>
      <c r="F91" s="306">
        <v>0</v>
      </c>
      <c r="G91" s="306">
        <v>0</v>
      </c>
    </row>
    <row r="92" spans="1:7" s="2239" customFormat="1" ht="25.5">
      <c r="A92" s="2289">
        <v>585</v>
      </c>
      <c r="B92" s="2290"/>
      <c r="C92" s="2290" t="s">
        <v>521</v>
      </c>
      <c r="D92" s="376">
        <v>0</v>
      </c>
      <c r="E92" s="376">
        <v>0</v>
      </c>
      <c r="F92" s="376">
        <v>0</v>
      </c>
      <c r="G92" s="376">
        <v>0</v>
      </c>
    </row>
    <row r="93" spans="1:7" s="2229" customFormat="1">
      <c r="A93" s="2285">
        <v>586</v>
      </c>
      <c r="B93" s="2286"/>
      <c r="C93" s="2286" t="s">
        <v>522</v>
      </c>
      <c r="D93" s="306">
        <v>0</v>
      </c>
      <c r="E93" s="306">
        <v>0</v>
      </c>
      <c r="F93" s="306">
        <v>0</v>
      </c>
      <c r="G93" s="306">
        <v>0</v>
      </c>
    </row>
    <row r="94" spans="1:7" s="2229" customFormat="1">
      <c r="A94" s="2291">
        <v>589</v>
      </c>
      <c r="B94" s="2292"/>
      <c r="C94" s="2292" t="s">
        <v>523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2293">
        <v>5</v>
      </c>
      <c r="B95" s="2294"/>
      <c r="C95" s="2294" t="s">
        <v>524</v>
      </c>
      <c r="D95" s="353">
        <f t="shared" ref="D95:G95" si="13">SUM(D82:D94)</f>
        <v>0</v>
      </c>
      <c r="E95" s="353">
        <f t="shared" si="13"/>
        <v>97706.591</v>
      </c>
      <c r="F95" s="353">
        <f t="shared" si="13"/>
        <v>80885.56</v>
      </c>
      <c r="G95" s="353">
        <f t="shared" si="13"/>
        <v>117178.747</v>
      </c>
    </row>
    <row r="96" spans="1:7" s="2239" customFormat="1" ht="25.5">
      <c r="A96" s="2289">
        <v>60</v>
      </c>
      <c r="B96" s="2290"/>
      <c r="C96" s="2290" t="s">
        <v>525</v>
      </c>
      <c r="D96" s="488"/>
      <c r="E96" s="488"/>
      <c r="F96" s="488">
        <v>18.178999999999998</v>
      </c>
      <c r="G96" s="488">
        <v>0</v>
      </c>
    </row>
    <row r="97" spans="1:7" s="2239" customFormat="1" ht="25.5">
      <c r="A97" s="2289">
        <v>61</v>
      </c>
      <c r="B97" s="2290"/>
      <c r="C97" s="2290" t="s">
        <v>526</v>
      </c>
      <c r="D97" s="488"/>
      <c r="E97" s="488"/>
      <c r="F97" s="488">
        <v>0</v>
      </c>
      <c r="G97" s="488">
        <v>0</v>
      </c>
    </row>
    <row r="98" spans="1:7" s="2229" customFormat="1">
      <c r="A98" s="2285">
        <v>62</v>
      </c>
      <c r="B98" s="2286"/>
      <c r="C98" s="2286" t="s">
        <v>527</v>
      </c>
      <c r="D98" s="484"/>
      <c r="E98" s="484"/>
      <c r="F98" s="484">
        <v>0</v>
      </c>
      <c r="G98" s="484">
        <v>0</v>
      </c>
    </row>
    <row r="99" spans="1:7" s="2229" customFormat="1">
      <c r="A99" s="2285">
        <v>63</v>
      </c>
      <c r="B99" s="2286"/>
      <c r="C99" s="2286" t="s">
        <v>528</v>
      </c>
      <c r="D99" s="484"/>
      <c r="E99" s="484">
        <v>1168.3</v>
      </c>
      <c r="F99" s="484">
        <v>-280.15800000000002</v>
      </c>
      <c r="G99" s="484">
        <v>1755.8</v>
      </c>
    </row>
    <row r="100" spans="1:7" s="2229" customFormat="1">
      <c r="A100" s="2285">
        <v>64</v>
      </c>
      <c r="B100" s="2286"/>
      <c r="C100" s="2286" t="s">
        <v>529</v>
      </c>
      <c r="D100" s="484"/>
      <c r="E100" s="484">
        <v>893.26499999999999</v>
      </c>
      <c r="F100" s="484">
        <v>19585.241000000002</v>
      </c>
      <c r="G100" s="484">
        <v>4389.415</v>
      </c>
    </row>
    <row r="101" spans="1:7" s="2229" customFormat="1">
      <c r="A101" s="2285">
        <v>65</v>
      </c>
      <c r="B101" s="2286"/>
      <c r="C101" s="2286" t="s">
        <v>530</v>
      </c>
      <c r="D101" s="484"/>
      <c r="E101" s="484">
        <v>0</v>
      </c>
      <c r="F101" s="484">
        <v>90.435000000000002</v>
      </c>
      <c r="G101" s="484">
        <v>0</v>
      </c>
    </row>
    <row r="102" spans="1:7" s="2239" customFormat="1">
      <c r="A102" s="2289">
        <v>66</v>
      </c>
      <c r="B102" s="2290"/>
      <c r="C102" s="2290" t="s">
        <v>531</v>
      </c>
      <c r="D102" s="488"/>
      <c r="E102" s="488">
        <v>15841.035</v>
      </c>
      <c r="F102" s="488">
        <v>10851.603999999999</v>
      </c>
      <c r="G102" s="488">
        <v>19222.7</v>
      </c>
    </row>
    <row r="103" spans="1:7" s="2229" customFormat="1">
      <c r="A103" s="2285">
        <v>67</v>
      </c>
      <c r="B103" s="2286"/>
      <c r="C103" s="2286" t="s">
        <v>517</v>
      </c>
      <c r="D103" s="484"/>
      <c r="E103" s="484">
        <v>3160</v>
      </c>
      <c r="F103" s="484">
        <v>1455.9939999999999</v>
      </c>
      <c r="G103" s="484">
        <v>2408.5</v>
      </c>
    </row>
    <row r="104" spans="1:7" s="2229" customFormat="1" ht="38.25">
      <c r="A104" s="2289" t="s">
        <v>299</v>
      </c>
      <c r="B104" s="2286"/>
      <c r="C104" s="2290" t="s">
        <v>532</v>
      </c>
      <c r="D104" s="484"/>
      <c r="E104" s="484"/>
      <c r="F104" s="484">
        <v>743.03300000000002</v>
      </c>
      <c r="G104" s="484">
        <v>0</v>
      </c>
    </row>
    <row r="105" spans="1:7" s="2229" customFormat="1" ht="56.45" customHeight="1">
      <c r="A105" s="2295" t="s">
        <v>533</v>
      </c>
      <c r="B105" s="2292"/>
      <c r="C105" s="2296" t="s">
        <v>534</v>
      </c>
      <c r="D105" s="563"/>
      <c r="E105" s="563"/>
      <c r="F105" s="563">
        <v>0</v>
      </c>
      <c r="G105" s="563">
        <v>0</v>
      </c>
    </row>
    <row r="106" spans="1:7">
      <c r="A106" s="2293">
        <v>6</v>
      </c>
      <c r="B106" s="2294"/>
      <c r="C106" s="2294" t="s">
        <v>535</v>
      </c>
      <c r="D106" s="353">
        <f t="shared" ref="D106:G106" si="14">SUM(D96:D105)</f>
        <v>0</v>
      </c>
      <c r="E106" s="353">
        <f t="shared" si="14"/>
        <v>21062.6</v>
      </c>
      <c r="F106" s="353">
        <f t="shared" si="14"/>
        <v>32464.328000000001</v>
      </c>
      <c r="G106" s="353">
        <f t="shared" si="14"/>
        <v>27776.415000000001</v>
      </c>
    </row>
    <row r="107" spans="1:7">
      <c r="A107" s="2297" t="s">
        <v>304</v>
      </c>
      <c r="B107" s="2298"/>
      <c r="C107" s="2294" t="s">
        <v>4</v>
      </c>
      <c r="D107" s="353">
        <f t="shared" ref="D107:G107" si="15">(D95-D88)-(D106-D103)</f>
        <v>0</v>
      </c>
      <c r="E107" s="353">
        <f t="shared" si="15"/>
        <v>76643.991000000009</v>
      </c>
      <c r="F107" s="353">
        <f t="shared" si="15"/>
        <v>48421.231999999989</v>
      </c>
      <c r="G107" s="353">
        <f t="shared" si="15"/>
        <v>89402.331999999995</v>
      </c>
    </row>
    <row r="108" spans="1:7">
      <c r="A108" s="2299" t="s">
        <v>305</v>
      </c>
      <c r="B108" s="2300"/>
      <c r="C108" s="2301" t="s">
        <v>536</v>
      </c>
      <c r="D108" s="353">
        <f t="shared" ref="D108:G108" si="16">D107-D85-D86+D100+D101</f>
        <v>0</v>
      </c>
      <c r="E108" s="353">
        <f t="shared" si="16"/>
        <v>59517.756000000008</v>
      </c>
      <c r="F108" s="353">
        <f t="shared" si="16"/>
        <v>49247.861999999994</v>
      </c>
      <c r="G108" s="353">
        <f t="shared" si="16"/>
        <v>68691.746999999988</v>
      </c>
    </row>
    <row r="109" spans="1:7">
      <c r="A109" s="2280"/>
      <c r="B109" s="2281"/>
      <c r="C109" s="2282"/>
      <c r="D109" s="341"/>
      <c r="E109" s="341"/>
      <c r="F109" s="341"/>
      <c r="G109" s="341"/>
    </row>
    <row r="110" spans="1:7" s="2224" customFormat="1">
      <c r="A110" s="2302" t="s">
        <v>537</v>
      </c>
      <c r="B110" s="2303"/>
      <c r="C110" s="2304"/>
      <c r="D110" s="341"/>
      <c r="E110" s="341"/>
      <c r="F110" s="341"/>
      <c r="G110" s="341"/>
    </row>
    <row r="111" spans="1:7" s="2307" customFormat="1">
      <c r="A111" s="2305">
        <v>10</v>
      </c>
      <c r="B111" s="2306"/>
      <c r="C111" s="2306" t="s">
        <v>538</v>
      </c>
      <c r="D111" s="366">
        <f t="shared" ref="D111:G111" si="17">D112+D117</f>
        <v>0</v>
      </c>
      <c r="E111" s="366">
        <f t="shared" si="17"/>
        <v>0</v>
      </c>
      <c r="F111" s="366">
        <f t="shared" si="17"/>
        <v>1026467.1869999999</v>
      </c>
      <c r="G111" s="366">
        <f t="shared" si="17"/>
        <v>0</v>
      </c>
    </row>
    <row r="112" spans="1:7" s="2307" customFormat="1">
      <c r="A112" s="2308" t="s">
        <v>309</v>
      </c>
      <c r="B112" s="2309"/>
      <c r="C112" s="2309" t="s">
        <v>539</v>
      </c>
      <c r="D112" s="366">
        <f t="shared" ref="D112:G112" si="18">D113+D114+D115+D116</f>
        <v>0</v>
      </c>
      <c r="E112" s="366">
        <f t="shared" si="18"/>
        <v>0</v>
      </c>
      <c r="F112" s="366">
        <f t="shared" si="18"/>
        <v>895015.30799999996</v>
      </c>
      <c r="G112" s="366">
        <f t="shared" si="18"/>
        <v>0</v>
      </c>
    </row>
    <row r="113" spans="1:7" s="2307" customFormat="1">
      <c r="A113" s="2310" t="s">
        <v>311</v>
      </c>
      <c r="B113" s="2311"/>
      <c r="C113" s="2311" t="s">
        <v>540</v>
      </c>
      <c r="D113" s="306"/>
      <c r="E113" s="306"/>
      <c r="F113" s="306">
        <v>671870.76</v>
      </c>
      <c r="G113" s="306"/>
    </row>
    <row r="114" spans="1:7" s="2314" customFormat="1" ht="15" customHeight="1">
      <c r="A114" s="2312">
        <v>102</v>
      </c>
      <c r="B114" s="2313"/>
      <c r="C114" s="2313" t="s">
        <v>541</v>
      </c>
      <c r="D114" s="323"/>
      <c r="E114" s="323"/>
      <c r="F114" s="323">
        <v>0</v>
      </c>
      <c r="G114" s="323"/>
    </row>
    <row r="115" spans="1:7" s="2307" customFormat="1">
      <c r="A115" s="2310">
        <v>104</v>
      </c>
      <c r="B115" s="2311"/>
      <c r="C115" s="2311" t="s">
        <v>542</v>
      </c>
      <c r="D115" s="306"/>
      <c r="E115" s="306"/>
      <c r="F115" s="306">
        <v>218196.76</v>
      </c>
      <c r="G115" s="306"/>
    </row>
    <row r="116" spans="1:7" s="2307" customFormat="1">
      <c r="A116" s="2310">
        <v>106</v>
      </c>
      <c r="B116" s="2311"/>
      <c r="C116" s="2311" t="s">
        <v>543</v>
      </c>
      <c r="D116" s="306"/>
      <c r="E116" s="306"/>
      <c r="F116" s="306">
        <v>4947.7879999999996</v>
      </c>
      <c r="G116" s="306"/>
    </row>
    <row r="117" spans="1:7" s="2307" customFormat="1">
      <c r="A117" s="2308" t="s">
        <v>316</v>
      </c>
      <c r="B117" s="2309"/>
      <c r="C117" s="2309" t="s">
        <v>544</v>
      </c>
      <c r="D117" s="366">
        <f t="shared" ref="D117:G117" si="19">D118+D119+D120</f>
        <v>0</v>
      </c>
      <c r="E117" s="366">
        <f t="shared" si="19"/>
        <v>0</v>
      </c>
      <c r="F117" s="366">
        <f t="shared" si="19"/>
        <v>131451.87900000002</v>
      </c>
      <c r="G117" s="366">
        <f t="shared" si="19"/>
        <v>0</v>
      </c>
    </row>
    <row r="118" spans="1:7" s="2307" customFormat="1">
      <c r="A118" s="2310">
        <v>107</v>
      </c>
      <c r="B118" s="2311"/>
      <c r="C118" s="2311" t="s">
        <v>545</v>
      </c>
      <c r="D118" s="306"/>
      <c r="E118" s="306"/>
      <c r="F118" s="306">
        <v>9818.1309999999994</v>
      </c>
      <c r="G118" s="306"/>
    </row>
    <row r="119" spans="1:7" s="2307" customFormat="1">
      <c r="A119" s="2310">
        <v>108</v>
      </c>
      <c r="B119" s="2311"/>
      <c r="C119" s="2311" t="s">
        <v>546</v>
      </c>
      <c r="D119" s="306"/>
      <c r="E119" s="306"/>
      <c r="F119" s="306">
        <v>121633.74800000001</v>
      </c>
      <c r="G119" s="306"/>
    </row>
    <row r="120" spans="1:7" s="2316" customFormat="1" ht="25.5">
      <c r="A120" s="2312">
        <v>109</v>
      </c>
      <c r="B120" s="2315"/>
      <c r="C120" s="2315" t="s">
        <v>547</v>
      </c>
      <c r="D120" s="376"/>
      <c r="E120" s="376"/>
      <c r="F120" s="376">
        <v>0</v>
      </c>
      <c r="G120" s="376"/>
    </row>
    <row r="121" spans="1:7" s="2307" customFormat="1">
      <c r="A121" s="2308">
        <v>14</v>
      </c>
      <c r="B121" s="2309"/>
      <c r="C121" s="2309" t="s">
        <v>548</v>
      </c>
      <c r="D121" s="378">
        <f t="shared" ref="D121:G121" si="20">SUM(D122:D130)</f>
        <v>0</v>
      </c>
      <c r="E121" s="378">
        <f t="shared" si="20"/>
        <v>0</v>
      </c>
      <c r="F121" s="378">
        <f t="shared" si="20"/>
        <v>1643699.9410000001</v>
      </c>
      <c r="G121" s="378">
        <f t="shared" si="20"/>
        <v>0</v>
      </c>
    </row>
    <row r="122" spans="1:7" s="2307" customFormat="1">
      <c r="A122" s="2310" t="s">
        <v>322</v>
      </c>
      <c r="B122" s="2311"/>
      <c r="C122" s="2311" t="s">
        <v>549</v>
      </c>
      <c r="D122" s="306"/>
      <c r="E122" s="306"/>
      <c r="F122" s="306">
        <v>1147594.514</v>
      </c>
      <c r="G122" s="306"/>
    </row>
    <row r="123" spans="1:7" s="2307" customFormat="1">
      <c r="A123" s="2310">
        <v>144</v>
      </c>
      <c r="B123" s="2311"/>
      <c r="C123" s="2311" t="s">
        <v>514</v>
      </c>
      <c r="D123" s="306"/>
      <c r="E123" s="306"/>
      <c r="F123" s="306">
        <v>123841.986</v>
      </c>
      <c r="G123" s="306"/>
    </row>
    <row r="124" spans="1:7" s="2307" customFormat="1">
      <c r="A124" s="2310">
        <v>145</v>
      </c>
      <c r="B124" s="2311"/>
      <c r="C124" s="2311" t="s">
        <v>550</v>
      </c>
      <c r="D124" s="379"/>
      <c r="E124" s="379"/>
      <c r="F124" s="379">
        <v>190841.90700000001</v>
      </c>
      <c r="G124" s="379"/>
    </row>
    <row r="125" spans="1:7" s="2307" customFormat="1">
      <c r="A125" s="2310">
        <v>146</v>
      </c>
      <c r="B125" s="2311"/>
      <c r="C125" s="2311" t="s">
        <v>551</v>
      </c>
      <c r="D125" s="379"/>
      <c r="E125" s="379"/>
      <c r="F125" s="379">
        <v>181421.53400000001</v>
      </c>
      <c r="G125" s="379"/>
    </row>
    <row r="126" spans="1:7" s="2316" customFormat="1" ht="29.45" customHeight="1">
      <c r="A126" s="2312" t="s">
        <v>326</v>
      </c>
      <c r="B126" s="2315"/>
      <c r="C126" s="2315" t="s">
        <v>552</v>
      </c>
      <c r="D126" s="380"/>
      <c r="E126" s="380"/>
      <c r="F126" s="380">
        <v>0</v>
      </c>
      <c r="G126" s="380"/>
    </row>
    <row r="127" spans="1:7" s="2307" customFormat="1">
      <c r="A127" s="2310">
        <v>1484</v>
      </c>
      <c r="B127" s="2311"/>
      <c r="C127" s="2311" t="s">
        <v>553</v>
      </c>
      <c r="D127" s="379"/>
      <c r="E127" s="379"/>
      <c r="F127" s="379">
        <v>0</v>
      </c>
      <c r="G127" s="379"/>
    </row>
    <row r="128" spans="1:7" s="2316" customFormat="1">
      <c r="A128" s="2312">
        <v>1485</v>
      </c>
      <c r="B128" s="2315"/>
      <c r="C128" s="2315" t="s">
        <v>554</v>
      </c>
      <c r="D128" s="380"/>
      <c r="E128" s="380"/>
      <c r="F128" s="380">
        <v>0</v>
      </c>
      <c r="G128" s="380"/>
    </row>
    <row r="129" spans="1:7" s="2316" customFormat="1" ht="25.5">
      <c r="A129" s="2312">
        <v>1486</v>
      </c>
      <c r="B129" s="2315"/>
      <c r="C129" s="2315" t="s">
        <v>555</v>
      </c>
      <c r="D129" s="380"/>
      <c r="E129" s="380"/>
      <c r="F129" s="380">
        <v>0</v>
      </c>
      <c r="G129" s="380"/>
    </row>
    <row r="130" spans="1:7" s="2316" customFormat="1">
      <c r="A130" s="2317">
        <v>1489</v>
      </c>
      <c r="B130" s="2318"/>
      <c r="C130" s="2318" t="s">
        <v>556</v>
      </c>
      <c r="D130" s="1320"/>
      <c r="E130" s="1320"/>
      <c r="F130" s="1320">
        <v>0</v>
      </c>
      <c r="G130" s="1320"/>
    </row>
    <row r="131" spans="1:7" s="2224" customFormat="1">
      <c r="A131" s="2319">
        <v>1</v>
      </c>
      <c r="B131" s="2320"/>
      <c r="C131" s="2321" t="s">
        <v>557</v>
      </c>
      <c r="D131" s="386">
        <f t="shared" ref="D131:G131" si="21">D111+D121</f>
        <v>0</v>
      </c>
      <c r="E131" s="386">
        <f t="shared" si="21"/>
        <v>0</v>
      </c>
      <c r="F131" s="386">
        <f t="shared" si="21"/>
        <v>2670167.128</v>
      </c>
      <c r="G131" s="386">
        <f t="shared" si="21"/>
        <v>0</v>
      </c>
    </row>
    <row r="132" spans="1:7" s="2224" customFormat="1">
      <c r="A132" s="2280"/>
      <c r="B132" s="2281"/>
      <c r="C132" s="2282"/>
      <c r="D132" s="341"/>
      <c r="E132" s="341"/>
      <c r="F132" s="341"/>
      <c r="G132" s="341"/>
    </row>
    <row r="133" spans="1:7" s="2307" customFormat="1">
      <c r="A133" s="2305">
        <v>20</v>
      </c>
      <c r="B133" s="2306"/>
      <c r="C133" s="2306" t="s">
        <v>558</v>
      </c>
      <c r="D133" s="720">
        <f t="shared" ref="D133:G133" si="22">D134+D140</f>
        <v>0</v>
      </c>
      <c r="E133" s="720">
        <f t="shared" si="22"/>
        <v>0</v>
      </c>
      <c r="F133" s="720">
        <f t="shared" si="22"/>
        <v>2375861.193</v>
      </c>
      <c r="G133" s="720">
        <f t="shared" si="22"/>
        <v>0</v>
      </c>
    </row>
    <row r="134" spans="1:7" s="2307" customFormat="1">
      <c r="A134" s="2322" t="s">
        <v>334</v>
      </c>
      <c r="B134" s="2309"/>
      <c r="C134" s="2309" t="s">
        <v>559</v>
      </c>
      <c r="D134" s="366">
        <f t="shared" ref="D134:G134" si="23">D135+D136+D138+D139</f>
        <v>0</v>
      </c>
      <c r="E134" s="366">
        <f t="shared" si="23"/>
        <v>0</v>
      </c>
      <c r="F134" s="366">
        <f t="shared" si="23"/>
        <v>1087456.8770000001</v>
      </c>
      <c r="G134" s="366">
        <f t="shared" si="23"/>
        <v>0</v>
      </c>
    </row>
    <row r="135" spans="1:7" s="2324" customFormat="1">
      <c r="A135" s="2323">
        <v>200</v>
      </c>
      <c r="B135" s="2311"/>
      <c r="C135" s="2311" t="s">
        <v>560</v>
      </c>
      <c r="D135" s="306"/>
      <c r="E135" s="306"/>
      <c r="F135" s="306">
        <v>466396.27100000001</v>
      </c>
      <c r="G135" s="306"/>
    </row>
    <row r="136" spans="1:7" s="2324" customFormat="1">
      <c r="A136" s="2323">
        <v>201</v>
      </c>
      <c r="B136" s="2311"/>
      <c r="C136" s="2311" t="s">
        <v>561</v>
      </c>
      <c r="D136" s="306"/>
      <c r="E136" s="306"/>
      <c r="F136" s="306">
        <v>334295.62400000001</v>
      </c>
      <c r="G136" s="306"/>
    </row>
    <row r="137" spans="1:7" s="2324" customFormat="1">
      <c r="A137" s="2325" t="s">
        <v>562</v>
      </c>
      <c r="B137" s="2326"/>
      <c r="C137" s="2326" t="s">
        <v>563</v>
      </c>
      <c r="D137" s="393"/>
      <c r="E137" s="393"/>
      <c r="F137" s="393">
        <v>11567.634</v>
      </c>
      <c r="G137" s="393"/>
    </row>
    <row r="138" spans="1:7" s="2324" customFormat="1">
      <c r="A138" s="2323">
        <v>204</v>
      </c>
      <c r="B138" s="2311"/>
      <c r="C138" s="2311" t="s">
        <v>564</v>
      </c>
      <c r="D138" s="379"/>
      <c r="E138" s="379"/>
      <c r="F138" s="379">
        <v>218560.035</v>
      </c>
      <c r="G138" s="379"/>
    </row>
    <row r="139" spans="1:7" s="2324" customFormat="1">
      <c r="A139" s="2323">
        <v>205</v>
      </c>
      <c r="B139" s="2311"/>
      <c r="C139" s="2311" t="s">
        <v>565</v>
      </c>
      <c r="D139" s="379"/>
      <c r="E139" s="379"/>
      <c r="F139" s="379">
        <v>68204.947</v>
      </c>
      <c r="G139" s="379"/>
    </row>
    <row r="140" spans="1:7" s="2324" customFormat="1">
      <c r="A140" s="2322" t="s">
        <v>342</v>
      </c>
      <c r="B140" s="2309"/>
      <c r="C140" s="2309" t="s">
        <v>566</v>
      </c>
      <c r="D140" s="366">
        <f t="shared" ref="D140:G140" si="24">D141+D143+D144</f>
        <v>0</v>
      </c>
      <c r="E140" s="366">
        <f t="shared" si="24"/>
        <v>0</v>
      </c>
      <c r="F140" s="366">
        <f t="shared" si="24"/>
        <v>1288404.3160000001</v>
      </c>
      <c r="G140" s="366">
        <f t="shared" si="24"/>
        <v>0</v>
      </c>
    </row>
    <row r="141" spans="1:7" s="2324" customFormat="1">
      <c r="A141" s="2323">
        <v>206</v>
      </c>
      <c r="B141" s="2311"/>
      <c r="C141" s="2311" t="s">
        <v>567</v>
      </c>
      <c r="D141" s="379"/>
      <c r="E141" s="379"/>
      <c r="F141" s="379">
        <v>1206937.3870000001</v>
      </c>
      <c r="G141" s="379"/>
    </row>
    <row r="142" spans="1:7" s="2324" customFormat="1">
      <c r="A142" s="2325" t="s">
        <v>568</v>
      </c>
      <c r="B142" s="2326"/>
      <c r="C142" s="2326" t="s">
        <v>569</v>
      </c>
      <c r="D142" s="393"/>
      <c r="E142" s="393"/>
      <c r="F142" s="393">
        <v>0</v>
      </c>
      <c r="G142" s="393"/>
    </row>
    <row r="143" spans="1:7" s="2324" customFormat="1">
      <c r="A143" s="2323">
        <v>208</v>
      </c>
      <c r="B143" s="2311"/>
      <c r="C143" s="2311" t="s">
        <v>570</v>
      </c>
      <c r="D143" s="379"/>
      <c r="E143" s="379"/>
      <c r="F143" s="379">
        <v>68574.532999999996</v>
      </c>
      <c r="G143" s="379"/>
    </row>
    <row r="144" spans="1:7" s="2327" customFormat="1" ht="25.5">
      <c r="A144" s="2312">
        <v>209</v>
      </c>
      <c r="B144" s="2315"/>
      <c r="C144" s="2315" t="s">
        <v>571</v>
      </c>
      <c r="D144" s="380"/>
      <c r="E144" s="380"/>
      <c r="F144" s="380">
        <v>12892.396000000001</v>
      </c>
      <c r="G144" s="380"/>
    </row>
    <row r="145" spans="1:7" s="2307" customFormat="1">
      <c r="A145" s="2322">
        <v>29</v>
      </c>
      <c r="B145" s="2309"/>
      <c r="C145" s="2309" t="s">
        <v>572</v>
      </c>
      <c r="D145" s="379"/>
      <c r="E145" s="379"/>
      <c r="F145" s="379">
        <v>294306.03600000002</v>
      </c>
      <c r="G145" s="379"/>
    </row>
    <row r="146" spans="1:7" s="2307" customFormat="1">
      <c r="A146" s="2328" t="s">
        <v>573</v>
      </c>
      <c r="B146" s="2329"/>
      <c r="C146" s="2329" t="s">
        <v>574</v>
      </c>
      <c r="D146" s="318"/>
      <c r="E146" s="318"/>
      <c r="F146" s="318">
        <v>-530139.93400000001</v>
      </c>
      <c r="G146" s="318"/>
    </row>
    <row r="147" spans="1:7" s="2224" customFormat="1">
      <c r="A147" s="2319">
        <v>2</v>
      </c>
      <c r="B147" s="2320"/>
      <c r="C147" s="2321" t="s">
        <v>575</v>
      </c>
      <c r="D147" s="386">
        <f t="shared" ref="D147:G147" si="25">D133+D145</f>
        <v>0</v>
      </c>
      <c r="E147" s="386">
        <f t="shared" si="25"/>
        <v>0</v>
      </c>
      <c r="F147" s="386">
        <f t="shared" si="25"/>
        <v>2670167.2289999998</v>
      </c>
      <c r="G147" s="386">
        <f t="shared" si="25"/>
        <v>0</v>
      </c>
    </row>
    <row r="148" spans="1:7" ht="7.5" customHeight="1"/>
    <row r="149" spans="1:7" ht="13.5" customHeight="1">
      <c r="A149" s="2331" t="s">
        <v>576</v>
      </c>
      <c r="B149" s="2332"/>
      <c r="C149" s="2333"/>
      <c r="D149" s="2332"/>
      <c r="E149" s="2332"/>
      <c r="F149" s="2332"/>
      <c r="G149" s="2332"/>
    </row>
    <row r="150" spans="1:7">
      <c r="A150" s="2334" t="s">
        <v>577</v>
      </c>
      <c r="B150" s="2334"/>
      <c r="C150" s="2334" t="s">
        <v>155</v>
      </c>
      <c r="D150" s="402">
        <f t="shared" ref="D150" si="26">D77+SUM(D8:D12)-D30-D31+D16-D33+D59+D63-D73+D64-D74-D54+D20-D35</f>
        <v>0</v>
      </c>
      <c r="E150" s="402">
        <f t="shared" ref="E150" si="27">E77+SUM(E8:E12)-E30-E31+E16-E33+E59+E63-E73+E64-E74-E54+E20-E35</f>
        <v>-6724.017000000269</v>
      </c>
      <c r="F150" s="402">
        <f t="shared" ref="F150:G150" si="28">F77+SUM(F8:F12)-F30-F31+F16-F33+F59+F63-F73+F64-F74-F54+F20-F35</f>
        <v>6255.8259999999136</v>
      </c>
      <c r="G150" s="402">
        <f t="shared" si="28"/>
        <v>21724.188000000126</v>
      </c>
    </row>
    <row r="151" spans="1:7">
      <c r="A151" s="2335" t="s">
        <v>578</v>
      </c>
      <c r="B151" s="2335"/>
      <c r="C151" s="2335" t="s">
        <v>579</v>
      </c>
      <c r="D151" s="405">
        <f t="shared" ref="D151:G151" si="29">IF(D177=0,0,D150/D177)</f>
        <v>0</v>
      </c>
      <c r="E151" s="405">
        <f t="shared" si="29"/>
        <v>-3.4941919160322477E-3</v>
      </c>
      <c r="F151" s="405">
        <f t="shared" si="29"/>
        <v>3.1297660139608316E-3</v>
      </c>
      <c r="G151" s="405">
        <f t="shared" si="29"/>
        <v>1.0959640610038932E-2</v>
      </c>
    </row>
    <row r="152" spans="1:7" s="2337" customFormat="1" ht="25.5">
      <c r="A152" s="2336" t="s">
        <v>580</v>
      </c>
      <c r="B152" s="2336"/>
      <c r="C152" s="2336" t="s">
        <v>581</v>
      </c>
      <c r="D152" s="425">
        <f t="shared" ref="D152:G152" si="30">IF(D107=0,0,D150/D107)</f>
        <v>0</v>
      </c>
      <c r="E152" s="425">
        <f t="shared" si="30"/>
        <v>-8.7730517582262496E-2</v>
      </c>
      <c r="F152" s="425">
        <f t="shared" si="30"/>
        <v>0.12919592793508258</v>
      </c>
      <c r="G152" s="425">
        <f t="shared" si="30"/>
        <v>0.24299352728293627</v>
      </c>
    </row>
    <row r="153" spans="1:7" s="2337" customFormat="1" ht="25.5">
      <c r="A153" s="2338" t="s">
        <v>580</v>
      </c>
      <c r="B153" s="2338"/>
      <c r="C153" s="2338" t="s">
        <v>582</v>
      </c>
      <c r="D153" s="1341">
        <f t="shared" ref="D153:G153" si="31">IF(0=D108,0,D150/D108)</f>
        <v>0</v>
      </c>
      <c r="E153" s="1341">
        <f t="shared" si="31"/>
        <v>-0.11297497506458859</v>
      </c>
      <c r="F153" s="1341">
        <f t="shared" si="31"/>
        <v>0.12702736212183008</v>
      </c>
      <c r="G153" s="1341">
        <f t="shared" si="31"/>
        <v>0.31625615810877733</v>
      </c>
    </row>
    <row r="154" spans="1:7" s="2337" customFormat="1" ht="25.5">
      <c r="A154" s="2339" t="s">
        <v>583</v>
      </c>
      <c r="B154" s="2339"/>
      <c r="C154" s="2339" t="s">
        <v>584</v>
      </c>
      <c r="D154" s="415">
        <f t="shared" ref="D154:G154" si="32">D150-D107</f>
        <v>0</v>
      </c>
      <c r="E154" s="415">
        <f t="shared" si="32"/>
        <v>-83368.008000000278</v>
      </c>
      <c r="F154" s="415">
        <f t="shared" si="32"/>
        <v>-42165.406000000075</v>
      </c>
      <c r="G154" s="415">
        <f t="shared" si="32"/>
        <v>-67678.143999999869</v>
      </c>
    </row>
    <row r="155" spans="1:7" ht="27.6" customHeight="1">
      <c r="A155" s="2340" t="s">
        <v>585</v>
      </c>
      <c r="B155" s="2340"/>
      <c r="C155" s="2340" t="s">
        <v>586</v>
      </c>
      <c r="D155" s="418">
        <f t="shared" ref="D155:G155" si="33">D150-D108</f>
        <v>0</v>
      </c>
      <c r="E155" s="418">
        <f t="shared" si="33"/>
        <v>-66241.773000000278</v>
      </c>
      <c r="F155" s="418">
        <f t="shared" si="33"/>
        <v>-42992.03600000008</v>
      </c>
      <c r="G155" s="418">
        <f t="shared" si="33"/>
        <v>-46967.558999999863</v>
      </c>
    </row>
    <row r="156" spans="1:7">
      <c r="A156" s="2334" t="s">
        <v>587</v>
      </c>
      <c r="B156" s="2334"/>
      <c r="C156" s="2334" t="s">
        <v>588</v>
      </c>
      <c r="D156" s="419">
        <f t="shared" ref="D156:G156" si="34">D135+D136-D137+D141-D142</f>
        <v>0</v>
      </c>
      <c r="E156" s="419">
        <f t="shared" si="34"/>
        <v>0</v>
      </c>
      <c r="F156" s="419">
        <f t="shared" si="34"/>
        <v>1996061.648</v>
      </c>
      <c r="G156" s="419">
        <f t="shared" si="34"/>
        <v>0</v>
      </c>
    </row>
    <row r="157" spans="1:7">
      <c r="A157" s="2341" t="s">
        <v>589</v>
      </c>
      <c r="B157" s="2341"/>
      <c r="C157" s="2341" t="s">
        <v>590</v>
      </c>
      <c r="D157" s="422">
        <f t="shared" ref="D157:G157" si="35">IF(D177=0,0,D156/D177)</f>
        <v>0</v>
      </c>
      <c r="E157" s="422">
        <f t="shared" si="35"/>
        <v>0</v>
      </c>
      <c r="F157" s="422">
        <f t="shared" si="35"/>
        <v>0.99862206968050826</v>
      </c>
      <c r="G157" s="422">
        <f t="shared" si="35"/>
        <v>0</v>
      </c>
    </row>
    <row r="158" spans="1:7">
      <c r="A158" s="2334" t="s">
        <v>591</v>
      </c>
      <c r="B158" s="2334"/>
      <c r="C158" s="2334" t="s">
        <v>592</v>
      </c>
      <c r="D158" s="419">
        <f t="shared" ref="D158:G158" si="36">D133-D142-D111</f>
        <v>0</v>
      </c>
      <c r="E158" s="419">
        <f t="shared" si="36"/>
        <v>0</v>
      </c>
      <c r="F158" s="419">
        <f t="shared" si="36"/>
        <v>1349394.0060000001</v>
      </c>
      <c r="G158" s="419">
        <f t="shared" si="36"/>
        <v>0</v>
      </c>
    </row>
    <row r="159" spans="1:7">
      <c r="A159" s="2335" t="s">
        <v>593</v>
      </c>
      <c r="B159" s="2335"/>
      <c r="C159" s="2335" t="s">
        <v>594</v>
      </c>
      <c r="D159" s="423">
        <f t="shared" ref="D159:G159" si="37">D121-D123-D124-D142-D145</f>
        <v>0</v>
      </c>
      <c r="E159" s="423">
        <f t="shared" si="37"/>
        <v>0</v>
      </c>
      <c r="F159" s="423">
        <f t="shared" si="37"/>
        <v>1034710.0119999999</v>
      </c>
      <c r="G159" s="423">
        <f t="shared" si="37"/>
        <v>0</v>
      </c>
    </row>
    <row r="160" spans="1:7">
      <c r="A160" s="2335" t="s">
        <v>595</v>
      </c>
      <c r="B160" s="2335"/>
      <c r="C160" s="2335" t="s">
        <v>596</v>
      </c>
      <c r="D160" s="424" t="str">
        <f t="shared" ref="D160:G160" si="38">IF(D175=0,"-",1000*D158/D175)</f>
        <v>-</v>
      </c>
      <c r="E160" s="424" t="str">
        <f t="shared" si="38"/>
        <v>-</v>
      </c>
      <c r="F160" s="424">
        <f t="shared" si="38"/>
        <v>7635.7741398823</v>
      </c>
      <c r="G160" s="424" t="str">
        <f t="shared" si="38"/>
        <v>-</v>
      </c>
    </row>
    <row r="161" spans="1:7">
      <c r="A161" s="2335" t="s">
        <v>595</v>
      </c>
      <c r="B161" s="2335"/>
      <c r="C161" s="2335" t="s">
        <v>597</v>
      </c>
      <c r="D161" s="423">
        <f t="shared" ref="D161:G161" si="39">IF(D175=0,0,1000*(D159/D175))</f>
        <v>0</v>
      </c>
      <c r="E161" s="423">
        <f t="shared" si="39"/>
        <v>0</v>
      </c>
      <c r="F161" s="423">
        <f t="shared" si="39"/>
        <v>5855.0815527387949</v>
      </c>
      <c r="G161" s="423">
        <f t="shared" si="39"/>
        <v>0</v>
      </c>
    </row>
    <row r="162" spans="1:7">
      <c r="A162" s="2341" t="s">
        <v>598</v>
      </c>
      <c r="B162" s="2341"/>
      <c r="C162" s="2341" t="s">
        <v>599</v>
      </c>
      <c r="D162" s="422">
        <f t="shared" ref="D162:G162" si="40">IF((D22+D23+D65+D66)=0,0,D158/(D22+D23+D65+D66))</f>
        <v>0</v>
      </c>
      <c r="E162" s="422">
        <f t="shared" si="40"/>
        <v>0</v>
      </c>
      <c r="F162" s="422">
        <f t="shared" si="40"/>
        <v>1.2584372227971135</v>
      </c>
      <c r="G162" s="422">
        <f t="shared" si="40"/>
        <v>0</v>
      </c>
    </row>
    <row r="163" spans="1:7">
      <c r="A163" s="2335" t="s">
        <v>600</v>
      </c>
      <c r="B163" s="2335"/>
      <c r="C163" s="2335" t="s">
        <v>601</v>
      </c>
      <c r="D163" s="402">
        <f t="shared" ref="D163:G163" si="41">D145</f>
        <v>0</v>
      </c>
      <c r="E163" s="402">
        <f t="shared" si="41"/>
        <v>0</v>
      </c>
      <c r="F163" s="402">
        <f t="shared" si="41"/>
        <v>294306.03600000002</v>
      </c>
      <c r="G163" s="402">
        <f t="shared" si="41"/>
        <v>0</v>
      </c>
    </row>
    <row r="164" spans="1:7" ht="25.5">
      <c r="A164" s="2336" t="s">
        <v>602</v>
      </c>
      <c r="B164" s="2341"/>
      <c r="C164" s="2341" t="s">
        <v>603</v>
      </c>
      <c r="D164" s="425">
        <f t="shared" ref="D164:G164" si="42">IF(D178=0,0,D146/D178)</f>
        <v>0</v>
      </c>
      <c r="E164" s="425">
        <f t="shared" si="42"/>
        <v>0</v>
      </c>
      <c r="F164" s="425">
        <f t="shared" si="42"/>
        <v>-0.26087637458280671</v>
      </c>
      <c r="G164" s="425">
        <f t="shared" si="42"/>
        <v>0</v>
      </c>
    </row>
    <row r="165" spans="1:7">
      <c r="A165" s="2342" t="s">
        <v>604</v>
      </c>
      <c r="B165" s="2342"/>
      <c r="C165" s="2342" t="s">
        <v>605</v>
      </c>
      <c r="D165" s="428">
        <f t="shared" ref="D165:G165" si="43">IF(D177=0,0,D180/D177)</f>
        <v>0</v>
      </c>
      <c r="E165" s="428">
        <f t="shared" si="43"/>
        <v>4.2399268715497415E-2</v>
      </c>
      <c r="F165" s="428">
        <f t="shared" si="43"/>
        <v>3.4781798964067363E-2</v>
      </c>
      <c r="G165" s="428">
        <f t="shared" si="43"/>
        <v>4.1150622348733568E-2</v>
      </c>
    </row>
    <row r="166" spans="1:7">
      <c r="A166" s="2335" t="s">
        <v>606</v>
      </c>
      <c r="B166" s="2335"/>
      <c r="C166" s="2335" t="s">
        <v>607</v>
      </c>
      <c r="D166" s="402">
        <f t="shared" ref="D166:G166" si="44">D55</f>
        <v>0</v>
      </c>
      <c r="E166" s="402">
        <f t="shared" si="44"/>
        <v>38329.872000000003</v>
      </c>
      <c r="F166" s="402">
        <f t="shared" si="44"/>
        <v>47379.726999999984</v>
      </c>
      <c r="G166" s="402">
        <f t="shared" si="44"/>
        <v>42378.821000000004</v>
      </c>
    </row>
    <row r="167" spans="1:7" s="2337" customFormat="1" ht="25.5">
      <c r="A167" s="2336" t="s">
        <v>608</v>
      </c>
      <c r="B167" s="2341"/>
      <c r="C167" s="2341" t="s">
        <v>609</v>
      </c>
      <c r="D167" s="425">
        <f t="shared" ref="D167:G167" si="45">IF(0=D111,0,(D44+D45+D46+D47+D48)/D111)</f>
        <v>0</v>
      </c>
      <c r="E167" s="425">
        <f t="shared" si="45"/>
        <v>0</v>
      </c>
      <c r="F167" s="425">
        <f t="shared" si="45"/>
        <v>1.0268816318236581E-2</v>
      </c>
      <c r="G167" s="425">
        <f t="shared" si="45"/>
        <v>0</v>
      </c>
    </row>
    <row r="168" spans="1:7">
      <c r="A168" s="2335" t="s">
        <v>610</v>
      </c>
      <c r="B168" s="2334"/>
      <c r="C168" s="2334" t="s">
        <v>611</v>
      </c>
      <c r="D168" s="402">
        <f t="shared" ref="D168:G168" si="46">D38-D44</f>
        <v>0</v>
      </c>
      <c r="E168" s="402">
        <f t="shared" si="46"/>
        <v>14046.338</v>
      </c>
      <c r="F168" s="402">
        <f t="shared" si="46"/>
        <v>12964.111000000001</v>
      </c>
      <c r="G168" s="402">
        <f t="shared" si="46"/>
        <v>13932.1</v>
      </c>
    </row>
    <row r="169" spans="1:7">
      <c r="A169" s="2341" t="s">
        <v>612</v>
      </c>
      <c r="B169" s="2341"/>
      <c r="C169" s="2341" t="s">
        <v>613</v>
      </c>
      <c r="D169" s="405">
        <f t="shared" ref="D169:G169" si="47">IF(D177=0,0,D168/D177)</f>
        <v>0</v>
      </c>
      <c r="E169" s="405">
        <f t="shared" si="47"/>
        <v>7.2992975314391095E-3</v>
      </c>
      <c r="F169" s="405">
        <f t="shared" si="47"/>
        <v>6.4858955490476131E-3</v>
      </c>
      <c r="G169" s="405">
        <f t="shared" si="47"/>
        <v>7.0286083393829276E-3</v>
      </c>
    </row>
    <row r="170" spans="1:7">
      <c r="A170" s="2335" t="s">
        <v>614</v>
      </c>
      <c r="B170" s="2335"/>
      <c r="C170" s="2335" t="s">
        <v>615</v>
      </c>
      <c r="D170" s="402">
        <f t="shared" ref="D170" si="48">SUM(D82:D87)+SUM(D89:D94)</f>
        <v>0</v>
      </c>
      <c r="E170" s="402">
        <f t="shared" ref="E170" si="49">SUM(E82:E87)+SUM(E89:E94)</f>
        <v>94546.591</v>
      </c>
      <c r="F170" s="402">
        <f t="shared" ref="F170:G170" si="50">SUM(F82:F87)+SUM(F89:F94)</f>
        <v>79429.565999999992</v>
      </c>
      <c r="G170" s="402">
        <f t="shared" si="50"/>
        <v>114770.247</v>
      </c>
    </row>
    <row r="171" spans="1:7">
      <c r="A171" s="2335" t="s">
        <v>616</v>
      </c>
      <c r="B171" s="2335"/>
      <c r="C171" s="2335" t="s">
        <v>617</v>
      </c>
      <c r="D171" s="423">
        <f t="shared" ref="D171" si="51">SUM(D96:D102)+SUM(D104:D105)</f>
        <v>0</v>
      </c>
      <c r="E171" s="423">
        <f t="shared" ref="E171" si="52">SUM(E96:E102)+SUM(E104:E105)</f>
        <v>17902.599999999999</v>
      </c>
      <c r="F171" s="423">
        <f t="shared" ref="F171:G171" si="53">SUM(F96:F102)+SUM(F104:F105)</f>
        <v>31008.334000000003</v>
      </c>
      <c r="G171" s="423">
        <f t="shared" si="53"/>
        <v>25367.915000000001</v>
      </c>
    </row>
    <row r="172" spans="1:7">
      <c r="A172" s="2342" t="s">
        <v>618</v>
      </c>
      <c r="B172" s="2342"/>
      <c r="C172" s="2342" t="s">
        <v>619</v>
      </c>
      <c r="D172" s="428">
        <f t="shared" ref="D172:G172" si="54">IF(D184=0,0,D170/D184)</f>
        <v>0</v>
      </c>
      <c r="E172" s="428">
        <f t="shared" si="54"/>
        <v>4.7497661056490441E-2</v>
      </c>
      <c r="F172" s="428">
        <f t="shared" si="54"/>
        <v>3.8769980518571383E-2</v>
      </c>
      <c r="G172" s="428">
        <f t="shared" si="54"/>
        <v>5.6086429794953652E-2</v>
      </c>
    </row>
    <row r="174" spans="1:7">
      <c r="A174" s="2343" t="s">
        <v>620</v>
      </c>
      <c r="B174" s="2281"/>
      <c r="C174" s="2282"/>
      <c r="D174" s="1490"/>
      <c r="E174" s="1490"/>
      <c r="F174" s="1490"/>
      <c r="G174" s="1490"/>
    </row>
    <row r="175" spans="1:7" s="2229" customFormat="1">
      <c r="A175" s="2280" t="s">
        <v>621</v>
      </c>
      <c r="B175" s="2281"/>
      <c r="C175" s="2281" t="s">
        <v>622</v>
      </c>
      <c r="D175" s="1349"/>
      <c r="E175" s="1349"/>
      <c r="F175" s="1349">
        <v>176720</v>
      </c>
      <c r="G175" s="1349"/>
    </row>
    <row r="176" spans="1:7">
      <c r="A176" s="2344" t="s">
        <v>623</v>
      </c>
      <c r="B176" s="2345"/>
      <c r="C176" s="2345"/>
      <c r="D176" s="2345"/>
      <c r="E176" s="2345"/>
      <c r="F176" s="2345"/>
      <c r="G176" s="2345"/>
    </row>
    <row r="177" spans="1:7">
      <c r="A177" s="2346" t="s">
        <v>624</v>
      </c>
      <c r="B177" s="2345"/>
      <c r="C177" s="2345" t="s">
        <v>625</v>
      </c>
      <c r="D177" s="2347">
        <f t="shared" ref="D177" si="55">SUM(D22:D32)+SUM(D44:D53)+SUM(D65:D72)+D75</f>
        <v>0</v>
      </c>
      <c r="E177" s="2347">
        <f t="shared" ref="E177" si="56">SUM(E22:E32)+SUM(E44:E53)+SUM(E65:E72)+E75</f>
        <v>1924341.0669999998</v>
      </c>
      <c r="F177" s="2347">
        <f t="shared" ref="F177:G177" si="57">SUM(F22:F32)+SUM(F44:F53)+SUM(F65:F72)+F75</f>
        <v>1998815.8769999999</v>
      </c>
      <c r="G177" s="2347">
        <f t="shared" si="57"/>
        <v>1982198.9400000002</v>
      </c>
    </row>
    <row r="178" spans="1:7">
      <c r="A178" s="2346" t="s">
        <v>626</v>
      </c>
      <c r="B178" s="2345"/>
      <c r="C178" s="2345" t="s">
        <v>627</v>
      </c>
      <c r="D178" s="2347">
        <f t="shared" ref="D178:G178" si="58">D78-D17-D20-D59-D63-D64</f>
        <v>0</v>
      </c>
      <c r="E178" s="2347">
        <f t="shared" si="58"/>
        <v>1964284.189</v>
      </c>
      <c r="F178" s="2347">
        <f t="shared" si="58"/>
        <v>2032150.0359999996</v>
      </c>
      <c r="G178" s="2347">
        <f t="shared" si="58"/>
        <v>2000093.5159999998</v>
      </c>
    </row>
    <row r="179" spans="1:7">
      <c r="A179" s="2346"/>
      <c r="B179" s="2345"/>
      <c r="C179" s="2345" t="s">
        <v>628</v>
      </c>
      <c r="D179" s="2347">
        <f t="shared" ref="D179:G179" si="59">D178+D170</f>
        <v>0</v>
      </c>
      <c r="E179" s="2347">
        <f t="shared" si="59"/>
        <v>2058830.78</v>
      </c>
      <c r="F179" s="2347">
        <f t="shared" si="59"/>
        <v>2111579.6019999995</v>
      </c>
      <c r="G179" s="2347">
        <f t="shared" si="59"/>
        <v>2114863.7629999998</v>
      </c>
    </row>
    <row r="180" spans="1:7">
      <c r="A180" s="2345" t="s">
        <v>629</v>
      </c>
      <c r="B180" s="2345"/>
      <c r="C180" s="2345" t="s">
        <v>630</v>
      </c>
      <c r="D180" s="2347">
        <f t="shared" ref="D180:G180" si="60">D38-D44+D8+D9+D10+D16-D33</f>
        <v>0</v>
      </c>
      <c r="E180" s="2347">
        <f t="shared" si="60"/>
        <v>81590.65400000001</v>
      </c>
      <c r="F180" s="2347">
        <f t="shared" si="60"/>
        <v>69522.411999999997</v>
      </c>
      <c r="G180" s="2347">
        <f t="shared" si="60"/>
        <v>81568.72</v>
      </c>
    </row>
    <row r="181" spans="1:7" ht="27.6" customHeight="1">
      <c r="A181" s="2348" t="s">
        <v>631</v>
      </c>
      <c r="B181" s="2349"/>
      <c r="C181" s="2349" t="s">
        <v>632</v>
      </c>
      <c r="D181" s="435">
        <f t="shared" ref="D181:G181" si="61">D22+D23+D24+D25+D26+D29+SUM(D44:D47)+SUM(D49:D53)-D54+D32-D33+SUM(D65:D70)+D72</f>
        <v>0</v>
      </c>
      <c r="E181" s="435">
        <f t="shared" si="61"/>
        <v>1886794.9560000002</v>
      </c>
      <c r="F181" s="435">
        <f t="shared" si="61"/>
        <v>1974160.3910000001</v>
      </c>
      <c r="G181" s="435">
        <f t="shared" si="61"/>
        <v>1950285.6340000001</v>
      </c>
    </row>
    <row r="182" spans="1:7">
      <c r="A182" s="2350" t="s">
        <v>633</v>
      </c>
      <c r="B182" s="2349"/>
      <c r="C182" s="2349" t="s">
        <v>634</v>
      </c>
      <c r="D182" s="435">
        <f t="shared" ref="D182:G182" si="62">D181+D171</f>
        <v>0</v>
      </c>
      <c r="E182" s="435">
        <f t="shared" si="62"/>
        <v>1904697.5560000003</v>
      </c>
      <c r="F182" s="435">
        <f t="shared" si="62"/>
        <v>2005168.7250000001</v>
      </c>
      <c r="G182" s="435">
        <f t="shared" si="62"/>
        <v>1975653.5490000001</v>
      </c>
    </row>
    <row r="183" spans="1:7">
      <c r="A183" s="2350" t="s">
        <v>635</v>
      </c>
      <c r="B183" s="2349"/>
      <c r="C183" s="2349" t="s">
        <v>636</v>
      </c>
      <c r="D183" s="435">
        <f t="shared" ref="D183:G183" si="63">D4+D5-D7+D38+D39+D40+D41+D43+D13-D16+D57+D58+D60+D62</f>
        <v>0</v>
      </c>
      <c r="E183" s="435">
        <f t="shared" si="63"/>
        <v>1896005.973</v>
      </c>
      <c r="F183" s="435">
        <f t="shared" si="63"/>
        <v>1969309.3020000001</v>
      </c>
      <c r="G183" s="435">
        <f t="shared" si="63"/>
        <v>1931540.196</v>
      </c>
    </row>
    <row r="184" spans="1:7">
      <c r="A184" s="2350" t="s">
        <v>637</v>
      </c>
      <c r="B184" s="2349"/>
      <c r="C184" s="2349" t="s">
        <v>638</v>
      </c>
      <c r="D184" s="435">
        <f t="shared" ref="D184:G184" si="64">D183+D170</f>
        <v>0</v>
      </c>
      <c r="E184" s="435">
        <f t="shared" si="64"/>
        <v>1990552.564</v>
      </c>
      <c r="F184" s="435">
        <f t="shared" si="64"/>
        <v>2048738.8680000002</v>
      </c>
      <c r="G184" s="435">
        <f t="shared" si="64"/>
        <v>2046310.443</v>
      </c>
    </row>
    <row r="185" spans="1:7">
      <c r="A185" s="2350"/>
      <c r="B185" s="2349"/>
      <c r="C185" s="2349" t="s">
        <v>639</v>
      </c>
      <c r="D185" s="435">
        <f t="shared" ref="D185:G186" si="65">D181-D183</f>
        <v>0</v>
      </c>
      <c r="E185" s="435">
        <f t="shared" si="65"/>
        <v>-9211.0169999997597</v>
      </c>
      <c r="F185" s="435">
        <f t="shared" si="65"/>
        <v>4851.0889999999199</v>
      </c>
      <c r="G185" s="435">
        <f t="shared" si="65"/>
        <v>18745.438000000082</v>
      </c>
    </row>
    <row r="186" spans="1:7">
      <c r="A186" s="2350"/>
      <c r="B186" s="2349"/>
      <c r="C186" s="2349" t="s">
        <v>640</v>
      </c>
      <c r="D186" s="435">
        <f t="shared" si="65"/>
        <v>0</v>
      </c>
      <c r="E186" s="435">
        <f t="shared" si="65"/>
        <v>-85855.007999999681</v>
      </c>
      <c r="F186" s="435">
        <f t="shared" si="65"/>
        <v>-43570.143000000156</v>
      </c>
      <c r="G186" s="435">
        <f t="shared" si="65"/>
        <v>-70656.893999999855</v>
      </c>
    </row>
  </sheetData>
  <sheetProtection selectLockedCells="1" sort="0" autoFilter="0" pivotTables="0"/>
  <autoFilter ref="A1:AO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fitToHeight="8" orientation="landscape" r:id="rId1"/>
  <headerFooter alignWithMargins="0">
    <oddHeader>&amp;LFachgruppe für kantonale Finanzfragen (FkF)
Groupe d'études pour les finances cantonales
&amp;CTotal der Kantone&amp;RZürich, 05.08.2019</oddHeader>
    <oddFooter>&amp;LQuelle: FkF August 2019</oddFooter>
  </headerFooter>
  <rowBreaks count="3" manualBreakCount="3">
    <brk id="56" max="6" man="1"/>
    <brk id="79" max="6" man="1"/>
    <brk id="148" max="6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view="pageLayout" zoomScaleNormal="100" workbookViewId="0">
      <selection activeCell="H24" sqref="H24"/>
    </sheetView>
  </sheetViews>
  <sheetFormatPr baseColWidth="10" defaultRowHeight="12.75"/>
  <cols>
    <col min="1" max="1" width="10.42578125" customWidth="1"/>
    <col min="2" max="2" width="46.42578125" bestFit="1" customWidth="1"/>
    <col min="3" max="4" width="11.5703125" bestFit="1" customWidth="1"/>
    <col min="5" max="5" width="12.28515625" bestFit="1" customWidth="1"/>
    <col min="6" max="6" width="11.5703125" bestFit="1" customWidth="1"/>
    <col min="7" max="7" width="12.28515625" bestFit="1" customWidth="1"/>
    <col min="8" max="8" width="11.5703125" style="65" bestFit="1" customWidth="1"/>
    <col min="9" max="9" width="12.28515625" bestFit="1" customWidth="1"/>
  </cols>
  <sheetData>
    <row r="1" spans="1:9">
      <c r="A1" s="5" t="s">
        <v>26</v>
      </c>
      <c r="B1" s="6" t="s">
        <v>172</v>
      </c>
      <c r="C1" s="54" t="s">
        <v>23</v>
      </c>
      <c r="D1" s="7" t="s">
        <v>28</v>
      </c>
      <c r="E1" s="54" t="s">
        <v>22</v>
      </c>
      <c r="F1" s="7" t="s">
        <v>28</v>
      </c>
      <c r="G1" s="54" t="s">
        <v>23</v>
      </c>
      <c r="H1" s="7" t="s">
        <v>28</v>
      </c>
      <c r="I1" s="55" t="s">
        <v>22</v>
      </c>
    </row>
    <row r="2" spans="1:9">
      <c r="A2" s="105">
        <v>0</v>
      </c>
      <c r="B2" s="108">
        <v>0</v>
      </c>
      <c r="C2" s="62">
        <v>2017</v>
      </c>
      <c r="D2" s="3" t="s">
        <v>29</v>
      </c>
      <c r="E2" s="62">
        <v>2018</v>
      </c>
      <c r="F2" s="3" t="s">
        <v>29</v>
      </c>
      <c r="G2" s="63">
        <v>2018</v>
      </c>
      <c r="H2" s="3" t="s">
        <v>29</v>
      </c>
      <c r="I2" s="64">
        <v>2019</v>
      </c>
    </row>
    <row r="3" spans="1:9">
      <c r="A3" s="105">
        <v>0</v>
      </c>
      <c r="B3" s="2" t="s">
        <v>115</v>
      </c>
      <c r="C3" s="107">
        <v>0</v>
      </c>
      <c r="D3" s="106">
        <v>0</v>
      </c>
      <c r="E3" s="107" t="s">
        <v>31</v>
      </c>
      <c r="F3" s="108">
        <v>0</v>
      </c>
      <c r="G3" s="109" t="s">
        <v>31</v>
      </c>
      <c r="H3" s="106">
        <v>0</v>
      </c>
      <c r="I3" s="98" t="s">
        <v>31</v>
      </c>
    </row>
    <row r="4" spans="1:9">
      <c r="A4" s="5" t="s">
        <v>32</v>
      </c>
      <c r="B4" s="9" t="s">
        <v>116</v>
      </c>
      <c r="C4" s="10">
        <v>444410.77119999996</v>
      </c>
      <c r="D4" s="11">
        <v>-2.6061384985621099E-2</v>
      </c>
      <c r="E4" s="10">
        <v>432828.81099999999</v>
      </c>
      <c r="F4" s="11">
        <v>0.15490473206969588</v>
      </c>
      <c r="G4" s="10">
        <v>499876.04200000002</v>
      </c>
      <c r="H4" s="235">
        <v>-0.11242813673394661</v>
      </c>
      <c r="I4" s="12">
        <v>443675.91</v>
      </c>
    </row>
    <row r="5" spans="1:9">
      <c r="A5" s="13" t="s">
        <v>34</v>
      </c>
      <c r="B5" s="14" t="s">
        <v>117</v>
      </c>
      <c r="C5" s="15">
        <v>139454.13049000001</v>
      </c>
      <c r="D5" s="16">
        <v>0.18372403470571447</v>
      </c>
      <c r="E5" s="15">
        <v>165075.20600000001</v>
      </c>
      <c r="F5" s="16">
        <v>-8.7343540858582938E-2</v>
      </c>
      <c r="G5" s="15">
        <v>150656.95300000001</v>
      </c>
      <c r="H5" s="41">
        <v>0.12441908339935698</v>
      </c>
      <c r="I5" s="17">
        <v>169401.55300000001</v>
      </c>
    </row>
    <row r="6" spans="1:9">
      <c r="A6" s="13" t="s">
        <v>118</v>
      </c>
      <c r="B6" s="14" t="s">
        <v>119</v>
      </c>
      <c r="C6" s="15">
        <v>17043.087230000001</v>
      </c>
      <c r="D6" s="16">
        <v>-6.0806895840783706E-2</v>
      </c>
      <c r="E6" s="15">
        <v>16006.75</v>
      </c>
      <c r="F6" s="16">
        <v>-0.21081012697768131</v>
      </c>
      <c r="G6" s="15">
        <v>12632.365</v>
      </c>
      <c r="H6" s="41">
        <v>0.3063191255160852</v>
      </c>
      <c r="I6" s="17">
        <v>16501.900000000001</v>
      </c>
    </row>
    <row r="7" spans="1:9">
      <c r="A7" s="13" t="s">
        <v>38</v>
      </c>
      <c r="B7" s="14" t="s">
        <v>120</v>
      </c>
      <c r="C7" s="15">
        <v>22926.938959999999</v>
      </c>
      <c r="D7" s="16">
        <v>-6.6585467979978427E-2</v>
      </c>
      <c r="E7" s="15">
        <v>21400.338</v>
      </c>
      <c r="F7" s="16">
        <v>-1.1977287461534454E-2</v>
      </c>
      <c r="G7" s="15">
        <v>21144.02</v>
      </c>
      <c r="H7" s="41">
        <v>1.2106496304865374E-2</v>
      </c>
      <c r="I7" s="17">
        <v>21400</v>
      </c>
    </row>
    <row r="8" spans="1:9">
      <c r="A8" s="13" t="s">
        <v>40</v>
      </c>
      <c r="B8" s="14" t="s">
        <v>121</v>
      </c>
      <c r="C8" s="15">
        <v>21750.872489999998</v>
      </c>
      <c r="D8" s="16">
        <v>-0.9998850620819395</v>
      </c>
      <c r="E8" s="15">
        <v>2.5</v>
      </c>
      <c r="F8" s="16">
        <v>26.9712</v>
      </c>
      <c r="G8" s="15">
        <v>69.927999999999997</v>
      </c>
      <c r="H8" s="41">
        <v>-0.9713991534149411</v>
      </c>
      <c r="I8" s="17">
        <v>2</v>
      </c>
    </row>
    <row r="9" spans="1:9">
      <c r="A9" s="13" t="s">
        <v>42</v>
      </c>
      <c r="B9" s="14" t="s">
        <v>122</v>
      </c>
      <c r="C9" s="15">
        <v>50194.042249999999</v>
      </c>
      <c r="D9" s="16">
        <v>0.34566400656842911</v>
      </c>
      <c r="E9" s="15">
        <v>67544.316000000006</v>
      </c>
      <c r="F9" s="16">
        <v>-0.1626489932920484</v>
      </c>
      <c r="G9" s="15">
        <v>56558.301000000007</v>
      </c>
      <c r="H9" s="41">
        <v>0.19587432444266648</v>
      </c>
      <c r="I9" s="17">
        <v>67636.62</v>
      </c>
    </row>
    <row r="10" spans="1:9">
      <c r="A10" s="13" t="s">
        <v>44</v>
      </c>
      <c r="B10" s="14" t="s">
        <v>123</v>
      </c>
      <c r="C10" s="15">
        <v>1422646.98141</v>
      </c>
      <c r="D10" s="16">
        <v>2.6858854016004016E-2</v>
      </c>
      <c r="E10" s="15">
        <v>1460857.649</v>
      </c>
      <c r="F10" s="16">
        <v>6.9892867432972718E-3</v>
      </c>
      <c r="G10" s="15">
        <v>1471068.0020000001</v>
      </c>
      <c r="H10" s="41">
        <v>7.0648229625485132E-3</v>
      </c>
      <c r="I10" s="17">
        <v>1481460.8370000001</v>
      </c>
    </row>
    <row r="11" spans="1:9">
      <c r="A11" s="13" t="s">
        <v>124</v>
      </c>
      <c r="B11" s="14" t="s">
        <v>125</v>
      </c>
      <c r="C11" s="15">
        <v>296923.84602999996</v>
      </c>
      <c r="D11" s="41">
        <v>0.20739266580757637</v>
      </c>
      <c r="E11" s="15">
        <v>358503.674</v>
      </c>
      <c r="F11" s="16">
        <v>2.9162881047625847E-4</v>
      </c>
      <c r="G11" s="15">
        <v>358608.22399999999</v>
      </c>
      <c r="H11" s="41">
        <v>9.8857911300996529E-3</v>
      </c>
      <c r="I11" s="17">
        <v>362153.35</v>
      </c>
    </row>
    <row r="12" spans="1:9">
      <c r="A12" s="13" t="s">
        <v>126</v>
      </c>
      <c r="B12" s="14" t="s">
        <v>127</v>
      </c>
      <c r="C12" s="15">
        <v>297373.62347000005</v>
      </c>
      <c r="D12" s="41">
        <v>-0.62256194180812019</v>
      </c>
      <c r="E12" s="15">
        <v>112240.12300000001</v>
      </c>
      <c r="F12" s="16">
        <v>6.6603036420407297E-2</v>
      </c>
      <c r="G12" s="15">
        <v>119715.656</v>
      </c>
      <c r="H12" s="41">
        <v>0.28745314647902032</v>
      </c>
      <c r="I12" s="17">
        <v>154128.29800000001</v>
      </c>
    </row>
    <row r="13" spans="1:9">
      <c r="A13" s="13" t="s">
        <v>128</v>
      </c>
      <c r="B13" s="14" t="s">
        <v>129</v>
      </c>
      <c r="C13" s="15">
        <v>164348.03574000002</v>
      </c>
      <c r="D13" s="41">
        <v>-1</v>
      </c>
      <c r="E13" s="15">
        <v>0</v>
      </c>
      <c r="F13" s="41" t="s">
        <v>52</v>
      </c>
      <c r="G13" s="15">
        <v>0</v>
      </c>
      <c r="H13" s="41" t="s">
        <v>52</v>
      </c>
      <c r="I13" s="17">
        <v>0</v>
      </c>
    </row>
    <row r="14" spans="1:9">
      <c r="A14" s="13" t="s">
        <v>130</v>
      </c>
      <c r="B14" s="14" t="s">
        <v>131</v>
      </c>
      <c r="C14" s="15">
        <v>51518.05515</v>
      </c>
      <c r="D14" s="41">
        <v>-0.82922618149338279</v>
      </c>
      <c r="E14" s="15">
        <v>8797.9349999999995</v>
      </c>
      <c r="F14" s="16">
        <v>-5.6945180886199074E-4</v>
      </c>
      <c r="G14" s="15">
        <v>8792.9249999999993</v>
      </c>
      <c r="H14" s="41">
        <v>-7.3118444658631723E-2</v>
      </c>
      <c r="I14" s="17">
        <v>8150</v>
      </c>
    </row>
    <row r="15" spans="1:9">
      <c r="A15" s="13" t="s">
        <v>132</v>
      </c>
      <c r="B15" s="14" t="s">
        <v>133</v>
      </c>
      <c r="C15" s="15">
        <v>0</v>
      </c>
      <c r="D15" s="41" t="s">
        <v>52</v>
      </c>
      <c r="E15" s="15">
        <v>85088.322</v>
      </c>
      <c r="F15" s="16">
        <v>-9.8617998366449886E-3</v>
      </c>
      <c r="G15" s="15">
        <v>84249.198000000004</v>
      </c>
      <c r="H15" s="41">
        <v>1.3721270082594661E-2</v>
      </c>
      <c r="I15" s="17">
        <v>85405.203999999998</v>
      </c>
    </row>
    <row r="16" spans="1:9">
      <c r="A16" s="13" t="s">
        <v>134</v>
      </c>
      <c r="B16" s="14" t="s">
        <v>135</v>
      </c>
      <c r="C16" s="15">
        <v>94231.123430000007</v>
      </c>
      <c r="D16" s="41">
        <v>-1</v>
      </c>
      <c r="E16" s="15">
        <v>0</v>
      </c>
      <c r="F16" s="41" t="s">
        <v>52</v>
      </c>
      <c r="G16" s="15">
        <v>0</v>
      </c>
      <c r="H16" s="41" t="s">
        <v>52</v>
      </c>
      <c r="I16" s="17">
        <v>0</v>
      </c>
    </row>
    <row r="17" spans="1:9">
      <c r="A17" s="13" t="s">
        <v>59</v>
      </c>
      <c r="B17" s="14" t="s">
        <v>136</v>
      </c>
      <c r="C17" s="15">
        <v>24896.355030000002</v>
      </c>
      <c r="D17" s="16">
        <v>-0.97052178926932653</v>
      </c>
      <c r="E17" s="15">
        <v>733.9</v>
      </c>
      <c r="F17" s="16">
        <v>7.49731843575419</v>
      </c>
      <c r="G17" s="15">
        <v>6236.1819999999998</v>
      </c>
      <c r="H17" s="41">
        <v>-0.85300300728875456</v>
      </c>
      <c r="I17" s="17">
        <v>916.7</v>
      </c>
    </row>
    <row r="18" spans="1:9">
      <c r="A18" s="13">
        <v>389</v>
      </c>
      <c r="B18" s="14" t="s">
        <v>137</v>
      </c>
      <c r="C18" s="15">
        <v>0</v>
      </c>
      <c r="D18" s="41" t="s">
        <v>52</v>
      </c>
      <c r="E18" s="15">
        <v>0</v>
      </c>
      <c r="F18" s="41" t="s">
        <v>52</v>
      </c>
      <c r="G18" s="15">
        <v>0</v>
      </c>
      <c r="H18" s="41" t="s">
        <v>52</v>
      </c>
      <c r="I18" s="17">
        <v>0</v>
      </c>
    </row>
    <row r="19" spans="1:9">
      <c r="A19" s="18" t="s">
        <v>62</v>
      </c>
      <c r="B19" s="19" t="s">
        <v>138</v>
      </c>
      <c r="C19" s="20">
        <v>97790.546979999999</v>
      </c>
      <c r="D19" s="41">
        <v>-0.14630718839241327</v>
      </c>
      <c r="E19" s="20">
        <v>83483.087</v>
      </c>
      <c r="F19" s="41">
        <v>9.2548242735681338E-2</v>
      </c>
      <c r="G19" s="20">
        <v>91209.3</v>
      </c>
      <c r="H19" s="41">
        <v>-0.16117770885205787</v>
      </c>
      <c r="I19" s="21">
        <v>76508.394</v>
      </c>
    </row>
    <row r="20" spans="1:9">
      <c r="A20" s="22" t="s">
        <v>64</v>
      </c>
      <c r="B20" s="23" t="s">
        <v>139</v>
      </c>
      <c r="C20" s="24">
        <v>2224070.6388099999</v>
      </c>
      <c r="D20" s="25">
        <v>3.5318879054143082E-3</v>
      </c>
      <c r="E20" s="24">
        <v>2231925.807</v>
      </c>
      <c r="F20" s="25">
        <v>2.9074855802319277E-2</v>
      </c>
      <c r="G20" s="24">
        <v>2296818.7280000001</v>
      </c>
      <c r="H20" s="236">
        <v>-1.5594053445910491E-2</v>
      </c>
      <c r="I20" s="26">
        <v>2261002.014</v>
      </c>
    </row>
    <row r="21" spans="1:9">
      <c r="A21" s="27" t="s">
        <v>66</v>
      </c>
      <c r="B21" s="28" t="s">
        <v>140</v>
      </c>
      <c r="C21" s="10">
        <v>998377.14986000012</v>
      </c>
      <c r="D21" s="16">
        <v>-4.7641464817849567E-2</v>
      </c>
      <c r="E21" s="10">
        <v>950813</v>
      </c>
      <c r="F21" s="16">
        <v>-1.3328779686436792E-2</v>
      </c>
      <c r="G21" s="10">
        <v>938139.82299999997</v>
      </c>
      <c r="H21" s="41">
        <v>3.9290707095375084E-2</v>
      </c>
      <c r="I21" s="12">
        <v>975000</v>
      </c>
    </row>
    <row r="22" spans="1:9">
      <c r="A22" s="8" t="s">
        <v>68</v>
      </c>
      <c r="B22" s="29" t="s">
        <v>141</v>
      </c>
      <c r="C22" s="15">
        <v>68572.507519999999</v>
      </c>
      <c r="D22" s="16">
        <v>1.0850338593539011</v>
      </c>
      <c r="E22" s="15">
        <v>142976</v>
      </c>
      <c r="F22" s="16">
        <v>-6.1816346799462754E-2</v>
      </c>
      <c r="G22" s="15">
        <v>134137.74600000001</v>
      </c>
      <c r="H22" s="41">
        <v>8.3014321710758371E-2</v>
      </c>
      <c r="I22" s="17">
        <v>145273.1</v>
      </c>
    </row>
    <row r="23" spans="1:9">
      <c r="A23" s="8" t="s">
        <v>70</v>
      </c>
      <c r="B23" s="29" t="s">
        <v>142</v>
      </c>
      <c r="C23" s="15">
        <v>67372.929700000008</v>
      </c>
      <c r="D23" s="16">
        <v>-0.10516122323236307</v>
      </c>
      <c r="E23" s="15">
        <v>60287.91</v>
      </c>
      <c r="F23" s="16">
        <v>0.1452264309709855</v>
      </c>
      <c r="G23" s="15">
        <v>69043.30799999999</v>
      </c>
      <c r="H23" s="41">
        <v>-5.7514437170362503E-2</v>
      </c>
      <c r="I23" s="17">
        <v>65072.321000000004</v>
      </c>
    </row>
    <row r="24" spans="1:9">
      <c r="A24" s="8" t="s">
        <v>72</v>
      </c>
      <c r="B24" s="29" t="s">
        <v>143</v>
      </c>
      <c r="C24" s="15">
        <v>156383.49984999999</v>
      </c>
      <c r="D24" s="16">
        <v>0.18374914986275664</v>
      </c>
      <c r="E24" s="15">
        <v>185118.83500000002</v>
      </c>
      <c r="F24" s="16">
        <v>0.54065540656627409</v>
      </c>
      <c r="G24" s="15">
        <v>285204.33400000003</v>
      </c>
      <c r="H24" s="41">
        <v>-0.31660585494468685</v>
      </c>
      <c r="I24" s="17">
        <v>194906.97200000001</v>
      </c>
    </row>
    <row r="25" spans="1:9">
      <c r="A25" s="8" t="s">
        <v>74</v>
      </c>
      <c r="B25" s="29" t="s">
        <v>123</v>
      </c>
      <c r="C25" s="15">
        <v>748686.16894999996</v>
      </c>
      <c r="D25" s="16">
        <v>-1.9289025961643544E-2</v>
      </c>
      <c r="E25" s="15">
        <v>734244.74199999997</v>
      </c>
      <c r="F25" s="16">
        <v>-9.6938399321897413E-3</v>
      </c>
      <c r="G25" s="15">
        <v>727127.09100000001</v>
      </c>
      <c r="H25" s="41">
        <v>4.165022095153921E-2</v>
      </c>
      <c r="I25" s="17">
        <v>757412.09499999997</v>
      </c>
    </row>
    <row r="26" spans="1:9">
      <c r="A26" s="56" t="s">
        <v>76</v>
      </c>
      <c r="B26" s="29" t="s">
        <v>144</v>
      </c>
      <c r="C26" s="15">
        <v>34614.544740000005</v>
      </c>
      <c r="D26" s="16">
        <v>-0.57819488571439182</v>
      </c>
      <c r="E26" s="15">
        <v>14600.592000000001</v>
      </c>
      <c r="F26" s="16">
        <v>-0.52941079375411626</v>
      </c>
      <c r="G26" s="15">
        <v>6870.8810000000003</v>
      </c>
      <c r="H26" s="41">
        <v>9.9023836972289198E-2</v>
      </c>
      <c r="I26" s="17">
        <v>7551.2619999999997</v>
      </c>
    </row>
    <row r="27" spans="1:9">
      <c r="A27" s="144">
        <v>489</v>
      </c>
      <c r="B27" s="29" t="s">
        <v>170</v>
      </c>
      <c r="C27" s="15">
        <v>0</v>
      </c>
      <c r="D27" s="16" t="s">
        <v>52</v>
      </c>
      <c r="E27" s="15">
        <v>23158.519</v>
      </c>
      <c r="F27" s="16">
        <v>-0.49253723867230026</v>
      </c>
      <c r="G27" s="15">
        <v>11752.085999999999</v>
      </c>
      <c r="H27" s="41">
        <v>0.81953178354889533</v>
      </c>
      <c r="I27" s="17">
        <v>21383.294000000002</v>
      </c>
    </row>
    <row r="28" spans="1:9">
      <c r="A28" s="30" t="s">
        <v>79</v>
      </c>
      <c r="B28" s="31" t="s">
        <v>138</v>
      </c>
      <c r="C28" s="20">
        <v>97790.546979999999</v>
      </c>
      <c r="D28" s="16">
        <v>-0.14630718839241327</v>
      </c>
      <c r="E28" s="20">
        <v>83483.087</v>
      </c>
      <c r="F28" s="16">
        <v>9.2548242735681338E-2</v>
      </c>
      <c r="G28" s="20">
        <v>91209.3</v>
      </c>
      <c r="H28" s="41">
        <v>-0.16117770885205787</v>
      </c>
      <c r="I28" s="21">
        <v>76508.394</v>
      </c>
    </row>
    <row r="29" spans="1:9">
      <c r="A29" s="48" t="s">
        <v>81</v>
      </c>
      <c r="B29" s="49" t="s">
        <v>145</v>
      </c>
      <c r="C29" s="24">
        <v>2171797.3476</v>
      </c>
      <c r="D29" s="50">
        <v>1.0537510521085054E-2</v>
      </c>
      <c r="E29" s="24">
        <v>2194682.6849999996</v>
      </c>
      <c r="F29" s="50">
        <v>3.1349353813305614E-2</v>
      </c>
      <c r="G29" s="24">
        <v>2263484.5690000001</v>
      </c>
      <c r="H29" s="237">
        <v>-9.0025491134682663E-3</v>
      </c>
      <c r="I29" s="26">
        <v>2243107.4380000001</v>
      </c>
    </row>
    <row r="30" spans="1:9">
      <c r="A30" s="47" t="s">
        <v>83</v>
      </c>
      <c r="B30" s="32" t="s">
        <v>146</v>
      </c>
      <c r="C30" s="33">
        <v>-52273.291209999938</v>
      </c>
      <c r="D30" s="110">
        <v>0</v>
      </c>
      <c r="E30" s="33">
        <v>-37243.12200000044</v>
      </c>
      <c r="F30" s="110">
        <v>0</v>
      </c>
      <c r="G30" s="34">
        <v>-33334.158999999985</v>
      </c>
      <c r="H30" s="238">
        <v>0</v>
      </c>
      <c r="I30" s="35">
        <v>-17894.575999999885</v>
      </c>
    </row>
    <row r="31" spans="1:9">
      <c r="A31" s="114">
        <v>0</v>
      </c>
      <c r="B31" s="28" t="s">
        <v>147</v>
      </c>
      <c r="C31" s="112">
        <v>0</v>
      </c>
      <c r="D31" s="117">
        <v>0</v>
      </c>
      <c r="E31" s="112">
        <v>0</v>
      </c>
      <c r="F31" s="117">
        <v>0</v>
      </c>
      <c r="G31" s="112">
        <v>0</v>
      </c>
      <c r="H31" s="239">
        <v>0</v>
      </c>
      <c r="I31" s="113">
        <v>0</v>
      </c>
    </row>
    <row r="32" spans="1:9">
      <c r="A32" s="56" t="s">
        <v>86</v>
      </c>
      <c r="B32" s="29" t="s">
        <v>148</v>
      </c>
      <c r="C32" s="15">
        <v>48545.887000000002</v>
      </c>
      <c r="D32" s="16">
        <v>0.26520586594699558</v>
      </c>
      <c r="E32" s="15">
        <v>61420.540999999997</v>
      </c>
      <c r="F32" s="16">
        <v>-0.11166207409342087</v>
      </c>
      <c r="G32" s="15">
        <v>54562.196000000004</v>
      </c>
      <c r="H32" s="41">
        <v>0.31825031382534519</v>
      </c>
      <c r="I32" s="17">
        <v>71926.631999999998</v>
      </c>
    </row>
    <row r="33" spans="1:9">
      <c r="A33" s="56" t="s">
        <v>88</v>
      </c>
      <c r="B33" s="29" t="s">
        <v>149</v>
      </c>
      <c r="C33" s="15">
        <v>5157.5</v>
      </c>
      <c r="D33" s="16">
        <v>2.4938439166262723</v>
      </c>
      <c r="E33" s="15">
        <v>18019.5</v>
      </c>
      <c r="F33" s="16">
        <v>4.6036016537639696E-2</v>
      </c>
      <c r="G33" s="15">
        <v>18849.045999999998</v>
      </c>
      <c r="H33" s="41">
        <v>0.33163238075815626</v>
      </c>
      <c r="I33" s="17">
        <v>25100</v>
      </c>
    </row>
    <row r="34" spans="1:9">
      <c r="A34" s="8" t="s">
        <v>90</v>
      </c>
      <c r="B34" s="29" t="s">
        <v>150</v>
      </c>
      <c r="C34" s="15">
        <v>10238.959999999999</v>
      </c>
      <c r="D34" s="16">
        <v>0.78402396337128</v>
      </c>
      <c r="E34" s="15">
        <v>18266.55</v>
      </c>
      <c r="F34" s="16">
        <v>-0.59081939391948668</v>
      </c>
      <c r="G34" s="15">
        <v>7474.3179999999993</v>
      </c>
      <c r="H34" s="41">
        <v>1.6961811097681425</v>
      </c>
      <c r="I34" s="17">
        <v>20152.115000000002</v>
      </c>
    </row>
    <row r="35" spans="1:9">
      <c r="A35" s="48" t="s">
        <v>92</v>
      </c>
      <c r="B35" s="49" t="s">
        <v>151</v>
      </c>
      <c r="C35" s="24">
        <v>63942.347000000002</v>
      </c>
      <c r="D35" s="51">
        <v>0.52804198757358711</v>
      </c>
      <c r="E35" s="24">
        <v>97706.591</v>
      </c>
      <c r="F35" s="51">
        <v>-0.17215861108080213</v>
      </c>
      <c r="G35" s="24">
        <v>80885.56</v>
      </c>
      <c r="H35" s="237">
        <v>0.44869797526282823</v>
      </c>
      <c r="I35" s="26">
        <v>117178.747</v>
      </c>
    </row>
    <row r="36" spans="1:9">
      <c r="A36" s="8" t="s">
        <v>94</v>
      </c>
      <c r="B36" s="29" t="s">
        <v>152</v>
      </c>
      <c r="C36" s="15">
        <v>996.15599999999995</v>
      </c>
      <c r="D36" s="16">
        <v>-1</v>
      </c>
      <c r="E36" s="15">
        <v>0</v>
      </c>
      <c r="F36" s="16" t="s">
        <v>52</v>
      </c>
      <c r="G36" s="15">
        <v>761.21199999999999</v>
      </c>
      <c r="H36" s="41">
        <v>-1</v>
      </c>
      <c r="I36" s="17">
        <v>0</v>
      </c>
    </row>
    <row r="37" spans="1:9">
      <c r="A37" s="8" t="s">
        <v>96</v>
      </c>
      <c r="B37" s="29" t="s">
        <v>153</v>
      </c>
      <c r="C37" s="15">
        <v>18016.138999999999</v>
      </c>
      <c r="D37" s="16">
        <v>0.16909621978382824</v>
      </c>
      <c r="E37" s="15">
        <v>21062.6</v>
      </c>
      <c r="F37" s="16">
        <v>0.50518530475819723</v>
      </c>
      <c r="G37" s="15">
        <v>31703.116000000002</v>
      </c>
      <c r="H37" s="41">
        <v>-0.12385851914367031</v>
      </c>
      <c r="I37" s="17">
        <v>27776.415000000001</v>
      </c>
    </row>
    <row r="38" spans="1:9">
      <c r="A38" s="48" t="s">
        <v>98</v>
      </c>
      <c r="B38" s="49" t="s">
        <v>154</v>
      </c>
      <c r="C38" s="24">
        <v>19012.294999999998</v>
      </c>
      <c r="D38" s="51">
        <v>0.10784100499176982</v>
      </c>
      <c r="E38" s="24">
        <v>21062.6</v>
      </c>
      <c r="F38" s="51">
        <v>0.54132576225157403</v>
      </c>
      <c r="G38" s="24">
        <v>32464.328000000001</v>
      </c>
      <c r="H38" s="237">
        <v>-0.14440197252812381</v>
      </c>
      <c r="I38" s="26">
        <v>27776.415000000001</v>
      </c>
    </row>
    <row r="39" spans="1:9">
      <c r="A39" s="36" t="s">
        <v>100</v>
      </c>
      <c r="B39" s="37" t="s">
        <v>4</v>
      </c>
      <c r="C39" s="38">
        <v>44930.052000000003</v>
      </c>
      <c r="D39" s="39">
        <v>0.70585137537788745</v>
      </c>
      <c r="E39" s="38">
        <v>76643.991000000009</v>
      </c>
      <c r="F39" s="39">
        <v>-0.36823185525398866</v>
      </c>
      <c r="G39" s="38">
        <v>48421.231999999996</v>
      </c>
      <c r="H39" s="240">
        <v>0.84634566918908638</v>
      </c>
      <c r="I39" s="40">
        <v>89402.331999999995</v>
      </c>
    </row>
    <row r="40" spans="1:9">
      <c r="A40" s="105" t="s">
        <v>0</v>
      </c>
      <c r="B40" s="29" t="s">
        <v>155</v>
      </c>
      <c r="C40" s="15">
        <v>-2079.248959999939</v>
      </c>
      <c r="D40" s="16">
        <v>-4.4352187435985426</v>
      </c>
      <c r="E40" s="15">
        <v>7142.6749999995664</v>
      </c>
      <c r="F40" s="16">
        <v>0.60612879628440586</v>
      </c>
      <c r="G40" s="15">
        <v>11472.056000000022</v>
      </c>
      <c r="H40" s="41">
        <v>1.4719849693899729</v>
      </c>
      <c r="I40" s="17">
        <v>28358.750000000109</v>
      </c>
    </row>
    <row r="41" spans="1:9">
      <c r="A41" s="105" t="s">
        <v>0</v>
      </c>
      <c r="B41" s="29" t="s">
        <v>156</v>
      </c>
      <c r="C41" s="15">
        <v>-47009.300959999942</v>
      </c>
      <c r="D41" s="16">
        <v>0.47845882794851347</v>
      </c>
      <c r="E41" s="15">
        <v>-69501.316000000443</v>
      </c>
      <c r="F41" s="16">
        <v>-0.4683672464561715</v>
      </c>
      <c r="G41" s="15">
        <v>-36949.175999999978</v>
      </c>
      <c r="H41" s="41">
        <v>0.65209589518315436</v>
      </c>
      <c r="I41" s="17">
        <v>-61043.581999999886</v>
      </c>
    </row>
    <row r="42" spans="1:9">
      <c r="A42" s="115" t="s">
        <v>0</v>
      </c>
      <c r="B42" s="31" t="s">
        <v>157</v>
      </c>
      <c r="C42" s="20">
        <v>2093381.1690599998</v>
      </c>
      <c r="D42" s="104">
        <v>4.0359313052356453E-2</v>
      </c>
      <c r="E42" s="20">
        <v>2177868.5950000002</v>
      </c>
      <c r="F42" s="104">
        <v>2.1012278750454319E-2</v>
      </c>
      <c r="G42" s="20">
        <v>2223630.5770000005</v>
      </c>
      <c r="H42" s="241">
        <v>4.2662077496694144E-3</v>
      </c>
      <c r="I42" s="21">
        <v>2233117.0469999998</v>
      </c>
    </row>
    <row r="43" spans="1:9">
      <c r="A43" s="115" t="s">
        <v>0</v>
      </c>
      <c r="B43" s="31" t="s">
        <v>6</v>
      </c>
      <c r="C43" s="60" t="s">
        <v>109</v>
      </c>
      <c r="D43" s="116">
        <v>0</v>
      </c>
      <c r="E43" s="60">
        <v>9.319288970742097E-2</v>
      </c>
      <c r="F43" s="159">
        <v>0</v>
      </c>
      <c r="G43" s="60">
        <v>0.23692201801061202</v>
      </c>
      <c r="H43" s="159">
        <v>0</v>
      </c>
      <c r="I43" s="160">
        <v>0.3172036944181737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orientation="landscape" r:id="rId1"/>
  <headerFooter alignWithMargins="0">
    <oddHeader>&amp;LFachgruppe für kantonale Finanzfragen (FkF)
Groupe d'études pour les finances cantonales&amp;CRechnung 2017 - Budget 2019
Compte 2017 - Budget 2019&amp;RZürich, 05.08.2019</oddHeader>
    <oddFooter>&amp;LQuelle: FkF Mai August 2019&amp;RBlatt &amp;P /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L186"/>
  <sheetViews>
    <sheetView zoomScaleNormal="100" workbookViewId="0">
      <selection activeCell="AF30" sqref="AF30"/>
    </sheetView>
  </sheetViews>
  <sheetFormatPr baseColWidth="10" defaultColWidth="11.42578125" defaultRowHeight="12.75"/>
  <cols>
    <col min="1" max="1" width="16.28515625" style="1476" customWidth="1"/>
    <col min="2" max="2" width="3.7109375" style="1370" customWidth="1"/>
    <col min="3" max="3" width="44.7109375" style="1370" customWidth="1"/>
    <col min="4" max="7" width="11.42578125" style="1370" customWidth="1"/>
    <col min="8" max="16384" width="11.42578125" style="1370"/>
  </cols>
  <sheetData>
    <row r="1" spans="1:38" s="1360" customFormat="1" ht="18" customHeight="1">
      <c r="A1" s="1355" t="s">
        <v>113</v>
      </c>
      <c r="B1" s="1356" t="s">
        <v>641</v>
      </c>
      <c r="C1" s="1356" t="s">
        <v>642</v>
      </c>
      <c r="D1" s="1357" t="s">
        <v>430</v>
      </c>
      <c r="E1" s="1358" t="s">
        <v>22</v>
      </c>
      <c r="F1" s="1357" t="s">
        <v>430</v>
      </c>
      <c r="G1" s="1358" t="s">
        <v>22</v>
      </c>
      <c r="H1" s="1359"/>
      <c r="I1" s="1359"/>
      <c r="J1" s="1359"/>
      <c r="K1" s="1359"/>
      <c r="L1" s="1359"/>
      <c r="M1" s="1359"/>
      <c r="N1" s="1359"/>
      <c r="O1" s="1359"/>
      <c r="P1" s="1359"/>
      <c r="Q1" s="1359"/>
      <c r="R1" s="1359"/>
      <c r="S1" s="1359"/>
      <c r="T1" s="1359"/>
      <c r="U1" s="1359"/>
      <c r="V1" s="1359"/>
      <c r="W1" s="1359"/>
      <c r="X1" s="1359"/>
      <c r="Y1" s="1359"/>
      <c r="Z1" s="1359"/>
      <c r="AA1" s="1359"/>
      <c r="AB1" s="1359"/>
      <c r="AC1" s="1359"/>
      <c r="AD1" s="1359"/>
      <c r="AE1" s="1359"/>
      <c r="AF1" s="1359"/>
      <c r="AG1" s="1359"/>
      <c r="AH1" s="1359"/>
      <c r="AI1" s="1359"/>
      <c r="AJ1" s="1359"/>
      <c r="AK1" s="1359"/>
      <c r="AL1" s="1359"/>
    </row>
    <row r="2" spans="1:38" s="1366" customFormat="1" ht="15" customHeight="1">
      <c r="A2" s="1361"/>
      <c r="B2" s="1362"/>
      <c r="C2" s="1363" t="s">
        <v>431</v>
      </c>
      <c r="D2" s="1364">
        <v>2017</v>
      </c>
      <c r="E2" s="1365">
        <v>2018</v>
      </c>
      <c r="F2" s="1364">
        <v>2018</v>
      </c>
      <c r="G2" s="1365">
        <v>2019</v>
      </c>
    </row>
    <row r="3" spans="1:38" ht="15" customHeight="1">
      <c r="A3" s="1367" t="s">
        <v>432</v>
      </c>
      <c r="B3" s="1368"/>
      <c r="C3" s="1368"/>
      <c r="D3" s="1369"/>
      <c r="E3" s="1369"/>
      <c r="F3" s="1369"/>
      <c r="G3" s="1369"/>
    </row>
    <row r="4" spans="1:38" s="1374" customFormat="1" ht="12.75" customHeight="1">
      <c r="A4" s="1371">
        <v>30</v>
      </c>
      <c r="B4" s="1372"/>
      <c r="C4" s="1373" t="s">
        <v>116</v>
      </c>
      <c r="D4" s="279">
        <v>2405256.48239</v>
      </c>
      <c r="E4" s="279">
        <v>2462976.8689999999</v>
      </c>
      <c r="F4" s="279">
        <v>2509144.1367899999</v>
      </c>
      <c r="G4" s="279">
        <v>2535413.523</v>
      </c>
    </row>
    <row r="5" spans="1:38" s="1374" customFormat="1" ht="12.75" customHeight="1">
      <c r="A5" s="1375">
        <v>31</v>
      </c>
      <c r="B5" s="1376"/>
      <c r="C5" s="1377" t="s">
        <v>433</v>
      </c>
      <c r="D5" s="284">
        <v>587298.80688000016</v>
      </c>
      <c r="E5" s="284">
        <v>567124.63399999996</v>
      </c>
      <c r="F5" s="284">
        <v>630427.68213999982</v>
      </c>
      <c r="G5" s="284">
        <v>582261.04900099989</v>
      </c>
    </row>
    <row r="6" spans="1:38" s="1374" customFormat="1" ht="12.75" customHeight="1">
      <c r="A6" s="1378" t="s">
        <v>118</v>
      </c>
      <c r="B6" s="1379"/>
      <c r="C6" s="1380" t="s">
        <v>434</v>
      </c>
      <c r="D6" s="284">
        <v>71579.753559999997</v>
      </c>
      <c r="E6" s="284">
        <v>68605.202999999994</v>
      </c>
      <c r="F6" s="284">
        <v>79198.767930000002</v>
      </c>
      <c r="G6" s="284">
        <v>70718.103000000003</v>
      </c>
    </row>
    <row r="7" spans="1:38" s="1374" customFormat="1" ht="12.75" customHeight="1">
      <c r="A7" s="1378" t="s">
        <v>435</v>
      </c>
      <c r="B7" s="1379"/>
      <c r="C7" s="1380" t="s">
        <v>436</v>
      </c>
      <c r="D7" s="284">
        <v>24318.75347</v>
      </c>
      <c r="E7" s="284">
        <v>23593.455000000002</v>
      </c>
      <c r="F7" s="284">
        <v>60043.638020000006</v>
      </c>
      <c r="G7" s="284">
        <v>18062.959000999992</v>
      </c>
    </row>
    <row r="8" spans="1:38" s="1374" customFormat="1" ht="12.75" customHeight="1">
      <c r="A8" s="1375">
        <v>330</v>
      </c>
      <c r="B8" s="1376"/>
      <c r="C8" s="1377" t="s">
        <v>437</v>
      </c>
      <c r="D8" s="284">
        <v>395353.79933999997</v>
      </c>
      <c r="E8" s="284">
        <v>378579.06800000003</v>
      </c>
      <c r="F8" s="284">
        <v>380305.76096999994</v>
      </c>
      <c r="G8" s="284">
        <v>382078.71</v>
      </c>
    </row>
    <row r="9" spans="1:38" s="1374" customFormat="1" ht="12.75" customHeight="1">
      <c r="A9" s="1375">
        <v>332</v>
      </c>
      <c r="B9" s="1376"/>
      <c r="C9" s="1377" t="s">
        <v>438</v>
      </c>
      <c r="D9" s="284">
        <v>35809.935519999999</v>
      </c>
      <c r="E9" s="284">
        <v>40611.641000000003</v>
      </c>
      <c r="F9" s="284">
        <v>39206.821060000002</v>
      </c>
      <c r="G9" s="284">
        <v>44313.29</v>
      </c>
    </row>
    <row r="10" spans="1:38" s="1374" customFormat="1" ht="12.75" customHeight="1">
      <c r="A10" s="1375">
        <v>339</v>
      </c>
      <c r="B10" s="1376"/>
      <c r="C10" s="1377" t="s">
        <v>439</v>
      </c>
      <c r="D10" s="284">
        <v>0</v>
      </c>
      <c r="E10" s="284">
        <v>0</v>
      </c>
      <c r="F10" s="284">
        <v>0</v>
      </c>
      <c r="G10" s="284">
        <v>0</v>
      </c>
    </row>
    <row r="11" spans="1:38" s="1384" customFormat="1" ht="28.15" customHeight="1">
      <c r="A11" s="1381">
        <v>350</v>
      </c>
      <c r="B11" s="1382"/>
      <c r="C11" s="1383" t="s">
        <v>440</v>
      </c>
      <c r="D11" s="284">
        <v>0</v>
      </c>
      <c r="E11" s="284">
        <v>0</v>
      </c>
      <c r="F11" s="284">
        <v>0</v>
      </c>
      <c r="G11" s="284">
        <v>0</v>
      </c>
    </row>
    <row r="12" spans="1:38" s="1386" customFormat="1" ht="25.5">
      <c r="A12" s="1381">
        <v>351</v>
      </c>
      <c r="B12" s="1385"/>
      <c r="C12" s="1383" t="s">
        <v>441</v>
      </c>
      <c r="D12" s="284"/>
      <c r="E12" s="284"/>
      <c r="F12" s="284"/>
      <c r="G12" s="284"/>
    </row>
    <row r="13" spans="1:38" s="1374" customFormat="1" ht="12.75" customHeight="1">
      <c r="A13" s="1375">
        <v>36</v>
      </c>
      <c r="B13" s="1376"/>
      <c r="C13" s="1377" t="s">
        <v>442</v>
      </c>
      <c r="D13" s="284">
        <v>4530401.0600100011</v>
      </c>
      <c r="E13" s="284">
        <v>4707659.2529999996</v>
      </c>
      <c r="F13" s="284">
        <v>4758906.9107000008</v>
      </c>
      <c r="G13" s="284">
        <v>4870800.0379999997</v>
      </c>
    </row>
    <row r="14" spans="1:38" s="1374" customFormat="1" ht="12.75" customHeight="1">
      <c r="A14" s="1387" t="s">
        <v>443</v>
      </c>
      <c r="B14" s="1376"/>
      <c r="C14" s="1388" t="s">
        <v>444</v>
      </c>
      <c r="D14" s="284">
        <v>1877407.7757299999</v>
      </c>
      <c r="E14" s="284">
        <v>1925163.4069999999</v>
      </c>
      <c r="F14" s="284">
        <v>2002103.1368499999</v>
      </c>
      <c r="G14" s="284">
        <v>2010996.8330000001</v>
      </c>
    </row>
    <row r="15" spans="1:38" s="1374" customFormat="1" ht="12.75" customHeight="1">
      <c r="A15" s="1387" t="s">
        <v>445</v>
      </c>
      <c r="B15" s="1376"/>
      <c r="C15" s="1388" t="s">
        <v>446</v>
      </c>
      <c r="D15" s="284">
        <v>21428.768130000004</v>
      </c>
      <c r="E15" s="284">
        <v>19066.108</v>
      </c>
      <c r="F15" s="284">
        <v>22299.84015</v>
      </c>
      <c r="G15" s="284">
        <v>31046.29</v>
      </c>
    </row>
    <row r="16" spans="1:38" s="1390" customFormat="1" ht="26.25" customHeight="1">
      <c r="A16" s="1387" t="s">
        <v>447</v>
      </c>
      <c r="B16" s="1389"/>
      <c r="C16" s="1388" t="s">
        <v>448</v>
      </c>
      <c r="D16" s="284">
        <v>85794.278949999993</v>
      </c>
      <c r="E16" s="284">
        <v>83147.498999999996</v>
      </c>
      <c r="F16" s="284">
        <v>90799.821880000003</v>
      </c>
      <c r="G16" s="284">
        <v>85360.962</v>
      </c>
    </row>
    <row r="17" spans="1:7" s="1391" customFormat="1">
      <c r="A17" s="1375">
        <v>37</v>
      </c>
      <c r="B17" s="1376"/>
      <c r="C17" s="1377" t="s">
        <v>449</v>
      </c>
      <c r="D17" s="284">
        <v>46994.752149999978</v>
      </c>
      <c r="E17" s="284">
        <v>40707.682000000001</v>
      </c>
      <c r="F17" s="284">
        <v>48486.830980000006</v>
      </c>
      <c r="G17" s="284">
        <v>45760.09</v>
      </c>
    </row>
    <row r="18" spans="1:7" s="1391" customFormat="1">
      <c r="A18" s="1392" t="s">
        <v>450</v>
      </c>
      <c r="B18" s="1379"/>
      <c r="C18" s="1380" t="s">
        <v>451</v>
      </c>
      <c r="D18" s="284">
        <v>926.08499999997025</v>
      </c>
      <c r="E18" s="284">
        <v>1000</v>
      </c>
      <c r="F18" s="284">
        <v>2758.0279999999998</v>
      </c>
      <c r="G18" s="284">
        <v>1000</v>
      </c>
    </row>
    <row r="19" spans="1:7" s="1391" customFormat="1">
      <c r="A19" s="1392" t="s">
        <v>452</v>
      </c>
      <c r="B19" s="1379"/>
      <c r="C19" s="1380" t="s">
        <v>453</v>
      </c>
      <c r="D19" s="284">
        <v>21952.70377</v>
      </c>
      <c r="E19" s="284">
        <v>21092.3</v>
      </c>
      <c r="F19" s="284">
        <v>22242.195339999995</v>
      </c>
      <c r="G19" s="284">
        <v>22225</v>
      </c>
    </row>
    <row r="20" spans="1:7" s="1374" customFormat="1" ht="12.75" customHeight="1">
      <c r="A20" s="1393">
        <v>39</v>
      </c>
      <c r="B20" s="1394"/>
      <c r="C20" s="1395" t="s">
        <v>138</v>
      </c>
      <c r="D20" s="302">
        <v>14961.441740000002</v>
      </c>
      <c r="E20" s="302">
        <v>13356.21</v>
      </c>
      <c r="F20" s="302">
        <v>14997.616899999999</v>
      </c>
      <c r="G20" s="302">
        <v>14169.69</v>
      </c>
    </row>
    <row r="21" spans="1:7" ht="12.75" customHeight="1">
      <c r="A21" s="1396"/>
      <c r="B21" s="1397"/>
      <c r="C21" s="1398" t="s">
        <v>454</v>
      </c>
      <c r="D21" s="305">
        <f t="shared" ref="D21:G21" si="0">D4+D5+SUM(D8:D13)+D17</f>
        <v>8001114.8362900009</v>
      </c>
      <c r="E21" s="305">
        <f t="shared" si="0"/>
        <v>8197659.1469999999</v>
      </c>
      <c r="F21" s="305">
        <f t="shared" si="0"/>
        <v>8366478.1426400011</v>
      </c>
      <c r="G21" s="305">
        <f t="shared" si="0"/>
        <v>8460626.7000009995</v>
      </c>
    </row>
    <row r="22" spans="1:7" s="1384" customFormat="1" ht="12.75" customHeight="1">
      <c r="A22" s="1381" t="s">
        <v>216</v>
      </c>
      <c r="B22" s="1382"/>
      <c r="C22" s="1383" t="s">
        <v>455</v>
      </c>
      <c r="D22" s="376">
        <v>5425211.8397399997</v>
      </c>
      <c r="E22" s="376">
        <v>5472100</v>
      </c>
      <c r="F22" s="376">
        <v>5808703.8229899993</v>
      </c>
      <c r="G22" s="376">
        <v>5804100</v>
      </c>
    </row>
    <row r="23" spans="1:7" s="1384" customFormat="1">
      <c r="A23" s="1381" t="s">
        <v>218</v>
      </c>
      <c r="B23" s="1382"/>
      <c r="C23" s="1383" t="s">
        <v>456</v>
      </c>
      <c r="D23" s="376">
        <v>761406.45492999989</v>
      </c>
      <c r="E23" s="376">
        <v>756345</v>
      </c>
      <c r="F23" s="376">
        <v>844488.76402</v>
      </c>
      <c r="G23" s="376">
        <v>828045</v>
      </c>
    </row>
    <row r="24" spans="1:7" s="1399" customFormat="1" ht="12.75" customHeight="1">
      <c r="A24" s="1375">
        <v>41</v>
      </c>
      <c r="B24" s="1376"/>
      <c r="C24" s="1377" t="s">
        <v>457</v>
      </c>
      <c r="D24" s="306">
        <v>95059.687609999979</v>
      </c>
      <c r="E24" s="306">
        <v>68123.635999999999</v>
      </c>
      <c r="F24" s="306">
        <v>103423.03565999999</v>
      </c>
      <c r="G24" s="306">
        <v>67188.635999999999</v>
      </c>
    </row>
    <row r="25" spans="1:7" s="1374" customFormat="1" ht="12.75" customHeight="1">
      <c r="A25" s="1400">
        <v>42</v>
      </c>
      <c r="B25" s="1401"/>
      <c r="C25" s="1377" t="s">
        <v>458</v>
      </c>
      <c r="D25" s="306">
        <v>442999.64158</v>
      </c>
      <c r="E25" s="306">
        <v>462034.50199999998</v>
      </c>
      <c r="F25" s="306">
        <v>438737.07072999998</v>
      </c>
      <c r="G25" s="306">
        <v>462178.50599999999</v>
      </c>
    </row>
    <row r="26" spans="1:7" s="1402" customFormat="1" ht="12.75" customHeight="1">
      <c r="A26" s="1381">
        <v>430</v>
      </c>
      <c r="B26" s="1376"/>
      <c r="C26" s="1377" t="s">
        <v>459</v>
      </c>
      <c r="D26" s="310">
        <v>103998.64369</v>
      </c>
      <c r="E26" s="310">
        <v>56429.322999999997</v>
      </c>
      <c r="F26" s="310">
        <v>37610.987959999999</v>
      </c>
      <c r="G26" s="310">
        <v>44329.993000000002</v>
      </c>
    </row>
    <row r="27" spans="1:7" s="1402" customFormat="1" ht="12.75" customHeight="1">
      <c r="A27" s="1381">
        <v>431</v>
      </c>
      <c r="B27" s="1376"/>
      <c r="C27" s="1377" t="s">
        <v>460</v>
      </c>
      <c r="D27" s="310">
        <v>17506.305250000001</v>
      </c>
      <c r="E27" s="310">
        <v>20032.444</v>
      </c>
      <c r="F27" s="310">
        <v>18448.71776</v>
      </c>
      <c r="G27" s="310">
        <v>21222.314999999999</v>
      </c>
    </row>
    <row r="28" spans="1:7" s="1402" customFormat="1" ht="12.75" customHeight="1">
      <c r="A28" s="1381">
        <v>432</v>
      </c>
      <c r="B28" s="1376"/>
      <c r="C28" s="1377" t="s">
        <v>461</v>
      </c>
      <c r="D28" s="310">
        <v>169.73633000000001</v>
      </c>
      <c r="E28" s="310">
        <v>2.5</v>
      </c>
      <c r="F28" s="310">
        <v>85.415260000000004</v>
      </c>
      <c r="G28" s="310">
        <v>40</v>
      </c>
    </row>
    <row r="29" spans="1:7" s="1402" customFormat="1" ht="12.75" customHeight="1">
      <c r="A29" s="1381">
        <v>439</v>
      </c>
      <c r="B29" s="1376"/>
      <c r="C29" s="1377" t="s">
        <v>462</v>
      </c>
      <c r="D29" s="310">
        <v>31456.325379999998</v>
      </c>
      <c r="E29" s="310">
        <v>8721.7819999999992</v>
      </c>
      <c r="F29" s="310">
        <v>48631.664879999997</v>
      </c>
      <c r="G29" s="310">
        <v>19951.781999999999</v>
      </c>
    </row>
    <row r="30" spans="1:7" s="1374" customFormat="1" ht="25.5">
      <c r="A30" s="1381">
        <v>450</v>
      </c>
      <c r="B30" s="1385"/>
      <c r="C30" s="1383" t="s">
        <v>463</v>
      </c>
      <c r="D30" s="284">
        <v>0</v>
      </c>
      <c r="E30" s="284">
        <v>0</v>
      </c>
      <c r="F30" s="284">
        <v>0</v>
      </c>
      <c r="G30" s="284">
        <v>0</v>
      </c>
    </row>
    <row r="31" spans="1:7" s="1386" customFormat="1" ht="25.5">
      <c r="A31" s="1381">
        <v>451</v>
      </c>
      <c r="B31" s="1385"/>
      <c r="C31" s="1383" t="s">
        <v>464</v>
      </c>
      <c r="D31" s="306">
        <v>0</v>
      </c>
      <c r="E31" s="306">
        <v>0</v>
      </c>
      <c r="F31" s="306">
        <v>0</v>
      </c>
      <c r="G31" s="306">
        <v>0</v>
      </c>
    </row>
    <row r="32" spans="1:7" s="1374" customFormat="1" ht="12.75" customHeight="1">
      <c r="A32" s="1375">
        <v>46</v>
      </c>
      <c r="B32" s="1376"/>
      <c r="C32" s="1377" t="s">
        <v>465</v>
      </c>
      <c r="D32" s="306">
        <v>1097232.4304</v>
      </c>
      <c r="E32" s="306">
        <v>1078918.868</v>
      </c>
      <c r="F32" s="306">
        <v>1187416.9459899997</v>
      </c>
      <c r="G32" s="306">
        <v>1131416.973</v>
      </c>
    </row>
    <row r="33" spans="1:7" s="1390" customFormat="1" ht="12.75" customHeight="1">
      <c r="A33" s="1387" t="s">
        <v>466</v>
      </c>
      <c r="B33" s="1403"/>
      <c r="C33" s="1388" t="s">
        <v>467</v>
      </c>
      <c r="D33" s="1255">
        <v>20007.665509999999</v>
      </c>
      <c r="E33" s="1255">
        <v>20166.713</v>
      </c>
      <c r="F33" s="1255">
        <v>20915.090629999999</v>
      </c>
      <c r="G33" s="1255">
        <v>21903</v>
      </c>
    </row>
    <row r="34" spans="1:7" s="1374" customFormat="1" ht="15" customHeight="1">
      <c r="A34" s="1375">
        <v>47</v>
      </c>
      <c r="B34" s="1376"/>
      <c r="C34" s="1377" t="s">
        <v>449</v>
      </c>
      <c r="D34" s="306">
        <v>46994.752149999978</v>
      </c>
      <c r="E34" s="306">
        <v>40707.682000000001</v>
      </c>
      <c r="F34" s="306">
        <v>48486.830980000006</v>
      </c>
      <c r="G34" s="306">
        <v>45760.09</v>
      </c>
    </row>
    <row r="35" spans="1:7" s="1374" customFormat="1" ht="15" customHeight="1">
      <c r="A35" s="1393">
        <v>49</v>
      </c>
      <c r="B35" s="1394"/>
      <c r="C35" s="1395" t="s">
        <v>138</v>
      </c>
      <c r="D35" s="313">
        <v>14961.441739999998</v>
      </c>
      <c r="E35" s="313">
        <v>13356.21</v>
      </c>
      <c r="F35" s="313">
        <v>14997.616900000001</v>
      </c>
      <c r="G35" s="313">
        <v>14169.69</v>
      </c>
    </row>
    <row r="36" spans="1:7" s="1370" customFormat="1" ht="13.5" customHeight="1">
      <c r="A36" s="1396"/>
      <c r="B36" s="1404"/>
      <c r="C36" s="1398" t="s">
        <v>468</v>
      </c>
      <c r="D36" s="305">
        <f t="shared" ref="D36:G36" si="1">D22+D23+D24+D25+D26+D27+D28+D29+D30+D31+D32+D34</f>
        <v>8022035.8170600003</v>
      </c>
      <c r="E36" s="305">
        <f t="shared" si="1"/>
        <v>7963415.7369999997</v>
      </c>
      <c r="F36" s="305">
        <f t="shared" si="1"/>
        <v>8536033.2562299967</v>
      </c>
      <c r="G36" s="305">
        <f t="shared" si="1"/>
        <v>8424233.2949999999</v>
      </c>
    </row>
    <row r="37" spans="1:7" s="1405" customFormat="1" ht="15" customHeight="1">
      <c r="A37" s="1396"/>
      <c r="B37" s="1404"/>
      <c r="C37" s="1398" t="s">
        <v>469</v>
      </c>
      <c r="D37" s="305">
        <f t="shared" ref="D37:G37" si="2">D36-D21</f>
        <v>20920.980769999325</v>
      </c>
      <c r="E37" s="305">
        <f t="shared" si="2"/>
        <v>-234243.41000000015</v>
      </c>
      <c r="F37" s="305">
        <f t="shared" si="2"/>
        <v>169555.11358999554</v>
      </c>
      <c r="G37" s="305">
        <f t="shared" si="2"/>
        <v>-36393.40500099957</v>
      </c>
    </row>
    <row r="38" spans="1:7" s="1386" customFormat="1" ht="15" customHeight="1">
      <c r="A38" s="1375">
        <v>340</v>
      </c>
      <c r="B38" s="1376"/>
      <c r="C38" s="1377" t="s">
        <v>470</v>
      </c>
      <c r="D38" s="306">
        <v>179898.27939999997</v>
      </c>
      <c r="E38" s="306">
        <v>178086.41</v>
      </c>
      <c r="F38" s="306">
        <v>171985.92532999997</v>
      </c>
      <c r="G38" s="306">
        <v>167786.41</v>
      </c>
    </row>
    <row r="39" spans="1:7" s="1386" customFormat="1" ht="15" customHeight="1">
      <c r="A39" s="1375">
        <v>341</v>
      </c>
      <c r="B39" s="1376"/>
      <c r="C39" s="1377" t="s">
        <v>471</v>
      </c>
      <c r="D39" s="306">
        <v>4036.4281499999993</v>
      </c>
      <c r="E39" s="306">
        <v>0</v>
      </c>
      <c r="F39" s="306">
        <v>1618.2697600000017</v>
      </c>
      <c r="G39" s="306">
        <v>0</v>
      </c>
    </row>
    <row r="40" spans="1:7" s="1390" customFormat="1" ht="15" customHeight="1">
      <c r="A40" s="1381">
        <v>342</v>
      </c>
      <c r="B40" s="1382"/>
      <c r="C40" s="1383" t="s">
        <v>472</v>
      </c>
      <c r="D40" s="376">
        <v>767.82792000000018</v>
      </c>
      <c r="E40" s="376">
        <v>575</v>
      </c>
      <c r="F40" s="376">
        <v>745.16428000000008</v>
      </c>
      <c r="G40" s="376">
        <v>575</v>
      </c>
    </row>
    <row r="41" spans="1:7" s="1386" customFormat="1" ht="15" customHeight="1">
      <c r="A41" s="1375">
        <v>343</v>
      </c>
      <c r="B41" s="1376"/>
      <c r="C41" s="1377" t="s">
        <v>473</v>
      </c>
      <c r="D41" s="306">
        <v>0</v>
      </c>
      <c r="E41" s="306">
        <v>0</v>
      </c>
      <c r="F41" s="306">
        <v>0</v>
      </c>
      <c r="G41" s="306">
        <v>0</v>
      </c>
    </row>
    <row r="42" spans="1:7" s="1390" customFormat="1" ht="15" customHeight="1">
      <c r="A42" s="1381">
        <v>344</v>
      </c>
      <c r="B42" s="1382"/>
      <c r="C42" s="1383" t="s">
        <v>474</v>
      </c>
      <c r="D42" s="376">
        <v>610.70732999999996</v>
      </c>
      <c r="E42" s="376">
        <v>0</v>
      </c>
      <c r="F42" s="376">
        <v>0</v>
      </c>
      <c r="G42" s="376">
        <v>0</v>
      </c>
    </row>
    <row r="43" spans="1:7" s="1386" customFormat="1" ht="15" customHeight="1">
      <c r="A43" s="1375">
        <v>349</v>
      </c>
      <c r="B43" s="1376"/>
      <c r="C43" s="1377" t="s">
        <v>475</v>
      </c>
      <c r="D43" s="306">
        <v>4945.7332300000007</v>
      </c>
      <c r="E43" s="306">
        <v>5427.7529999999997</v>
      </c>
      <c r="F43" s="306">
        <v>4027.9420400000008</v>
      </c>
      <c r="G43" s="306">
        <v>5310.5569999999998</v>
      </c>
    </row>
    <row r="44" spans="1:7" s="1374" customFormat="1" ht="15" customHeight="1">
      <c r="A44" s="1375">
        <v>440</v>
      </c>
      <c r="B44" s="1376"/>
      <c r="C44" s="1377" t="s">
        <v>476</v>
      </c>
      <c r="D44" s="306">
        <v>111866.20784999999</v>
      </c>
      <c r="E44" s="306">
        <v>98529.506999999998</v>
      </c>
      <c r="F44" s="306">
        <v>102678.45745000002</v>
      </c>
      <c r="G44" s="306">
        <v>104163.375</v>
      </c>
    </row>
    <row r="45" spans="1:7" s="1384" customFormat="1" ht="15" customHeight="1">
      <c r="A45" s="1381">
        <v>441</v>
      </c>
      <c r="B45" s="1382"/>
      <c r="C45" s="1383" t="s">
        <v>477</v>
      </c>
      <c r="D45" s="1258">
        <v>5590.8833200000008</v>
      </c>
      <c r="E45" s="1258">
        <v>5060.1469999999999</v>
      </c>
      <c r="F45" s="1258">
        <v>7021.7367099999992</v>
      </c>
      <c r="G45" s="1258">
        <v>5060.1469999999999</v>
      </c>
    </row>
    <row r="46" spans="1:7" s="1384" customFormat="1" ht="15" customHeight="1">
      <c r="A46" s="1381">
        <v>442</v>
      </c>
      <c r="B46" s="1382"/>
      <c r="C46" s="1383" t="s">
        <v>478</v>
      </c>
      <c r="D46" s="376">
        <v>5731.3988600000002</v>
      </c>
      <c r="E46" s="376">
        <v>5176.2610000000004</v>
      </c>
      <c r="F46" s="376">
        <v>5451.9115400000001</v>
      </c>
      <c r="G46" s="376">
        <v>5455.5910000000003</v>
      </c>
    </row>
    <row r="47" spans="1:7" s="1374" customFormat="1" ht="15" customHeight="1">
      <c r="A47" s="1375">
        <v>443</v>
      </c>
      <c r="B47" s="1376"/>
      <c r="C47" s="1377" t="s">
        <v>479</v>
      </c>
      <c r="D47" s="503">
        <v>0</v>
      </c>
      <c r="E47" s="503">
        <v>0</v>
      </c>
      <c r="F47" s="503">
        <v>0</v>
      </c>
      <c r="G47" s="503">
        <v>0</v>
      </c>
    </row>
    <row r="48" spans="1:7" s="1374" customFormat="1" ht="15" customHeight="1">
      <c r="A48" s="1375">
        <v>444</v>
      </c>
      <c r="B48" s="1376"/>
      <c r="C48" s="1377" t="s">
        <v>480</v>
      </c>
      <c r="D48" s="503">
        <v>0</v>
      </c>
      <c r="E48" s="503">
        <v>0</v>
      </c>
      <c r="F48" s="503">
        <v>181.17599999999999</v>
      </c>
      <c r="G48" s="503">
        <v>0</v>
      </c>
    </row>
    <row r="49" spans="1:7" s="1374" customFormat="1" ht="15" customHeight="1">
      <c r="A49" s="1375">
        <v>445</v>
      </c>
      <c r="B49" s="1376"/>
      <c r="C49" s="1377" t="s">
        <v>481</v>
      </c>
      <c r="D49" s="306">
        <v>60967.918939999996</v>
      </c>
      <c r="E49" s="306">
        <v>436.65</v>
      </c>
      <c r="F49" s="306">
        <v>302.56570999999997</v>
      </c>
      <c r="G49" s="306">
        <v>432.733</v>
      </c>
    </row>
    <row r="50" spans="1:7" s="1374" customFormat="1" ht="15" customHeight="1">
      <c r="A50" s="1375">
        <v>446</v>
      </c>
      <c r="B50" s="1376"/>
      <c r="C50" s="1377" t="s">
        <v>482</v>
      </c>
      <c r="D50" s="306">
        <v>1991.7082499999999</v>
      </c>
      <c r="E50" s="306">
        <v>67370.668000000005</v>
      </c>
      <c r="F50" s="306">
        <v>61916.324939999999</v>
      </c>
      <c r="G50" s="306">
        <v>67753.747000000003</v>
      </c>
    </row>
    <row r="51" spans="1:7" s="1384" customFormat="1" ht="15" customHeight="1">
      <c r="A51" s="1381">
        <v>447</v>
      </c>
      <c r="B51" s="1382"/>
      <c r="C51" s="1383" t="s">
        <v>483</v>
      </c>
      <c r="D51" s="376">
        <v>53004.781869999999</v>
      </c>
      <c r="E51" s="376">
        <v>55230.667999999998</v>
      </c>
      <c r="F51" s="376">
        <v>52915.328699999991</v>
      </c>
      <c r="G51" s="376">
        <v>54991.667999999998</v>
      </c>
    </row>
    <row r="52" spans="1:7" s="1374" customFormat="1" ht="15" customHeight="1">
      <c r="A52" s="1375">
        <v>448</v>
      </c>
      <c r="B52" s="1376"/>
      <c r="C52" s="1377" t="s">
        <v>484</v>
      </c>
      <c r="D52" s="503">
        <v>0</v>
      </c>
      <c r="E52" s="503">
        <v>0</v>
      </c>
      <c r="F52" s="503">
        <v>0</v>
      </c>
      <c r="G52" s="503">
        <v>0</v>
      </c>
    </row>
    <row r="53" spans="1:7" s="1384" customFormat="1" ht="15" customHeight="1">
      <c r="A53" s="1381">
        <v>449</v>
      </c>
      <c r="B53" s="1382"/>
      <c r="C53" s="1383" t="s">
        <v>485</v>
      </c>
      <c r="D53" s="1258">
        <v>0</v>
      </c>
      <c r="E53" s="1258">
        <v>0</v>
      </c>
      <c r="F53" s="1258">
        <v>0</v>
      </c>
      <c r="G53" s="1258">
        <v>0</v>
      </c>
    </row>
    <row r="54" spans="1:7" s="1386" customFormat="1" ht="13.5" customHeight="1">
      <c r="A54" s="1406" t="s">
        <v>486</v>
      </c>
      <c r="B54" s="1407"/>
      <c r="C54" s="1407" t="s">
        <v>487</v>
      </c>
      <c r="D54" s="1261">
        <v>0</v>
      </c>
      <c r="E54" s="1261">
        <v>0</v>
      </c>
      <c r="F54" s="1261">
        <v>0</v>
      </c>
      <c r="G54" s="1261">
        <v>0</v>
      </c>
    </row>
    <row r="55" spans="1:7" ht="15" customHeight="1">
      <c r="A55" s="1408"/>
      <c r="B55" s="1404"/>
      <c r="C55" s="1398" t="s">
        <v>488</v>
      </c>
      <c r="D55" s="305">
        <f t="shared" ref="D55" si="3">SUM(D44:D53)-SUM(D38:D43)</f>
        <v>48893.923060000001</v>
      </c>
      <c r="E55" s="305">
        <f t="shared" ref="E55" si="4">SUM(E44:E53)-SUM(E38:E43)</f>
        <v>47714.738000000012</v>
      </c>
      <c r="F55" s="305">
        <f t="shared" ref="F55:G55" si="5">SUM(F44:F53)-SUM(F38:F43)</f>
        <v>52090.199640000035</v>
      </c>
      <c r="G55" s="305">
        <f t="shared" si="5"/>
        <v>64185.293999999994</v>
      </c>
    </row>
    <row r="56" spans="1:7" ht="14.25" customHeight="1">
      <c r="A56" s="1408"/>
      <c r="B56" s="1404"/>
      <c r="C56" s="1398" t="s">
        <v>489</v>
      </c>
      <c r="D56" s="305">
        <f t="shared" ref="D56:G56" si="6">D55+D37</f>
        <v>69814.903829999326</v>
      </c>
      <c r="E56" s="305">
        <f t="shared" si="6"/>
        <v>-186528.67200000014</v>
      </c>
      <c r="F56" s="305">
        <f t="shared" si="6"/>
        <v>221645.31322999558</v>
      </c>
      <c r="G56" s="305">
        <f t="shared" si="6"/>
        <v>27791.888999000425</v>
      </c>
    </row>
    <row r="57" spans="1:7" s="1374" customFormat="1" ht="15.75" customHeight="1">
      <c r="A57" s="1409">
        <v>380</v>
      </c>
      <c r="B57" s="1410"/>
      <c r="C57" s="1411" t="s">
        <v>490</v>
      </c>
      <c r="D57" s="502">
        <v>0</v>
      </c>
      <c r="E57" s="502">
        <v>0</v>
      </c>
      <c r="F57" s="502">
        <v>0</v>
      </c>
      <c r="G57" s="502">
        <v>0</v>
      </c>
    </row>
    <row r="58" spans="1:7" s="1374" customFormat="1" ht="15.75" customHeight="1">
      <c r="A58" s="1409">
        <v>381</v>
      </c>
      <c r="B58" s="1410"/>
      <c r="C58" s="1411" t="s">
        <v>491</v>
      </c>
      <c r="D58" s="502">
        <v>0</v>
      </c>
      <c r="E58" s="502">
        <v>0</v>
      </c>
      <c r="F58" s="502">
        <v>0</v>
      </c>
      <c r="G58" s="502">
        <v>0</v>
      </c>
    </row>
    <row r="59" spans="1:7" s="1386" customFormat="1" ht="27.6" customHeight="1">
      <c r="A59" s="1381">
        <v>383</v>
      </c>
      <c r="B59" s="1385"/>
      <c r="C59" s="1383" t="s">
        <v>492</v>
      </c>
      <c r="D59" s="323">
        <v>0</v>
      </c>
      <c r="E59" s="323">
        <v>0</v>
      </c>
      <c r="F59" s="323">
        <v>0</v>
      </c>
      <c r="G59" s="323">
        <v>0</v>
      </c>
    </row>
    <row r="60" spans="1:7" s="1386" customFormat="1">
      <c r="A60" s="1381">
        <v>3840</v>
      </c>
      <c r="B60" s="1385"/>
      <c r="C60" s="1383" t="s">
        <v>493</v>
      </c>
      <c r="D60" s="324">
        <v>0</v>
      </c>
      <c r="E60" s="324">
        <v>0</v>
      </c>
      <c r="F60" s="324">
        <v>0</v>
      </c>
      <c r="G60" s="324">
        <v>0</v>
      </c>
    </row>
    <row r="61" spans="1:7" s="1386" customFormat="1" ht="26.45" customHeight="1">
      <c r="A61" s="1381">
        <v>3841</v>
      </c>
      <c r="B61" s="1385"/>
      <c r="C61" s="1383" t="s">
        <v>494</v>
      </c>
      <c r="D61" s="324">
        <v>0</v>
      </c>
      <c r="E61" s="324">
        <v>0</v>
      </c>
      <c r="F61" s="324">
        <v>0</v>
      </c>
      <c r="G61" s="324">
        <v>0</v>
      </c>
    </row>
    <row r="62" spans="1:7" s="1386" customFormat="1">
      <c r="A62" s="1412">
        <v>386</v>
      </c>
      <c r="B62" s="1413"/>
      <c r="C62" s="1414" t="s">
        <v>495</v>
      </c>
      <c r="D62" s="324">
        <v>0</v>
      </c>
      <c r="E62" s="324">
        <v>0</v>
      </c>
      <c r="F62" s="324">
        <v>0</v>
      </c>
      <c r="G62" s="324">
        <v>0</v>
      </c>
    </row>
    <row r="63" spans="1:7" s="1386" customFormat="1" ht="27.6" customHeight="1">
      <c r="A63" s="1381">
        <v>387</v>
      </c>
      <c r="B63" s="1385"/>
      <c r="C63" s="1383" t="s">
        <v>496</v>
      </c>
      <c r="D63" s="324">
        <v>0</v>
      </c>
      <c r="E63" s="324">
        <v>0</v>
      </c>
      <c r="F63" s="324">
        <v>0</v>
      </c>
      <c r="G63" s="324">
        <v>0</v>
      </c>
    </row>
    <row r="64" spans="1:7" s="1386" customFormat="1">
      <c r="A64" s="1375">
        <v>389</v>
      </c>
      <c r="B64" s="1415"/>
      <c r="C64" s="1377" t="s">
        <v>137</v>
      </c>
      <c r="D64" s="306">
        <v>0</v>
      </c>
      <c r="E64" s="306">
        <v>0</v>
      </c>
      <c r="F64" s="306">
        <v>0</v>
      </c>
      <c r="G64" s="306">
        <v>0</v>
      </c>
    </row>
    <row r="65" spans="1:7" s="1384" customFormat="1">
      <c r="A65" s="1381" t="s">
        <v>260</v>
      </c>
      <c r="B65" s="1382"/>
      <c r="C65" s="1383" t="s">
        <v>497</v>
      </c>
      <c r="D65" s="376">
        <v>0</v>
      </c>
      <c r="E65" s="376">
        <v>0</v>
      </c>
      <c r="F65" s="376">
        <v>0</v>
      </c>
      <c r="G65" s="376">
        <v>0</v>
      </c>
    </row>
    <row r="66" spans="1:7" s="1417" customFormat="1" ht="25.5">
      <c r="A66" s="1381" t="s">
        <v>262</v>
      </c>
      <c r="B66" s="1416"/>
      <c r="C66" s="1383" t="s">
        <v>498</v>
      </c>
      <c r="D66" s="323">
        <v>0</v>
      </c>
      <c r="E66" s="323">
        <v>0</v>
      </c>
      <c r="F66" s="323">
        <v>0</v>
      </c>
      <c r="G66" s="323">
        <v>0</v>
      </c>
    </row>
    <row r="67" spans="1:7" s="1374" customFormat="1">
      <c r="A67" s="1381">
        <v>481</v>
      </c>
      <c r="B67" s="1376"/>
      <c r="C67" s="1377" t="s">
        <v>499</v>
      </c>
      <c r="D67" s="306">
        <v>0</v>
      </c>
      <c r="E67" s="306">
        <v>0</v>
      </c>
      <c r="F67" s="306">
        <v>0</v>
      </c>
      <c r="G67" s="306">
        <v>0</v>
      </c>
    </row>
    <row r="68" spans="1:7" s="1374" customFormat="1">
      <c r="A68" s="1381">
        <v>482</v>
      </c>
      <c r="B68" s="1376"/>
      <c r="C68" s="1377" t="s">
        <v>500</v>
      </c>
      <c r="D68" s="306">
        <v>0</v>
      </c>
      <c r="E68" s="306">
        <v>0</v>
      </c>
      <c r="F68" s="306">
        <v>0</v>
      </c>
      <c r="G68" s="306">
        <v>0</v>
      </c>
    </row>
    <row r="69" spans="1:7" s="1374" customFormat="1">
      <c r="A69" s="1381">
        <v>483</v>
      </c>
      <c r="B69" s="1376"/>
      <c r="C69" s="1377" t="s">
        <v>501</v>
      </c>
      <c r="D69" s="306">
        <v>0</v>
      </c>
      <c r="E69" s="306">
        <v>0</v>
      </c>
      <c r="F69" s="306">
        <v>0</v>
      </c>
      <c r="G69" s="306">
        <v>0</v>
      </c>
    </row>
    <row r="70" spans="1:7" s="1374" customFormat="1">
      <c r="A70" s="1381">
        <v>484</v>
      </c>
      <c r="B70" s="1376"/>
      <c r="C70" s="1377" t="s">
        <v>502</v>
      </c>
      <c r="D70" s="306">
        <v>0</v>
      </c>
      <c r="E70" s="306">
        <v>0</v>
      </c>
      <c r="F70" s="306">
        <v>0</v>
      </c>
      <c r="G70" s="306">
        <v>0</v>
      </c>
    </row>
    <row r="71" spans="1:7" s="1384" customFormat="1" ht="25.5">
      <c r="A71" s="1381">
        <v>485</v>
      </c>
      <c r="B71" s="1382"/>
      <c r="C71" s="1383" t="s">
        <v>503</v>
      </c>
      <c r="D71" s="376">
        <v>0</v>
      </c>
      <c r="E71" s="376">
        <v>0</v>
      </c>
      <c r="F71" s="376">
        <v>0</v>
      </c>
      <c r="G71" s="376">
        <v>0</v>
      </c>
    </row>
    <row r="72" spans="1:7" s="1374" customFormat="1">
      <c r="A72" s="1381">
        <v>486</v>
      </c>
      <c r="B72" s="1376"/>
      <c r="C72" s="1377" t="s">
        <v>504</v>
      </c>
      <c r="D72" s="306">
        <v>0</v>
      </c>
      <c r="E72" s="306">
        <v>0</v>
      </c>
      <c r="F72" s="306">
        <v>0</v>
      </c>
      <c r="G72" s="306">
        <v>0</v>
      </c>
    </row>
    <row r="73" spans="1:7" s="1390" customFormat="1" ht="25.5">
      <c r="A73" s="1381">
        <v>487</v>
      </c>
      <c r="B73" s="1403"/>
      <c r="C73" s="1383" t="s">
        <v>505</v>
      </c>
      <c r="D73" s="376">
        <v>0</v>
      </c>
      <c r="E73" s="376">
        <v>0</v>
      </c>
      <c r="F73" s="376">
        <v>0</v>
      </c>
      <c r="G73" s="376">
        <v>0</v>
      </c>
    </row>
    <row r="74" spans="1:7" s="1386" customFormat="1" ht="15" customHeight="1">
      <c r="A74" s="1381">
        <v>489</v>
      </c>
      <c r="B74" s="1418"/>
      <c r="C74" s="1395" t="s">
        <v>170</v>
      </c>
      <c r="D74" s="376"/>
      <c r="E74" s="376"/>
      <c r="F74" s="376"/>
      <c r="G74" s="376"/>
    </row>
    <row r="75" spans="1:7" s="1386" customFormat="1">
      <c r="A75" s="1419" t="s">
        <v>506</v>
      </c>
      <c r="B75" s="1418"/>
      <c r="C75" s="1407" t="s">
        <v>507</v>
      </c>
      <c r="D75" s="306">
        <v>0</v>
      </c>
      <c r="E75" s="306">
        <v>0</v>
      </c>
      <c r="F75" s="306">
        <v>0</v>
      </c>
      <c r="G75" s="306">
        <v>0</v>
      </c>
    </row>
    <row r="76" spans="1:7">
      <c r="A76" s="1396"/>
      <c r="B76" s="1397"/>
      <c r="C76" s="1398" t="s">
        <v>508</v>
      </c>
      <c r="D76" s="305">
        <f t="shared" ref="D76" si="7">SUM(D65:D74)-SUM(D57:D64)</f>
        <v>0</v>
      </c>
      <c r="E76" s="305">
        <f t="shared" ref="E76" si="8">SUM(E65:E74)-SUM(E57:E64)</f>
        <v>0</v>
      </c>
      <c r="F76" s="305">
        <f t="shared" ref="F76:G76" si="9">SUM(F65:F74)-SUM(F57:F64)</f>
        <v>0</v>
      </c>
      <c r="G76" s="305">
        <f t="shared" si="9"/>
        <v>0</v>
      </c>
    </row>
    <row r="77" spans="1:7">
      <c r="A77" s="1420"/>
      <c r="B77" s="1421"/>
      <c r="C77" s="1398" t="s">
        <v>509</v>
      </c>
      <c r="D77" s="305">
        <f t="shared" ref="D77:G77" si="10">D56+D76</f>
        <v>69814.903829999326</v>
      </c>
      <c r="E77" s="305">
        <f t="shared" si="10"/>
        <v>-186528.67200000014</v>
      </c>
      <c r="F77" s="305">
        <f t="shared" si="10"/>
        <v>221645.31322999558</v>
      </c>
      <c r="G77" s="305">
        <f t="shared" si="10"/>
        <v>27791.888999000425</v>
      </c>
    </row>
    <row r="78" spans="1:7">
      <c r="A78" s="1422">
        <v>3</v>
      </c>
      <c r="B78" s="1423"/>
      <c r="C78" s="1424" t="s">
        <v>275</v>
      </c>
      <c r="D78" s="338">
        <f t="shared" ref="D78:G78" si="11">D20+D21+SUM(D38:D43)+SUM(D57:D64)</f>
        <v>8206335.2540600002</v>
      </c>
      <c r="E78" s="338">
        <f t="shared" si="11"/>
        <v>8395104.5199999996</v>
      </c>
      <c r="F78" s="338">
        <f t="shared" si="11"/>
        <v>8559853.0609500017</v>
      </c>
      <c r="G78" s="338">
        <f t="shared" si="11"/>
        <v>8648468.3570009992</v>
      </c>
    </row>
    <row r="79" spans="1:7">
      <c r="A79" s="1422">
        <v>4</v>
      </c>
      <c r="B79" s="1423"/>
      <c r="C79" s="1424" t="s">
        <v>276</v>
      </c>
      <c r="D79" s="338">
        <f t="shared" ref="D79:G79" si="12">D35+D36+SUM(D44:D53)+SUM(D65:D74)</f>
        <v>8276150.1578900004</v>
      </c>
      <c r="E79" s="338">
        <f t="shared" si="12"/>
        <v>8208575.8479999993</v>
      </c>
      <c r="F79" s="338">
        <f t="shared" si="12"/>
        <v>8781498.3741799966</v>
      </c>
      <c r="G79" s="338">
        <f t="shared" si="12"/>
        <v>8676260.2459999993</v>
      </c>
    </row>
    <row r="80" spans="1:7">
      <c r="A80" s="1425"/>
      <c r="B80" s="1426"/>
      <c r="C80" s="1427"/>
      <c r="D80" s="341"/>
      <c r="E80" s="341"/>
      <c r="F80" s="341"/>
      <c r="G80" s="341"/>
    </row>
    <row r="81" spans="1:7">
      <c r="A81" s="1428" t="s">
        <v>510</v>
      </c>
      <c r="B81" s="1429"/>
      <c r="C81" s="1429"/>
      <c r="D81" s="1284"/>
      <c r="E81" s="1284"/>
      <c r="F81" s="1284"/>
      <c r="G81" s="1284"/>
    </row>
    <row r="82" spans="1:7" s="1374" customFormat="1">
      <c r="A82" s="1430">
        <v>50</v>
      </c>
      <c r="B82" s="1431"/>
      <c r="C82" s="1431" t="s">
        <v>511</v>
      </c>
      <c r="D82" s="306">
        <v>340668.28899999999</v>
      </c>
      <c r="E82" s="306">
        <v>511306.696</v>
      </c>
      <c r="F82" s="306">
        <v>332178.42417000025</v>
      </c>
      <c r="G82" s="306">
        <v>546473.55099999998</v>
      </c>
    </row>
    <row r="83" spans="1:7" s="1374" customFormat="1">
      <c r="A83" s="1430">
        <v>51</v>
      </c>
      <c r="B83" s="1431"/>
      <c r="C83" s="1431" t="s">
        <v>512</v>
      </c>
      <c r="D83" s="306">
        <v>0</v>
      </c>
      <c r="E83" s="306">
        <v>0</v>
      </c>
      <c r="F83" s="306">
        <v>0</v>
      </c>
      <c r="G83" s="306">
        <v>0</v>
      </c>
    </row>
    <row r="84" spans="1:7" s="1374" customFormat="1">
      <c r="A84" s="1430">
        <v>52</v>
      </c>
      <c r="B84" s="1431"/>
      <c r="C84" s="1431" t="s">
        <v>513</v>
      </c>
      <c r="D84" s="306">
        <v>30665.016</v>
      </c>
      <c r="E84" s="306">
        <v>39395.302000000003</v>
      </c>
      <c r="F84" s="306">
        <v>35016.672410000006</v>
      </c>
      <c r="G84" s="306">
        <v>36875.275999999998</v>
      </c>
    </row>
    <row r="85" spans="1:7" s="1374" customFormat="1">
      <c r="A85" s="1432">
        <v>54</v>
      </c>
      <c r="B85" s="1433"/>
      <c r="C85" s="1433" t="s">
        <v>514</v>
      </c>
      <c r="D85" s="306">
        <v>128291.003</v>
      </c>
      <c r="E85" s="306">
        <v>80629.195000000007</v>
      </c>
      <c r="F85" s="306">
        <v>57183.166499999999</v>
      </c>
      <c r="G85" s="306">
        <v>59802.33</v>
      </c>
    </row>
    <row r="86" spans="1:7" s="1374" customFormat="1">
      <c r="A86" s="1432">
        <v>55</v>
      </c>
      <c r="B86" s="1433"/>
      <c r="C86" s="1433" t="s">
        <v>515</v>
      </c>
      <c r="D86" s="306">
        <v>7115.7129999999997</v>
      </c>
      <c r="E86" s="306">
        <v>26500</v>
      </c>
      <c r="F86" s="306">
        <v>12781.4432</v>
      </c>
      <c r="G86" s="306">
        <v>17000</v>
      </c>
    </row>
    <row r="87" spans="1:7" s="1374" customFormat="1">
      <c r="A87" s="1432">
        <v>56</v>
      </c>
      <c r="B87" s="1433"/>
      <c r="C87" s="1433" t="s">
        <v>516</v>
      </c>
      <c r="D87" s="306">
        <v>132833.32699999999</v>
      </c>
      <c r="E87" s="306">
        <v>132483.15100000001</v>
      </c>
      <c r="F87" s="306">
        <v>99432.272359999988</v>
      </c>
      <c r="G87" s="306">
        <v>164748.511</v>
      </c>
    </row>
    <row r="88" spans="1:7" s="1374" customFormat="1">
      <c r="A88" s="1430">
        <v>57</v>
      </c>
      <c r="B88" s="1431"/>
      <c r="C88" s="1431" t="s">
        <v>517</v>
      </c>
      <c r="D88" s="306">
        <v>0</v>
      </c>
      <c r="E88" s="306">
        <v>0</v>
      </c>
      <c r="F88" s="306">
        <v>0</v>
      </c>
      <c r="G88" s="306">
        <v>0</v>
      </c>
    </row>
    <row r="89" spans="1:7" s="1384" customFormat="1" ht="25.5">
      <c r="A89" s="1434">
        <v>580</v>
      </c>
      <c r="B89" s="1435"/>
      <c r="C89" s="1435" t="s">
        <v>518</v>
      </c>
      <c r="D89" s="376">
        <v>0</v>
      </c>
      <c r="E89" s="376">
        <v>0</v>
      </c>
      <c r="F89" s="376">
        <v>0</v>
      </c>
      <c r="G89" s="376">
        <v>0</v>
      </c>
    </row>
    <row r="90" spans="1:7" s="1384" customFormat="1" ht="25.5">
      <c r="A90" s="1434">
        <v>582</v>
      </c>
      <c r="B90" s="1435"/>
      <c r="C90" s="1435" t="s">
        <v>519</v>
      </c>
      <c r="D90" s="376">
        <v>0</v>
      </c>
      <c r="E90" s="376">
        <v>0</v>
      </c>
      <c r="F90" s="376">
        <v>0</v>
      </c>
      <c r="G90" s="376">
        <v>0</v>
      </c>
    </row>
    <row r="91" spans="1:7" s="1374" customFormat="1">
      <c r="A91" s="1430">
        <v>584</v>
      </c>
      <c r="B91" s="1431"/>
      <c r="C91" s="1431" t="s">
        <v>520</v>
      </c>
      <c r="D91" s="306">
        <v>0</v>
      </c>
      <c r="E91" s="306">
        <v>0</v>
      </c>
      <c r="F91" s="306">
        <v>0</v>
      </c>
      <c r="G91" s="306">
        <v>0</v>
      </c>
    </row>
    <row r="92" spans="1:7" s="1384" customFormat="1" ht="25.5">
      <c r="A92" s="1434">
        <v>585</v>
      </c>
      <c r="B92" s="1435"/>
      <c r="C92" s="1435" t="s">
        <v>521</v>
      </c>
      <c r="D92" s="376">
        <v>0</v>
      </c>
      <c r="E92" s="376">
        <v>0</v>
      </c>
      <c r="F92" s="376">
        <v>0</v>
      </c>
      <c r="G92" s="376">
        <v>0</v>
      </c>
    </row>
    <row r="93" spans="1:7" s="1374" customFormat="1">
      <c r="A93" s="1430">
        <v>586</v>
      </c>
      <c r="B93" s="1431"/>
      <c r="C93" s="1431" t="s">
        <v>522</v>
      </c>
      <c r="D93" s="306">
        <v>0</v>
      </c>
      <c r="E93" s="306">
        <v>0</v>
      </c>
      <c r="F93" s="306">
        <v>0</v>
      </c>
      <c r="G93" s="306">
        <v>0</v>
      </c>
    </row>
    <row r="94" spans="1:7" s="1374" customFormat="1">
      <c r="A94" s="1436">
        <v>589</v>
      </c>
      <c r="B94" s="1437"/>
      <c r="C94" s="1437" t="s">
        <v>523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1438">
        <v>5</v>
      </c>
      <c r="B95" s="1439"/>
      <c r="C95" s="1439" t="s">
        <v>524</v>
      </c>
      <c r="D95" s="353">
        <f t="shared" ref="D95:G95" si="13">SUM(D82:D94)</f>
        <v>639573.348</v>
      </c>
      <c r="E95" s="353">
        <f t="shared" si="13"/>
        <v>790314.34400000004</v>
      </c>
      <c r="F95" s="353">
        <f t="shared" si="13"/>
        <v>536591.97864000022</v>
      </c>
      <c r="G95" s="353">
        <f t="shared" si="13"/>
        <v>824899.66799999983</v>
      </c>
    </row>
    <row r="96" spans="1:7" s="1384" customFormat="1" ht="25.5">
      <c r="A96" s="1434">
        <v>60</v>
      </c>
      <c r="B96" s="1435"/>
      <c r="C96" s="1435" t="s">
        <v>525</v>
      </c>
      <c r="D96" s="376">
        <v>5199.2889999999998</v>
      </c>
      <c r="E96" s="376"/>
      <c r="F96" s="376">
        <v>23868.623140000003</v>
      </c>
      <c r="G96" s="376"/>
    </row>
    <row r="97" spans="1:7" s="1384" customFormat="1" ht="25.5">
      <c r="A97" s="1434">
        <v>61</v>
      </c>
      <c r="B97" s="1435"/>
      <c r="C97" s="1435" t="s">
        <v>526</v>
      </c>
      <c r="D97" s="376"/>
      <c r="E97" s="376"/>
      <c r="F97" s="376"/>
      <c r="G97" s="376"/>
    </row>
    <row r="98" spans="1:7" s="1374" customFormat="1">
      <c r="A98" s="1430">
        <v>62</v>
      </c>
      <c r="B98" s="1431"/>
      <c r="C98" s="1431" t="s">
        <v>527</v>
      </c>
      <c r="D98" s="306"/>
      <c r="E98" s="306"/>
      <c r="F98" s="306"/>
      <c r="G98" s="306"/>
    </row>
    <row r="99" spans="1:7" s="1374" customFormat="1">
      <c r="A99" s="1430">
        <v>63</v>
      </c>
      <c r="B99" s="1431"/>
      <c r="C99" s="1431" t="s">
        <v>528</v>
      </c>
      <c r="D99" s="306">
        <v>24456.714</v>
      </c>
      <c r="E99" s="306">
        <v>22369.63</v>
      </c>
      <c r="F99" s="306">
        <v>22926.98531</v>
      </c>
      <c r="G99" s="306">
        <v>25993.567999999999</v>
      </c>
    </row>
    <row r="100" spans="1:7" s="1374" customFormat="1">
      <c r="A100" s="1430">
        <v>64</v>
      </c>
      <c r="B100" s="1431"/>
      <c r="C100" s="1431" t="s">
        <v>529</v>
      </c>
      <c r="D100" s="306">
        <v>2646.5540000000001</v>
      </c>
      <c r="E100" s="306">
        <v>6557.0929999999998</v>
      </c>
      <c r="F100" s="306">
        <v>5243.90798</v>
      </c>
      <c r="G100" s="306">
        <v>4877.1989999999996</v>
      </c>
    </row>
    <row r="101" spans="1:7" s="1374" customFormat="1">
      <c r="A101" s="1430">
        <v>65</v>
      </c>
      <c r="B101" s="1431"/>
      <c r="C101" s="1431" t="s">
        <v>530</v>
      </c>
      <c r="D101" s="306">
        <v>50</v>
      </c>
      <c r="E101" s="306"/>
      <c r="F101" s="306"/>
      <c r="G101" s="306"/>
    </row>
    <row r="102" spans="1:7" s="1384" customFormat="1">
      <c r="A102" s="1434">
        <v>66</v>
      </c>
      <c r="B102" s="1435"/>
      <c r="C102" s="1435" t="s">
        <v>531</v>
      </c>
      <c r="D102" s="376"/>
      <c r="E102" s="376"/>
      <c r="F102" s="376"/>
      <c r="G102" s="376"/>
    </row>
    <row r="103" spans="1:7" s="1374" customFormat="1">
      <c r="A103" s="1430">
        <v>67</v>
      </c>
      <c r="B103" s="1431"/>
      <c r="C103" s="1431" t="s">
        <v>517</v>
      </c>
      <c r="D103" s="284"/>
      <c r="E103" s="284"/>
      <c r="F103" s="284"/>
      <c r="G103" s="284"/>
    </row>
    <row r="104" spans="1:7" s="1374" customFormat="1" ht="38.25">
      <c r="A104" s="1434" t="s">
        <v>299</v>
      </c>
      <c r="B104" s="1431"/>
      <c r="C104" s="1435" t="s">
        <v>532</v>
      </c>
      <c r="D104" s="306"/>
      <c r="E104" s="306"/>
      <c r="F104" s="306"/>
      <c r="G104" s="306"/>
    </row>
    <row r="105" spans="1:7" s="1374" customFormat="1" ht="56.45" customHeight="1">
      <c r="A105" s="1440" t="s">
        <v>533</v>
      </c>
      <c r="B105" s="1437"/>
      <c r="C105" s="1441" t="s">
        <v>534</v>
      </c>
      <c r="D105" s="313"/>
      <c r="E105" s="313"/>
      <c r="F105" s="313"/>
      <c r="G105" s="313"/>
    </row>
    <row r="106" spans="1:7">
      <c r="A106" s="1438">
        <v>6</v>
      </c>
      <c r="B106" s="1439"/>
      <c r="C106" s="1439" t="s">
        <v>535</v>
      </c>
      <c r="D106" s="353">
        <f t="shared" ref="D106:G106" si="14">SUM(D96:D105)</f>
        <v>32352.557000000001</v>
      </c>
      <c r="E106" s="353">
        <f t="shared" si="14"/>
        <v>28926.723000000002</v>
      </c>
      <c r="F106" s="353">
        <f t="shared" si="14"/>
        <v>52039.516430000003</v>
      </c>
      <c r="G106" s="353">
        <f t="shared" si="14"/>
        <v>30870.767</v>
      </c>
    </row>
    <row r="107" spans="1:7">
      <c r="A107" s="1442" t="s">
        <v>304</v>
      </c>
      <c r="B107" s="1443"/>
      <c r="C107" s="1439" t="s">
        <v>4</v>
      </c>
      <c r="D107" s="353">
        <f t="shared" ref="D107:G107" si="15">(D95-D88)-(D106-D103)</f>
        <v>607220.79099999997</v>
      </c>
      <c r="E107" s="353">
        <f t="shared" si="15"/>
        <v>761387.62100000004</v>
      </c>
      <c r="F107" s="353">
        <f t="shared" si="15"/>
        <v>484552.4622100002</v>
      </c>
      <c r="G107" s="353">
        <f t="shared" si="15"/>
        <v>794028.90099999984</v>
      </c>
    </row>
    <row r="108" spans="1:7">
      <c r="A108" s="1444" t="s">
        <v>305</v>
      </c>
      <c r="B108" s="1445"/>
      <c r="C108" s="1446" t="s">
        <v>536</v>
      </c>
      <c r="D108" s="353">
        <f t="shared" ref="D108:G108" si="16">D107-D85-D86+D100+D101</f>
        <v>474510.62899999996</v>
      </c>
      <c r="E108" s="353">
        <f t="shared" si="16"/>
        <v>660815.51899999997</v>
      </c>
      <c r="F108" s="353">
        <f t="shared" si="16"/>
        <v>419831.76049000025</v>
      </c>
      <c r="G108" s="353">
        <f t="shared" si="16"/>
        <v>722103.7699999999</v>
      </c>
    </row>
    <row r="109" spans="1:7">
      <c r="A109" s="1425"/>
      <c r="B109" s="1426"/>
      <c r="C109" s="1427"/>
      <c r="D109" s="341"/>
      <c r="E109" s="341"/>
      <c r="F109" s="341"/>
      <c r="G109" s="341"/>
    </row>
    <row r="110" spans="1:7" s="1450" customFormat="1">
      <c r="A110" s="1447" t="s">
        <v>537</v>
      </c>
      <c r="B110" s="1448"/>
      <c r="C110" s="1449"/>
      <c r="D110" s="341"/>
      <c r="E110" s="341"/>
      <c r="F110" s="341"/>
      <c r="G110" s="341"/>
    </row>
    <row r="111" spans="1:7" s="1453" customFormat="1">
      <c r="A111" s="1451">
        <v>10</v>
      </c>
      <c r="B111" s="1452"/>
      <c r="C111" s="1452" t="s">
        <v>538</v>
      </c>
      <c r="D111" s="366">
        <f t="shared" ref="D111:G111" si="17">D112+D117</f>
        <v>4251366.5485099964</v>
      </c>
      <c r="E111" s="366">
        <f t="shared" si="17"/>
        <v>0</v>
      </c>
      <c r="F111" s="366">
        <f t="shared" si="17"/>
        <v>4342728.9262499996</v>
      </c>
      <c r="G111" s="366">
        <f t="shared" si="17"/>
        <v>0</v>
      </c>
    </row>
    <row r="112" spans="1:7" s="1453" customFormat="1">
      <c r="A112" s="1454" t="s">
        <v>309</v>
      </c>
      <c r="B112" s="1455"/>
      <c r="C112" s="1455" t="s">
        <v>539</v>
      </c>
      <c r="D112" s="366">
        <f t="shared" ref="D112:G112" si="18">D113+D114+D115+D116</f>
        <v>2761862.6094099968</v>
      </c>
      <c r="E112" s="366">
        <f t="shared" si="18"/>
        <v>0</v>
      </c>
      <c r="F112" s="366">
        <f t="shared" si="18"/>
        <v>2712039.7651899997</v>
      </c>
      <c r="G112" s="366">
        <f t="shared" si="18"/>
        <v>0</v>
      </c>
    </row>
    <row r="113" spans="1:7" s="1453" customFormat="1">
      <c r="A113" s="1456" t="s">
        <v>311</v>
      </c>
      <c r="B113" s="1457"/>
      <c r="C113" s="1457" t="s">
        <v>540</v>
      </c>
      <c r="D113" s="306">
        <v>1304947.0125699998</v>
      </c>
      <c r="E113" s="306"/>
      <c r="F113" s="306">
        <v>1244099.5903699999</v>
      </c>
      <c r="G113" s="306"/>
    </row>
    <row r="114" spans="1:7" s="1460" customFormat="1" ht="15" customHeight="1">
      <c r="A114" s="1458">
        <v>102</v>
      </c>
      <c r="B114" s="1459"/>
      <c r="C114" s="1459" t="s">
        <v>541</v>
      </c>
      <c r="D114" s="323">
        <v>94486.368599999987</v>
      </c>
      <c r="E114" s="323"/>
      <c r="F114" s="323">
        <v>102012.37671</v>
      </c>
      <c r="G114" s="323"/>
    </row>
    <row r="115" spans="1:7" s="1453" customFormat="1">
      <c r="A115" s="1456">
        <v>104</v>
      </c>
      <c r="B115" s="1457"/>
      <c r="C115" s="1457" t="s">
        <v>542</v>
      </c>
      <c r="D115" s="306">
        <v>1346509.067829997</v>
      </c>
      <c r="E115" s="306"/>
      <c r="F115" s="306">
        <v>1351993.7196599999</v>
      </c>
      <c r="G115" s="306"/>
    </row>
    <row r="116" spans="1:7" s="1453" customFormat="1">
      <c r="A116" s="1456">
        <v>106</v>
      </c>
      <c r="B116" s="1457"/>
      <c r="C116" s="1457" t="s">
        <v>543</v>
      </c>
      <c r="D116" s="306">
        <v>15920.16041</v>
      </c>
      <c r="E116" s="306"/>
      <c r="F116" s="306">
        <v>13934.078449999999</v>
      </c>
      <c r="G116" s="306"/>
    </row>
    <row r="117" spans="1:7" s="1453" customFormat="1">
      <c r="A117" s="1454" t="s">
        <v>316</v>
      </c>
      <c r="B117" s="1455"/>
      <c r="C117" s="1455" t="s">
        <v>544</v>
      </c>
      <c r="D117" s="366">
        <f t="shared" ref="D117:G117" si="19">D118+D119+D120</f>
        <v>1489503.9391000001</v>
      </c>
      <c r="E117" s="366">
        <f t="shared" si="19"/>
        <v>0</v>
      </c>
      <c r="F117" s="366">
        <f t="shared" si="19"/>
        <v>1630689.1610599998</v>
      </c>
      <c r="G117" s="366">
        <f t="shared" si="19"/>
        <v>0</v>
      </c>
    </row>
    <row r="118" spans="1:7" s="1453" customFormat="1">
      <c r="A118" s="1456">
        <v>107</v>
      </c>
      <c r="B118" s="1457"/>
      <c r="C118" s="1457" t="s">
        <v>545</v>
      </c>
      <c r="D118" s="306">
        <v>902172.17720999999</v>
      </c>
      <c r="E118" s="306"/>
      <c r="F118" s="306">
        <v>1050466.42493</v>
      </c>
      <c r="G118" s="306"/>
    </row>
    <row r="119" spans="1:7" s="1453" customFormat="1">
      <c r="A119" s="1456">
        <v>108</v>
      </c>
      <c r="B119" s="1457"/>
      <c r="C119" s="1457" t="s">
        <v>546</v>
      </c>
      <c r="D119" s="306">
        <v>587331.76188999997</v>
      </c>
      <c r="E119" s="306"/>
      <c r="F119" s="306">
        <v>580222.73612999998</v>
      </c>
      <c r="G119" s="306"/>
    </row>
    <row r="120" spans="1:7" s="1462" customFormat="1" ht="25.5">
      <c r="A120" s="1458">
        <v>109</v>
      </c>
      <c r="B120" s="1461"/>
      <c r="C120" s="1461" t="s">
        <v>547</v>
      </c>
      <c r="D120" s="376"/>
      <c r="E120" s="376"/>
      <c r="F120" s="376"/>
      <c r="G120" s="376"/>
    </row>
    <row r="121" spans="1:7" s="1453" customFormat="1">
      <c r="A121" s="1454">
        <v>14</v>
      </c>
      <c r="B121" s="1455"/>
      <c r="C121" s="1455" t="s">
        <v>548</v>
      </c>
      <c r="D121" s="378">
        <f t="shared" ref="D121:G121" si="20">SUM(D122:D130)</f>
        <v>15358571.51785</v>
      </c>
      <c r="E121" s="378">
        <f t="shared" si="20"/>
        <v>0</v>
      </c>
      <c r="F121" s="378">
        <f t="shared" si="20"/>
        <v>15399754.90997</v>
      </c>
      <c r="G121" s="378">
        <f t="shared" si="20"/>
        <v>0</v>
      </c>
    </row>
    <row r="122" spans="1:7" s="1453" customFormat="1">
      <c r="A122" s="1456" t="s">
        <v>322</v>
      </c>
      <c r="B122" s="1457"/>
      <c r="C122" s="1457" t="s">
        <v>549</v>
      </c>
      <c r="D122" s="306">
        <v>12656617.3552</v>
      </c>
      <c r="E122" s="306"/>
      <c r="F122" s="306">
        <v>12562841.790059999</v>
      </c>
      <c r="G122" s="306"/>
    </row>
    <row r="123" spans="1:7" s="1453" customFormat="1">
      <c r="A123" s="1456">
        <v>144</v>
      </c>
      <c r="B123" s="1457"/>
      <c r="C123" s="1457" t="s">
        <v>514</v>
      </c>
      <c r="D123" s="306">
        <v>690313.69505999994</v>
      </c>
      <c r="E123" s="306"/>
      <c r="F123" s="306">
        <v>674900.01262000005</v>
      </c>
      <c r="G123" s="306"/>
    </row>
    <row r="124" spans="1:7" s="1453" customFormat="1">
      <c r="A124" s="1456">
        <v>145</v>
      </c>
      <c r="B124" s="1457"/>
      <c r="C124" s="1457" t="s">
        <v>550</v>
      </c>
      <c r="D124" s="379">
        <v>1063925.7079</v>
      </c>
      <c r="E124" s="379"/>
      <c r="F124" s="379">
        <v>1136017.2192800001</v>
      </c>
      <c r="G124" s="379"/>
    </row>
    <row r="125" spans="1:7" s="1453" customFormat="1">
      <c r="A125" s="1456">
        <v>146</v>
      </c>
      <c r="B125" s="1457"/>
      <c r="C125" s="1457" t="s">
        <v>551</v>
      </c>
      <c r="D125" s="379">
        <v>947714.75969000009</v>
      </c>
      <c r="E125" s="379"/>
      <c r="F125" s="379">
        <v>1025995.88801</v>
      </c>
      <c r="G125" s="379"/>
    </row>
    <row r="126" spans="1:7" s="1462" customFormat="1" ht="29.45" customHeight="1">
      <c r="A126" s="1458" t="s">
        <v>326</v>
      </c>
      <c r="B126" s="1461"/>
      <c r="C126" s="1461" t="s">
        <v>552</v>
      </c>
      <c r="D126" s="380"/>
      <c r="E126" s="380"/>
      <c r="F126" s="380"/>
      <c r="G126" s="380"/>
    </row>
    <row r="127" spans="1:7" s="1453" customFormat="1">
      <c r="A127" s="1456">
        <v>1484</v>
      </c>
      <c r="B127" s="1457"/>
      <c r="C127" s="1457" t="s">
        <v>553</v>
      </c>
      <c r="D127" s="379"/>
      <c r="E127" s="379"/>
      <c r="F127" s="379"/>
      <c r="G127" s="379"/>
    </row>
    <row r="128" spans="1:7" s="1462" customFormat="1">
      <c r="A128" s="1458">
        <v>1485</v>
      </c>
      <c r="B128" s="1461"/>
      <c r="C128" s="1461" t="s">
        <v>554</v>
      </c>
      <c r="D128" s="380"/>
      <c r="E128" s="380"/>
      <c r="F128" s="380"/>
      <c r="G128" s="380"/>
    </row>
    <row r="129" spans="1:7" s="1462" customFormat="1" ht="25.5">
      <c r="A129" s="1458">
        <v>1486</v>
      </c>
      <c r="B129" s="1461"/>
      <c r="C129" s="1461" t="s">
        <v>555</v>
      </c>
      <c r="D129" s="380"/>
      <c r="E129" s="380"/>
      <c r="F129" s="380"/>
      <c r="G129" s="380"/>
    </row>
    <row r="130" spans="1:7" s="1462" customFormat="1">
      <c r="A130" s="1463">
        <v>1489</v>
      </c>
      <c r="B130" s="1464"/>
      <c r="C130" s="1464" t="s">
        <v>556</v>
      </c>
      <c r="D130" s="1320"/>
      <c r="E130" s="1320"/>
      <c r="F130" s="1320"/>
      <c r="G130" s="1320"/>
    </row>
    <row r="131" spans="1:7" s="1450" customFormat="1">
      <c r="A131" s="1465">
        <v>1</v>
      </c>
      <c r="B131" s="1466"/>
      <c r="C131" s="1467" t="s">
        <v>557</v>
      </c>
      <c r="D131" s="386">
        <f t="shared" ref="D131:G131" si="21">D111+D121</f>
        <v>19609938.066359997</v>
      </c>
      <c r="E131" s="386">
        <f t="shared" si="21"/>
        <v>0</v>
      </c>
      <c r="F131" s="386">
        <f t="shared" si="21"/>
        <v>19742483.83622</v>
      </c>
      <c r="G131" s="386">
        <f t="shared" si="21"/>
        <v>0</v>
      </c>
    </row>
    <row r="132" spans="1:7" s="1450" customFormat="1">
      <c r="A132" s="1425"/>
      <c r="B132" s="1426"/>
      <c r="C132" s="1427"/>
      <c r="D132" s="341"/>
      <c r="E132" s="341"/>
      <c r="F132" s="341"/>
      <c r="G132" s="341"/>
    </row>
    <row r="133" spans="1:7" s="1453" customFormat="1">
      <c r="A133" s="1451">
        <v>20</v>
      </c>
      <c r="B133" s="1452"/>
      <c r="C133" s="1452" t="s">
        <v>558</v>
      </c>
      <c r="D133" s="720">
        <f t="shared" ref="D133:G133" si="22">D134+D140</f>
        <v>16924688.790920001</v>
      </c>
      <c r="E133" s="720">
        <f t="shared" si="22"/>
        <v>0</v>
      </c>
      <c r="F133" s="720">
        <f t="shared" si="22"/>
        <v>16742915.182509998</v>
      </c>
      <c r="G133" s="720">
        <f t="shared" si="22"/>
        <v>0</v>
      </c>
    </row>
    <row r="134" spans="1:7" s="1453" customFormat="1">
      <c r="A134" s="1468" t="s">
        <v>334</v>
      </c>
      <c r="B134" s="1455"/>
      <c r="C134" s="1455" t="s">
        <v>559</v>
      </c>
      <c r="D134" s="366">
        <f t="shared" ref="D134:G134" si="23">D135+D136+D138+D139</f>
        <v>5428781.2582</v>
      </c>
      <c r="E134" s="366">
        <f t="shared" si="23"/>
        <v>0</v>
      </c>
      <c r="F134" s="366">
        <f t="shared" si="23"/>
        <v>5845866.9173299987</v>
      </c>
      <c r="G134" s="366">
        <f t="shared" si="23"/>
        <v>0</v>
      </c>
    </row>
    <row r="135" spans="1:7" s="1470" customFormat="1">
      <c r="A135" s="1469">
        <v>200</v>
      </c>
      <c r="B135" s="1457"/>
      <c r="C135" s="1457" t="s">
        <v>560</v>
      </c>
      <c r="D135" s="306">
        <v>2645539.4741500001</v>
      </c>
      <c r="E135" s="306"/>
      <c r="F135" s="306">
        <v>2882796.4108799989</v>
      </c>
      <c r="G135" s="306"/>
    </row>
    <row r="136" spans="1:7" s="1470" customFormat="1">
      <c r="A136" s="1469">
        <v>201</v>
      </c>
      <c r="B136" s="1457"/>
      <c r="C136" s="1457" t="s">
        <v>561</v>
      </c>
      <c r="D136" s="306">
        <v>2381510.0811999999</v>
      </c>
      <c r="E136" s="306"/>
      <c r="F136" s="306">
        <v>2401500.4838700001</v>
      </c>
      <c r="G136" s="306"/>
    </row>
    <row r="137" spans="1:7" s="1470" customFormat="1">
      <c r="A137" s="1471" t="s">
        <v>562</v>
      </c>
      <c r="B137" s="1472"/>
      <c r="C137" s="1472" t="s">
        <v>563</v>
      </c>
      <c r="D137" s="393">
        <v>0</v>
      </c>
      <c r="E137" s="393"/>
      <c r="F137" s="393">
        <v>0</v>
      </c>
      <c r="G137" s="393"/>
    </row>
    <row r="138" spans="1:7" s="1470" customFormat="1">
      <c r="A138" s="1469">
        <v>204</v>
      </c>
      <c r="B138" s="1457"/>
      <c r="C138" s="1457" t="s">
        <v>564</v>
      </c>
      <c r="D138" s="379">
        <v>228409.27132000003</v>
      </c>
      <c r="E138" s="379"/>
      <c r="F138" s="379">
        <v>221742.29376</v>
      </c>
      <c r="G138" s="379"/>
    </row>
    <row r="139" spans="1:7" s="1470" customFormat="1">
      <c r="A139" s="1469">
        <v>205</v>
      </c>
      <c r="B139" s="1457"/>
      <c r="C139" s="1457" t="s">
        <v>565</v>
      </c>
      <c r="D139" s="379">
        <v>173322.43153</v>
      </c>
      <c r="E139" s="379"/>
      <c r="F139" s="379">
        <v>339827.72882000002</v>
      </c>
      <c r="G139" s="379"/>
    </row>
    <row r="140" spans="1:7" s="1470" customFormat="1">
      <c r="A140" s="1468" t="s">
        <v>342</v>
      </c>
      <c r="B140" s="1455"/>
      <c r="C140" s="1455" t="s">
        <v>566</v>
      </c>
      <c r="D140" s="366">
        <f t="shared" ref="D140:G140" si="24">D141+D143+D144</f>
        <v>11495907.532720001</v>
      </c>
      <c r="E140" s="366">
        <f t="shared" si="24"/>
        <v>0</v>
      </c>
      <c r="F140" s="366">
        <f t="shared" si="24"/>
        <v>10897048.265179999</v>
      </c>
      <c r="G140" s="366">
        <f t="shared" si="24"/>
        <v>0</v>
      </c>
    </row>
    <row r="141" spans="1:7" s="1470" customFormat="1">
      <c r="A141" s="1469">
        <v>206</v>
      </c>
      <c r="B141" s="1457"/>
      <c r="C141" s="1457" t="s">
        <v>567</v>
      </c>
      <c r="D141" s="379">
        <v>10831809.721570002</v>
      </c>
      <c r="E141" s="379"/>
      <c r="F141" s="379">
        <v>10244092.1085</v>
      </c>
      <c r="G141" s="379"/>
    </row>
    <row r="142" spans="1:7" s="1470" customFormat="1">
      <c r="A142" s="1471" t="s">
        <v>568</v>
      </c>
      <c r="B142" s="1472"/>
      <c r="C142" s="1472" t="s">
        <v>569</v>
      </c>
      <c r="D142" s="393">
        <v>669834.55114999996</v>
      </c>
      <c r="E142" s="393"/>
      <c r="F142" s="393">
        <v>670261.91978</v>
      </c>
      <c r="G142" s="393"/>
    </row>
    <row r="143" spans="1:7" s="1470" customFormat="1">
      <c r="A143" s="1469">
        <v>208</v>
      </c>
      <c r="B143" s="1457"/>
      <c r="C143" s="1457" t="s">
        <v>570</v>
      </c>
      <c r="D143" s="379">
        <v>576019.15714999998</v>
      </c>
      <c r="E143" s="379"/>
      <c r="F143" s="379">
        <v>558336.10439999995</v>
      </c>
      <c r="G143" s="379"/>
    </row>
    <row r="144" spans="1:7" s="1473" customFormat="1" ht="25.5">
      <c r="A144" s="1458">
        <v>209</v>
      </c>
      <c r="B144" s="1461"/>
      <c r="C144" s="1461" t="s">
        <v>571</v>
      </c>
      <c r="D144" s="380">
        <v>88078.653999999995</v>
      </c>
      <c r="E144" s="380"/>
      <c r="F144" s="380">
        <v>94620.052280000004</v>
      </c>
      <c r="G144" s="380"/>
    </row>
    <row r="145" spans="1:7" s="1453" customFormat="1">
      <c r="A145" s="1468">
        <v>29</v>
      </c>
      <c r="B145" s="1455"/>
      <c r="C145" s="1455" t="s">
        <v>572</v>
      </c>
      <c r="D145" s="379">
        <v>2685249.2753900005</v>
      </c>
      <c r="E145" s="379"/>
      <c r="F145" s="379">
        <v>2999568.6538199997</v>
      </c>
      <c r="G145" s="379"/>
    </row>
    <row r="146" spans="1:7" s="1453" customFormat="1">
      <c r="A146" s="1474" t="s">
        <v>573</v>
      </c>
      <c r="B146" s="1475"/>
      <c r="C146" s="1475" t="s">
        <v>574</v>
      </c>
      <c r="D146" s="318">
        <v>1585080.2156400001</v>
      </c>
      <c r="E146" s="318"/>
      <c r="F146" s="318">
        <v>1653991.8600099999</v>
      </c>
      <c r="G146" s="318"/>
    </row>
    <row r="147" spans="1:7" s="1450" customFormat="1">
      <c r="A147" s="1465">
        <v>2</v>
      </c>
      <c r="B147" s="1466"/>
      <c r="C147" s="1467" t="s">
        <v>575</v>
      </c>
      <c r="D147" s="386">
        <f t="shared" ref="D147:G147" si="25">D133+D145</f>
        <v>19609938.06631</v>
      </c>
      <c r="E147" s="386">
        <f t="shared" si="25"/>
        <v>0</v>
      </c>
      <c r="F147" s="386">
        <f t="shared" si="25"/>
        <v>19742483.836329997</v>
      </c>
      <c r="G147" s="386">
        <f t="shared" si="25"/>
        <v>0</v>
      </c>
    </row>
    <row r="148" spans="1:7" ht="7.5" customHeight="1"/>
    <row r="149" spans="1:7" ht="13.5" customHeight="1">
      <c r="A149" s="1477" t="s">
        <v>576</v>
      </c>
      <c r="B149" s="1478"/>
      <c r="C149" s="1479"/>
      <c r="D149" s="1478"/>
      <c r="E149" s="1478"/>
      <c r="F149" s="1478"/>
      <c r="G149" s="1478"/>
    </row>
    <row r="150" spans="1:7">
      <c r="A150" s="1480" t="s">
        <v>577</v>
      </c>
      <c r="B150" s="1480"/>
      <c r="C150" s="1480" t="s">
        <v>155</v>
      </c>
      <c r="D150" s="402">
        <f t="shared" ref="D150" si="26">D77+SUM(D8:D12)-D30-D31+D16-D33+D59+D63-D73+D64-D74-D54+D20-D35</f>
        <v>566765.25212999934</v>
      </c>
      <c r="E150" s="402">
        <f t="shared" ref="E150" si="27">E77+SUM(E8:E12)-E30-E31+E16-E33+E59+E63-E73+E64-E74-E54+E20-E35</f>
        <v>295642.82299999992</v>
      </c>
      <c r="F150" s="402">
        <f t="shared" ref="F150:G150" si="28">F77+SUM(F8:F12)-F30-F31+F16-F33+F59+F63-F73+F64-F74-F54+F20-F35</f>
        <v>711042.62650999543</v>
      </c>
      <c r="G150" s="402">
        <f t="shared" si="28"/>
        <v>517641.85099900042</v>
      </c>
    </row>
    <row r="151" spans="1:7">
      <c r="A151" s="1481" t="s">
        <v>578</v>
      </c>
      <c r="B151" s="1481"/>
      <c r="C151" s="1481" t="s">
        <v>579</v>
      </c>
      <c r="D151" s="405">
        <f t="shared" ref="D151:G151" si="29">IF(D177=0,0,D150/D177)</f>
        <v>6.8998279638140689E-2</v>
      </c>
      <c r="E151" s="405">
        <f t="shared" si="29"/>
        <v>3.6255121654763064E-2</v>
      </c>
      <c r="F151" s="405">
        <f t="shared" si="29"/>
        <v>8.1560161812194804E-2</v>
      </c>
      <c r="G151" s="405">
        <f t="shared" si="29"/>
        <v>6.0076833524620808E-2</v>
      </c>
    </row>
    <row r="152" spans="1:7" s="1483" customFormat="1" ht="25.5">
      <c r="A152" s="1482" t="s">
        <v>580</v>
      </c>
      <c r="B152" s="1482"/>
      <c r="C152" s="1482" t="s">
        <v>581</v>
      </c>
      <c r="D152" s="425">
        <f t="shared" ref="D152:G152" si="30">IF(D107=0,0,D150/D107)</f>
        <v>0.93337589972277379</v>
      </c>
      <c r="E152" s="425">
        <f t="shared" si="30"/>
        <v>0.38829475926034251</v>
      </c>
      <c r="F152" s="425">
        <f t="shared" si="30"/>
        <v>1.4674213464255119</v>
      </c>
      <c r="G152" s="425">
        <f t="shared" si="30"/>
        <v>0.65191814850452212</v>
      </c>
    </row>
    <row r="153" spans="1:7" s="1483" customFormat="1" ht="25.5">
      <c r="A153" s="1484" t="s">
        <v>580</v>
      </c>
      <c r="B153" s="1484"/>
      <c r="C153" s="1484" t="s">
        <v>582</v>
      </c>
      <c r="D153" s="1341">
        <f t="shared" ref="D153:G153" si="31">IF(0=D108,0,D150/D108)</f>
        <v>1.1944205619259149</v>
      </c>
      <c r="E153" s="1341">
        <f t="shared" si="31"/>
        <v>0.44739085947525986</v>
      </c>
      <c r="F153" s="1341">
        <f t="shared" si="31"/>
        <v>1.6936370551863749</v>
      </c>
      <c r="G153" s="1341">
        <f t="shared" si="31"/>
        <v>0.71685244213446009</v>
      </c>
    </row>
    <row r="154" spans="1:7" s="1483" customFormat="1" ht="25.5">
      <c r="A154" s="1485" t="s">
        <v>583</v>
      </c>
      <c r="B154" s="1485"/>
      <c r="C154" s="1485" t="s">
        <v>584</v>
      </c>
      <c r="D154" s="415">
        <f t="shared" ref="D154:G154" si="32">D150-D107</f>
        <v>-40455.53887000063</v>
      </c>
      <c r="E154" s="415">
        <f t="shared" si="32"/>
        <v>-465744.79800000013</v>
      </c>
      <c r="F154" s="415">
        <f t="shared" si="32"/>
        <v>226490.16429999523</v>
      </c>
      <c r="G154" s="415">
        <f t="shared" si="32"/>
        <v>-276387.05000099941</v>
      </c>
    </row>
    <row r="155" spans="1:7" ht="27.6" customHeight="1">
      <c r="A155" s="1486" t="s">
        <v>585</v>
      </c>
      <c r="B155" s="1486"/>
      <c r="C155" s="1486" t="s">
        <v>586</v>
      </c>
      <c r="D155" s="418">
        <f t="shared" ref="D155:G155" si="33">D150-D108</f>
        <v>92254.623129999381</v>
      </c>
      <c r="E155" s="418">
        <f t="shared" si="33"/>
        <v>-365172.69600000005</v>
      </c>
      <c r="F155" s="418">
        <f t="shared" si="33"/>
        <v>291210.86601999518</v>
      </c>
      <c r="G155" s="418">
        <f t="shared" si="33"/>
        <v>-204461.91900099948</v>
      </c>
    </row>
    <row r="156" spans="1:7">
      <c r="A156" s="1480" t="s">
        <v>587</v>
      </c>
      <c r="B156" s="1480"/>
      <c r="C156" s="1480" t="s">
        <v>588</v>
      </c>
      <c r="D156" s="419">
        <f t="shared" ref="D156:G156" si="34">D135+D136-D137+D141-D142</f>
        <v>15189024.725770002</v>
      </c>
      <c r="E156" s="419">
        <f t="shared" si="34"/>
        <v>0</v>
      </c>
      <c r="F156" s="419">
        <f t="shared" si="34"/>
        <v>14858127.08347</v>
      </c>
      <c r="G156" s="419">
        <f t="shared" si="34"/>
        <v>0</v>
      </c>
    </row>
    <row r="157" spans="1:7">
      <c r="A157" s="1487" t="s">
        <v>589</v>
      </c>
      <c r="B157" s="1487"/>
      <c r="C157" s="1487" t="s">
        <v>590</v>
      </c>
      <c r="D157" s="422">
        <f t="shared" ref="D157:G157" si="35">IF(D177=0,0,D156/D177)</f>
        <v>1.8491193161907664</v>
      </c>
      <c r="E157" s="422">
        <f t="shared" si="35"/>
        <v>0</v>
      </c>
      <c r="F157" s="422">
        <f t="shared" si="35"/>
        <v>1.7043018294163155</v>
      </c>
      <c r="G157" s="422">
        <f t="shared" si="35"/>
        <v>0</v>
      </c>
    </row>
    <row r="158" spans="1:7">
      <c r="A158" s="1480" t="s">
        <v>591</v>
      </c>
      <c r="B158" s="1480"/>
      <c r="C158" s="1480" t="s">
        <v>592</v>
      </c>
      <c r="D158" s="419">
        <f t="shared" ref="D158:G158" si="36">D133-D142-D111</f>
        <v>12003487.691260004</v>
      </c>
      <c r="E158" s="419">
        <f t="shared" si="36"/>
        <v>0</v>
      </c>
      <c r="F158" s="419">
        <f t="shared" si="36"/>
        <v>11729924.336479999</v>
      </c>
      <c r="G158" s="419">
        <f t="shared" si="36"/>
        <v>0</v>
      </c>
    </row>
    <row r="159" spans="1:7">
      <c r="A159" s="1481" t="s">
        <v>593</v>
      </c>
      <c r="B159" s="1481"/>
      <c r="C159" s="1481" t="s">
        <v>594</v>
      </c>
      <c r="D159" s="423">
        <f t="shared" ref="D159:G159" si="37">D121-D123-D124-D142-D145</f>
        <v>10249248.288349999</v>
      </c>
      <c r="E159" s="423">
        <f t="shared" si="37"/>
        <v>0</v>
      </c>
      <c r="F159" s="423">
        <f t="shared" si="37"/>
        <v>9919007.1044699997</v>
      </c>
      <c r="G159" s="423">
        <f t="shared" si="37"/>
        <v>0</v>
      </c>
    </row>
    <row r="160" spans="1:7">
      <c r="A160" s="1481" t="s">
        <v>595</v>
      </c>
      <c r="B160" s="1481"/>
      <c r="C160" s="1481" t="s">
        <v>596</v>
      </c>
      <c r="D160" s="424">
        <f t="shared" ref="D160:G160" si="38">IF(D175=0,"-",1000*D158/D175)</f>
        <v>24092.697199154602</v>
      </c>
      <c r="E160" s="424" t="str">
        <f t="shared" si="38"/>
        <v>-</v>
      </c>
      <c r="F160" s="424">
        <f t="shared" si="38"/>
        <v>23378.118769740984</v>
      </c>
      <c r="G160" s="424" t="str">
        <f t="shared" si="38"/>
        <v>-</v>
      </c>
    </row>
    <row r="161" spans="1:7">
      <c r="A161" s="1481" t="s">
        <v>595</v>
      </c>
      <c r="B161" s="1481"/>
      <c r="C161" s="1481" t="s">
        <v>597</v>
      </c>
      <c r="D161" s="423">
        <f t="shared" ref="D161:G161" si="39">IF(D175=0,0,1000*(D159/D175))</f>
        <v>20571.690652039953</v>
      </c>
      <c r="E161" s="423">
        <f t="shared" si="39"/>
        <v>0</v>
      </c>
      <c r="F161" s="423">
        <f t="shared" si="39"/>
        <v>19768.902127103644</v>
      </c>
      <c r="G161" s="423">
        <f t="shared" si="39"/>
        <v>0</v>
      </c>
    </row>
    <row r="162" spans="1:7">
      <c r="A162" s="1487" t="s">
        <v>598</v>
      </c>
      <c r="B162" s="1487"/>
      <c r="C162" s="1487" t="s">
        <v>599</v>
      </c>
      <c r="D162" s="422">
        <f t="shared" ref="D162:G162" si="40">IF((D22+D23+D65+D66)=0,0,D158/(D22+D23+D65+D66))</f>
        <v>1.9402340858173603</v>
      </c>
      <c r="E162" s="422">
        <f t="shared" si="40"/>
        <v>0</v>
      </c>
      <c r="F162" s="422">
        <f t="shared" si="40"/>
        <v>1.7630519758862904</v>
      </c>
      <c r="G162" s="422">
        <f t="shared" si="40"/>
        <v>0</v>
      </c>
    </row>
    <row r="163" spans="1:7">
      <c r="A163" s="1481" t="s">
        <v>600</v>
      </c>
      <c r="B163" s="1481"/>
      <c r="C163" s="1481" t="s">
        <v>601</v>
      </c>
      <c r="D163" s="402">
        <f t="shared" ref="D163:G163" si="41">D145</f>
        <v>2685249.2753900005</v>
      </c>
      <c r="E163" s="402">
        <f t="shared" si="41"/>
        <v>0</v>
      </c>
      <c r="F163" s="402">
        <f t="shared" si="41"/>
        <v>2999568.6538199997</v>
      </c>
      <c r="G163" s="402">
        <f t="shared" si="41"/>
        <v>0</v>
      </c>
    </row>
    <row r="164" spans="1:7" ht="25.5">
      <c r="A164" s="1482" t="s">
        <v>602</v>
      </c>
      <c r="B164" s="1487"/>
      <c r="C164" s="1487" t="s">
        <v>603</v>
      </c>
      <c r="D164" s="425">
        <f t="shared" ref="D164:G164" si="42">IF(D178=0,0,D146/D178)</f>
        <v>0.19462259847307672</v>
      </c>
      <c r="E164" s="425">
        <f t="shared" si="42"/>
        <v>0</v>
      </c>
      <c r="F164" s="425">
        <f t="shared" si="42"/>
        <v>0.1946704451435472</v>
      </c>
      <c r="G164" s="425">
        <f t="shared" si="42"/>
        <v>0</v>
      </c>
    </row>
    <row r="165" spans="1:7">
      <c r="A165" s="1488" t="s">
        <v>604</v>
      </c>
      <c r="B165" s="1488"/>
      <c r="C165" s="1488" t="s">
        <v>605</v>
      </c>
      <c r="D165" s="428">
        <f t="shared" ref="D165:G165" si="43">IF(D177=0,0,D180/D177)</f>
        <v>6.8781236762380391E-2</v>
      </c>
      <c r="E165" s="428">
        <f t="shared" si="43"/>
        <v>6.8885593770781892E-2</v>
      </c>
      <c r="F165" s="428">
        <f t="shared" si="43"/>
        <v>6.4086245546652765E-2</v>
      </c>
      <c r="G165" s="428">
        <f t="shared" si="43"/>
        <v>6.4235349280532109E-2</v>
      </c>
    </row>
    <row r="166" spans="1:7">
      <c r="A166" s="1481" t="s">
        <v>606</v>
      </c>
      <c r="B166" s="1481"/>
      <c r="C166" s="1481" t="s">
        <v>607</v>
      </c>
      <c r="D166" s="402">
        <f t="shared" ref="D166:G166" si="44">D55</f>
        <v>48893.923060000001</v>
      </c>
      <c r="E166" s="402">
        <f t="shared" si="44"/>
        <v>47714.738000000012</v>
      </c>
      <c r="F166" s="402">
        <f t="shared" si="44"/>
        <v>52090.199640000035</v>
      </c>
      <c r="G166" s="402">
        <f t="shared" si="44"/>
        <v>64185.293999999994</v>
      </c>
    </row>
    <row r="167" spans="1:7" s="1483" customFormat="1" ht="25.5">
      <c r="A167" s="1482" t="s">
        <v>608</v>
      </c>
      <c r="B167" s="1487"/>
      <c r="C167" s="1487" t="s">
        <v>609</v>
      </c>
      <c r="D167" s="425">
        <f t="shared" ref="D167:G167" si="45">IF(0=D111,0,(D44+D45+D46+D47+D48)/D111)</f>
        <v>2.8976210031377948E-2</v>
      </c>
      <c r="E167" s="425">
        <f t="shared" si="45"/>
        <v>0</v>
      </c>
      <c r="F167" s="425">
        <f t="shared" si="45"/>
        <v>2.6557789735126697E-2</v>
      </c>
      <c r="G167" s="425">
        <f t="shared" si="45"/>
        <v>0</v>
      </c>
    </row>
    <row r="168" spans="1:7">
      <c r="A168" s="1481" t="s">
        <v>610</v>
      </c>
      <c r="B168" s="1480"/>
      <c r="C168" s="1480" t="s">
        <v>611</v>
      </c>
      <c r="D168" s="402">
        <f t="shared" ref="D168:G168" si="46">D38-D44</f>
        <v>68032.071549999979</v>
      </c>
      <c r="E168" s="402">
        <f t="shared" si="46"/>
        <v>79556.903000000006</v>
      </c>
      <c r="F168" s="402">
        <f t="shared" si="46"/>
        <v>69307.467879999953</v>
      </c>
      <c r="G168" s="402">
        <f t="shared" si="46"/>
        <v>63623.035000000003</v>
      </c>
    </row>
    <row r="169" spans="1:7">
      <c r="A169" s="1487" t="s">
        <v>612</v>
      </c>
      <c r="B169" s="1487"/>
      <c r="C169" s="1487" t="s">
        <v>613</v>
      </c>
      <c r="D169" s="405">
        <f t="shared" ref="D169:G169" si="47">IF(D177=0,0,D168/D177)</f>
        <v>8.2822577416799808E-3</v>
      </c>
      <c r="E169" s="405">
        <f t="shared" si="47"/>
        <v>9.7561820289518274E-3</v>
      </c>
      <c r="F169" s="405">
        <f t="shared" si="47"/>
        <v>7.949914793198164E-3</v>
      </c>
      <c r="G169" s="405">
        <f t="shared" si="47"/>
        <v>7.3840059003140845E-3</v>
      </c>
    </row>
    <row r="170" spans="1:7">
      <c r="A170" s="1481" t="s">
        <v>614</v>
      </c>
      <c r="B170" s="1481"/>
      <c r="C170" s="1481" t="s">
        <v>615</v>
      </c>
      <c r="D170" s="402">
        <f t="shared" ref="D170" si="48">SUM(D82:D87)+SUM(D89:D94)</f>
        <v>639573.348</v>
      </c>
      <c r="E170" s="402">
        <f t="shared" ref="E170" si="49">SUM(E82:E87)+SUM(E89:E94)</f>
        <v>790314.34400000004</v>
      </c>
      <c r="F170" s="402">
        <f t="shared" ref="F170:G170" si="50">SUM(F82:F87)+SUM(F89:F94)</f>
        <v>536591.97864000022</v>
      </c>
      <c r="G170" s="402">
        <f t="shared" si="50"/>
        <v>824899.66799999983</v>
      </c>
    </row>
    <row r="171" spans="1:7">
      <c r="A171" s="1481" t="s">
        <v>616</v>
      </c>
      <c r="B171" s="1481"/>
      <c r="C171" s="1481" t="s">
        <v>617</v>
      </c>
      <c r="D171" s="423">
        <f t="shared" ref="D171" si="51">SUM(D96:D102)+SUM(D104:D105)</f>
        <v>32352.557000000001</v>
      </c>
      <c r="E171" s="423">
        <f t="shared" ref="E171" si="52">SUM(E96:E102)+SUM(E104:E105)</f>
        <v>28926.723000000002</v>
      </c>
      <c r="F171" s="423">
        <f t="shared" ref="F171:G171" si="53">SUM(F96:F102)+SUM(F104:F105)</f>
        <v>52039.516430000003</v>
      </c>
      <c r="G171" s="423">
        <f t="shared" si="53"/>
        <v>30870.767</v>
      </c>
    </row>
    <row r="172" spans="1:7">
      <c r="A172" s="1488" t="s">
        <v>618</v>
      </c>
      <c r="B172" s="1488"/>
      <c r="C172" s="1488" t="s">
        <v>619</v>
      </c>
      <c r="D172" s="428">
        <f t="shared" ref="D172:G172" si="54">IF(D184=0,0,D170/D184)</f>
        <v>7.7598678626734446E-2</v>
      </c>
      <c r="E172" s="428">
        <f t="shared" si="54"/>
        <v>9.1839101415667507E-2</v>
      </c>
      <c r="F172" s="428">
        <f t="shared" si="54"/>
        <v>6.3407426813291173E-2</v>
      </c>
      <c r="G172" s="428">
        <f t="shared" si="54"/>
        <v>9.2856228902420859E-2</v>
      </c>
    </row>
    <row r="174" spans="1:7">
      <c r="A174" s="1489" t="s">
        <v>620</v>
      </c>
      <c r="B174" s="1426"/>
      <c r="C174" s="1427"/>
      <c r="D174" s="1490"/>
      <c r="E174" s="1490"/>
      <c r="F174" s="1490"/>
      <c r="G174" s="1490"/>
    </row>
    <row r="175" spans="1:7" s="1374" customFormat="1">
      <c r="A175" s="1425" t="s">
        <v>621</v>
      </c>
      <c r="B175" s="1426"/>
      <c r="C175" s="1426" t="s">
        <v>622</v>
      </c>
      <c r="D175" s="1349">
        <v>498221</v>
      </c>
      <c r="E175" s="1349"/>
      <c r="F175" s="1349">
        <v>501748</v>
      </c>
      <c r="G175" s="1349"/>
    </row>
    <row r="176" spans="1:7">
      <c r="A176" s="1491" t="s">
        <v>623</v>
      </c>
      <c r="B176" s="1492"/>
      <c r="C176" s="1492"/>
      <c r="D176" s="1492"/>
      <c r="E176" s="1492"/>
      <c r="F176" s="1492"/>
      <c r="G176" s="1492"/>
    </row>
    <row r="177" spans="1:7">
      <c r="A177" s="1493" t="s">
        <v>624</v>
      </c>
      <c r="B177" s="1492"/>
      <c r="C177" s="1492" t="s">
        <v>625</v>
      </c>
      <c r="D177" s="1494">
        <f t="shared" ref="D177" si="55">SUM(D22:D32)+SUM(D44:D53)+SUM(D65:D72)+D75</f>
        <v>8214193.9640000006</v>
      </c>
      <c r="E177" s="1494">
        <f t="shared" ref="E177" si="56">SUM(E22:E32)+SUM(E44:E53)+SUM(E65:E72)+E75</f>
        <v>8154511.9559999993</v>
      </c>
      <c r="F177" s="1494">
        <f t="shared" ref="F177:G177" si="57">SUM(F22:F32)+SUM(F44:F53)+SUM(F65:F72)+F75</f>
        <v>8718013.9262999967</v>
      </c>
      <c r="G177" s="1494">
        <f t="shared" si="57"/>
        <v>8616330.466</v>
      </c>
    </row>
    <row r="178" spans="1:7">
      <c r="A178" s="1493" t="s">
        <v>626</v>
      </c>
      <c r="B178" s="1492"/>
      <c r="C178" s="1492" t="s">
        <v>627</v>
      </c>
      <c r="D178" s="1494">
        <f t="shared" ref="D178:G178" si="58">D78-D17-D20-D59-D63-D64</f>
        <v>8144379.0601700004</v>
      </c>
      <c r="E178" s="1494">
        <f t="shared" si="58"/>
        <v>8341040.6279999996</v>
      </c>
      <c r="F178" s="1494">
        <f t="shared" si="58"/>
        <v>8496368.6130700018</v>
      </c>
      <c r="G178" s="1494">
        <f t="shared" si="58"/>
        <v>8588538.5770009998</v>
      </c>
    </row>
    <row r="179" spans="1:7">
      <c r="A179" s="1493"/>
      <c r="B179" s="1492"/>
      <c r="C179" s="1492" t="s">
        <v>628</v>
      </c>
      <c r="D179" s="1494">
        <f t="shared" ref="D179:G179" si="59">D178+D170</f>
        <v>8783952.4081699997</v>
      </c>
      <c r="E179" s="1494">
        <f t="shared" si="59"/>
        <v>9131354.9719999991</v>
      </c>
      <c r="F179" s="1494">
        <f t="shared" si="59"/>
        <v>9032960.5917100012</v>
      </c>
      <c r="G179" s="1494">
        <f t="shared" si="59"/>
        <v>9413438.2450009994</v>
      </c>
    </row>
    <row r="180" spans="1:7">
      <c r="A180" s="1492" t="s">
        <v>629</v>
      </c>
      <c r="B180" s="1492"/>
      <c r="C180" s="1492" t="s">
        <v>630</v>
      </c>
      <c r="D180" s="1494">
        <f t="shared" ref="D180:G180" si="60">D38-D44+D8+D9+D10+D16-D33</f>
        <v>564982.41984999995</v>
      </c>
      <c r="E180" s="1494">
        <f t="shared" si="60"/>
        <v>561728.39800000004</v>
      </c>
      <c r="F180" s="1494">
        <f t="shared" si="60"/>
        <v>558704.7811599999</v>
      </c>
      <c r="G180" s="1494">
        <f t="shared" si="60"/>
        <v>553472.99699999997</v>
      </c>
    </row>
    <row r="181" spans="1:7" ht="27.6" customHeight="1">
      <c r="A181" s="1495" t="s">
        <v>631</v>
      </c>
      <c r="B181" s="1496"/>
      <c r="C181" s="1496" t="s">
        <v>632</v>
      </c>
      <c r="D181" s="435">
        <f t="shared" ref="D181:G181" si="61">D22+D23+D24+D25+D26+D29+SUM(D44:D47)+SUM(D49:D53)-D54+D32-D33+SUM(D65:D70)+D72</f>
        <v>8176510.2569100009</v>
      </c>
      <c r="E181" s="435">
        <f t="shared" si="61"/>
        <v>8114310.2989999987</v>
      </c>
      <c r="F181" s="435">
        <f t="shared" si="61"/>
        <v>8678383.5266499966</v>
      </c>
      <c r="G181" s="435">
        <f t="shared" si="61"/>
        <v>8573165.1509999987</v>
      </c>
    </row>
    <row r="182" spans="1:7">
      <c r="A182" s="1497" t="s">
        <v>633</v>
      </c>
      <c r="B182" s="1496"/>
      <c r="C182" s="1496" t="s">
        <v>634</v>
      </c>
      <c r="D182" s="435">
        <f t="shared" ref="D182:G182" si="62">D181+D171</f>
        <v>8208862.813910001</v>
      </c>
      <c r="E182" s="435">
        <f t="shared" si="62"/>
        <v>8143237.0219999989</v>
      </c>
      <c r="F182" s="435">
        <f t="shared" si="62"/>
        <v>8730423.0430799965</v>
      </c>
      <c r="G182" s="435">
        <f t="shared" si="62"/>
        <v>8604035.9179999996</v>
      </c>
    </row>
    <row r="183" spans="1:7">
      <c r="A183" s="1497" t="s">
        <v>635</v>
      </c>
      <c r="B183" s="1496"/>
      <c r="C183" s="1496" t="s">
        <v>636</v>
      </c>
      <c r="D183" s="435">
        <f t="shared" ref="D183:G183" si="63">D4+D5-D7+D38+D39+D40+D41+D43+D13-D16+D57+D58+D60+D62</f>
        <v>7602491.5855600014</v>
      </c>
      <c r="E183" s="435">
        <f t="shared" si="63"/>
        <v>7815108.9649999999</v>
      </c>
      <c r="F183" s="435">
        <f t="shared" si="63"/>
        <v>7926012.5711400006</v>
      </c>
      <c r="G183" s="435">
        <f t="shared" si="63"/>
        <v>8058722.6559999995</v>
      </c>
    </row>
    <row r="184" spans="1:7">
      <c r="A184" s="1497" t="s">
        <v>637</v>
      </c>
      <c r="B184" s="1496"/>
      <c r="C184" s="1496" t="s">
        <v>638</v>
      </c>
      <c r="D184" s="435">
        <f t="shared" ref="D184:G184" si="64">D183+D170</f>
        <v>8242064.9335600017</v>
      </c>
      <c r="E184" s="435">
        <f t="shared" si="64"/>
        <v>8605423.3090000004</v>
      </c>
      <c r="F184" s="435">
        <f t="shared" si="64"/>
        <v>8462604.54978</v>
      </c>
      <c r="G184" s="435">
        <f t="shared" si="64"/>
        <v>8883622.3239999991</v>
      </c>
    </row>
    <row r="185" spans="1:7">
      <c r="A185" s="1497"/>
      <c r="B185" s="1496"/>
      <c r="C185" s="1496" t="s">
        <v>639</v>
      </c>
      <c r="D185" s="435">
        <f t="shared" ref="D185:G186" si="65">D181-D183</f>
        <v>574018.67134999949</v>
      </c>
      <c r="E185" s="435">
        <f t="shared" si="65"/>
        <v>299201.33399999887</v>
      </c>
      <c r="F185" s="435">
        <f t="shared" si="65"/>
        <v>752370.95550999604</v>
      </c>
      <c r="G185" s="435">
        <f t="shared" si="65"/>
        <v>514442.49499999918</v>
      </c>
    </row>
    <row r="186" spans="1:7">
      <c r="A186" s="1497"/>
      <c r="B186" s="1496"/>
      <c r="C186" s="1496" t="s">
        <v>640</v>
      </c>
      <c r="D186" s="435">
        <f t="shared" si="65"/>
        <v>-33202.119650000706</v>
      </c>
      <c r="E186" s="435">
        <f t="shared" si="65"/>
        <v>-462186.28700000141</v>
      </c>
      <c r="F186" s="435">
        <f t="shared" si="65"/>
        <v>267818.49329999648</v>
      </c>
      <c r="G186" s="435">
        <f t="shared" si="65"/>
        <v>-279586.40599999949</v>
      </c>
    </row>
  </sheetData>
  <sheetProtection selectLockedCells="1" sort="0" autoFilter="0" pivotTables="0"/>
  <autoFilter ref="A1:AL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fitToHeight="8" orientation="landscape" r:id="rId1"/>
  <headerFooter alignWithMargins="0">
    <oddHeader>&amp;LFachgruppe für kantonale Finanzfragen (FkF)
Groupe d'études pour les finances cantonales
&amp;CTotal der Kantone&amp;RZürich, 05.08.2019</oddHeader>
    <oddFooter>&amp;LQuelle: FkF August 2019</oddFooter>
  </headerFooter>
  <rowBreaks count="3" manualBreakCount="3">
    <brk id="37" max="6" man="1"/>
    <brk id="79" max="6" man="1"/>
    <brk id="132" max="6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186"/>
  <sheetViews>
    <sheetView zoomScale="115" zoomScaleNormal="115" workbookViewId="0">
      <selection activeCell="AF30" sqref="AF30"/>
    </sheetView>
  </sheetViews>
  <sheetFormatPr baseColWidth="10" defaultColWidth="11.42578125" defaultRowHeight="12.75"/>
  <cols>
    <col min="1" max="1" width="20.28515625" style="1799" customWidth="1"/>
    <col min="2" max="2" width="3.7109375" style="1799" customWidth="1"/>
    <col min="3" max="3" width="44.7109375" style="1799" customWidth="1"/>
    <col min="4" max="7" width="11.42578125" style="1799" customWidth="1"/>
    <col min="8" max="16384" width="11.42578125" style="1799"/>
  </cols>
  <sheetData>
    <row r="1" spans="1:42" s="1789" customFormat="1" ht="18" customHeight="1">
      <c r="A1" s="1784" t="s">
        <v>189</v>
      </c>
      <c r="B1" s="1785" t="s">
        <v>646</v>
      </c>
      <c r="C1" s="1785" t="s">
        <v>174</v>
      </c>
      <c r="D1" s="1786" t="s">
        <v>430</v>
      </c>
      <c r="E1" s="1787" t="s">
        <v>22</v>
      </c>
      <c r="F1" s="1786" t="s">
        <v>430</v>
      </c>
      <c r="G1" s="1787" t="s">
        <v>22</v>
      </c>
      <c r="H1" s="1788"/>
      <c r="I1" s="1788"/>
      <c r="J1" s="1788"/>
      <c r="K1" s="1788"/>
      <c r="L1" s="1788"/>
      <c r="M1" s="1788"/>
      <c r="N1" s="1788"/>
      <c r="O1" s="1788"/>
      <c r="P1" s="1788"/>
      <c r="Q1" s="1788"/>
      <c r="R1" s="1788"/>
      <c r="S1" s="1788"/>
      <c r="T1" s="1788"/>
      <c r="U1" s="1788"/>
      <c r="V1" s="1788"/>
      <c r="W1" s="1788"/>
      <c r="X1" s="1788"/>
      <c r="Y1" s="1788"/>
      <c r="Z1" s="1788"/>
      <c r="AA1" s="1788"/>
      <c r="AB1" s="1788"/>
      <c r="AC1" s="1788"/>
      <c r="AD1" s="1788"/>
      <c r="AE1" s="1788"/>
      <c r="AF1" s="1788"/>
      <c r="AG1" s="1788"/>
      <c r="AH1" s="1788"/>
      <c r="AI1" s="1788"/>
      <c r="AJ1" s="1788"/>
      <c r="AK1" s="1788"/>
      <c r="AL1" s="1788"/>
      <c r="AM1" s="1788"/>
      <c r="AN1" s="1788"/>
      <c r="AO1" s="1788"/>
      <c r="AP1" s="1788"/>
    </row>
    <row r="2" spans="1:42" s="1795" customFormat="1" ht="15" customHeight="1">
      <c r="A2" s="1790"/>
      <c r="B2" s="1791"/>
      <c r="C2" s="1792" t="s">
        <v>647</v>
      </c>
      <c r="D2" s="1793">
        <v>2017</v>
      </c>
      <c r="E2" s="1794">
        <v>2018</v>
      </c>
      <c r="F2" s="1793">
        <v>2018</v>
      </c>
      <c r="G2" s="1794">
        <v>2019</v>
      </c>
    </row>
    <row r="3" spans="1:42" ht="15" customHeight="1">
      <c r="A3" s="1796" t="s">
        <v>432</v>
      </c>
      <c r="B3" s="1797"/>
      <c r="C3" s="1797"/>
      <c r="D3" s="1798"/>
      <c r="E3" s="1798"/>
      <c r="F3" s="1798"/>
      <c r="G3" s="1798"/>
    </row>
    <row r="4" spans="1:42" s="1803" customFormat="1" ht="12.75" customHeight="1">
      <c r="A4" s="1800">
        <v>30</v>
      </c>
      <c r="B4" s="1801"/>
      <c r="C4" s="1802" t="s">
        <v>116</v>
      </c>
      <c r="D4" s="279">
        <v>261047.46413000001</v>
      </c>
      <c r="E4" s="279">
        <v>261691.3</v>
      </c>
      <c r="F4" s="279">
        <v>261518.80731999999</v>
      </c>
      <c r="G4" s="279">
        <v>267205.2</v>
      </c>
    </row>
    <row r="5" spans="1:42" s="1803" customFormat="1" ht="12.75" customHeight="1">
      <c r="A5" s="1804">
        <v>31</v>
      </c>
      <c r="B5" s="1805"/>
      <c r="C5" s="1806" t="s">
        <v>433</v>
      </c>
      <c r="D5" s="284">
        <v>72366.969190000003</v>
      </c>
      <c r="E5" s="284">
        <v>77912.7</v>
      </c>
      <c r="F5" s="284">
        <v>73666.992859999998</v>
      </c>
      <c r="G5" s="284">
        <v>78752.3</v>
      </c>
    </row>
    <row r="6" spans="1:42" s="1803" customFormat="1" ht="12.75" customHeight="1">
      <c r="A6" s="1807" t="s">
        <v>118</v>
      </c>
      <c r="B6" s="1808"/>
      <c r="C6" s="1809" t="s">
        <v>434</v>
      </c>
      <c r="D6" s="284">
        <v>10157.065039999999</v>
      </c>
      <c r="E6" s="284">
        <v>9753.7000000000007</v>
      </c>
      <c r="F6" s="284">
        <v>10186.74257</v>
      </c>
      <c r="G6" s="284">
        <v>9798.7000000000007</v>
      </c>
    </row>
    <row r="7" spans="1:42" s="1803" customFormat="1" ht="12.75" customHeight="1">
      <c r="A7" s="1807" t="s">
        <v>435</v>
      </c>
      <c r="B7" s="1808"/>
      <c r="C7" s="1809" t="s">
        <v>436</v>
      </c>
      <c r="D7" s="284">
        <v>0</v>
      </c>
      <c r="E7" s="284">
        <v>0</v>
      </c>
      <c r="F7" s="284">
        <v>0</v>
      </c>
      <c r="G7" s="284">
        <v>0</v>
      </c>
    </row>
    <row r="8" spans="1:42" s="1803" customFormat="1" ht="12.75" customHeight="1">
      <c r="A8" s="1810">
        <v>330</v>
      </c>
      <c r="B8" s="1805"/>
      <c r="C8" s="1806" t="s">
        <v>437</v>
      </c>
      <c r="D8" s="284">
        <v>16525.661639999998</v>
      </c>
      <c r="E8" s="284">
        <v>17263.599999999999</v>
      </c>
      <c r="F8" s="284">
        <v>16733.477900000002</v>
      </c>
      <c r="G8" s="284">
        <v>17222.8</v>
      </c>
    </row>
    <row r="9" spans="1:42" s="1803" customFormat="1" ht="12.75" customHeight="1">
      <c r="A9" s="1810">
        <v>332</v>
      </c>
      <c r="B9" s="1805"/>
      <c r="C9" s="1806" t="s">
        <v>438</v>
      </c>
      <c r="D9" s="284">
        <v>0</v>
      </c>
      <c r="E9" s="284">
        <v>0</v>
      </c>
      <c r="F9" s="284">
        <v>0</v>
      </c>
      <c r="G9" s="284">
        <v>0</v>
      </c>
    </row>
    <row r="10" spans="1:42" s="1803" customFormat="1" ht="12.75" customHeight="1">
      <c r="A10" s="1810">
        <v>339</v>
      </c>
      <c r="B10" s="1805"/>
      <c r="C10" s="1806" t="s">
        <v>439</v>
      </c>
      <c r="D10" s="284">
        <v>0</v>
      </c>
      <c r="E10" s="284">
        <v>0</v>
      </c>
      <c r="F10" s="284">
        <v>0</v>
      </c>
      <c r="G10" s="284">
        <v>0</v>
      </c>
    </row>
    <row r="11" spans="1:42" s="1814" customFormat="1" ht="28.15" customHeight="1">
      <c r="A11" s="1811">
        <v>350</v>
      </c>
      <c r="B11" s="1812"/>
      <c r="C11" s="1813" t="s">
        <v>440</v>
      </c>
      <c r="D11" s="284">
        <v>24.035779999999999</v>
      </c>
      <c r="E11" s="284">
        <v>32</v>
      </c>
      <c r="F11" s="284">
        <v>172.12432999999999</v>
      </c>
      <c r="G11" s="284">
        <v>32.4</v>
      </c>
    </row>
    <row r="12" spans="1:42" s="1817" customFormat="1" ht="25.5">
      <c r="A12" s="1815">
        <v>351</v>
      </c>
      <c r="B12" s="1816"/>
      <c r="C12" s="1813" t="s">
        <v>441</v>
      </c>
      <c r="D12" s="284">
        <v>10063.878909999999</v>
      </c>
      <c r="E12" s="284">
        <v>9627.1</v>
      </c>
      <c r="F12" s="284">
        <v>9457.5318499999994</v>
      </c>
      <c r="G12" s="284">
        <v>9441.2000000000007</v>
      </c>
    </row>
    <row r="13" spans="1:42" s="1803" customFormat="1" ht="12.75" customHeight="1">
      <c r="A13" s="1804">
        <v>36</v>
      </c>
      <c r="B13" s="1805"/>
      <c r="C13" s="1806" t="s">
        <v>442</v>
      </c>
      <c r="D13" s="284">
        <v>438086.86647000001</v>
      </c>
      <c r="E13" s="284">
        <v>450013.1</v>
      </c>
      <c r="F13" s="284">
        <v>445065.03649000003</v>
      </c>
      <c r="G13" s="284">
        <v>457536.4</v>
      </c>
    </row>
    <row r="14" spans="1:42" s="1803" customFormat="1" ht="12.75" customHeight="1">
      <c r="A14" s="1818" t="s">
        <v>443</v>
      </c>
      <c r="B14" s="1805"/>
      <c r="C14" s="1819" t="s">
        <v>444</v>
      </c>
      <c r="D14" s="284">
        <v>87699.816399999996</v>
      </c>
      <c r="E14" s="284">
        <v>87799.9</v>
      </c>
      <c r="F14" s="284">
        <v>89129.948359999995</v>
      </c>
      <c r="G14" s="284">
        <v>90068.6</v>
      </c>
    </row>
    <row r="15" spans="1:42" s="1803" customFormat="1" ht="12.75" customHeight="1">
      <c r="A15" s="1818" t="s">
        <v>445</v>
      </c>
      <c r="B15" s="1805"/>
      <c r="C15" s="1819" t="s">
        <v>446</v>
      </c>
      <c r="D15" s="284">
        <v>11575.1517</v>
      </c>
      <c r="E15" s="284">
        <v>12043.4</v>
      </c>
      <c r="F15" s="284">
        <v>11296.98688</v>
      </c>
      <c r="G15" s="284">
        <v>11599</v>
      </c>
    </row>
    <row r="16" spans="1:42" s="1821" customFormat="1" ht="26.25" customHeight="1">
      <c r="A16" s="1818" t="s">
        <v>447</v>
      </c>
      <c r="B16" s="1820"/>
      <c r="C16" s="1819" t="s">
        <v>448</v>
      </c>
      <c r="D16" s="284">
        <v>16533.119589999998</v>
      </c>
      <c r="E16" s="284">
        <v>15616.4</v>
      </c>
      <c r="F16" s="284">
        <v>15551.349550000001</v>
      </c>
      <c r="G16" s="284">
        <v>14516.3</v>
      </c>
    </row>
    <row r="17" spans="1:7" s="1822" customFormat="1">
      <c r="A17" s="1804">
        <v>37</v>
      </c>
      <c r="B17" s="1805"/>
      <c r="C17" s="1806" t="s">
        <v>449</v>
      </c>
      <c r="D17" s="284">
        <v>110211.84723</v>
      </c>
      <c r="E17" s="284">
        <v>110646.9</v>
      </c>
      <c r="F17" s="284">
        <v>110519.85918000001</v>
      </c>
      <c r="G17" s="284">
        <v>111157.2</v>
      </c>
    </row>
    <row r="18" spans="1:7" s="1822" customFormat="1">
      <c r="A18" s="1810" t="s">
        <v>450</v>
      </c>
      <c r="B18" s="1805"/>
      <c r="C18" s="1806" t="s">
        <v>451</v>
      </c>
      <c r="D18" s="284">
        <v>0</v>
      </c>
      <c r="E18" s="284">
        <v>0</v>
      </c>
      <c r="F18" s="284">
        <v>0</v>
      </c>
      <c r="G18" s="284">
        <v>0</v>
      </c>
    </row>
    <row r="19" spans="1:7" s="1822" customFormat="1">
      <c r="A19" s="1810" t="s">
        <v>452</v>
      </c>
      <c r="B19" s="1805"/>
      <c r="C19" s="1806" t="s">
        <v>453</v>
      </c>
      <c r="D19" s="284">
        <v>106575.6489</v>
      </c>
      <c r="E19" s="284">
        <v>108015.2</v>
      </c>
      <c r="F19" s="284">
        <v>107133.18726999999</v>
      </c>
      <c r="G19" s="284">
        <v>107921.2</v>
      </c>
    </row>
    <row r="20" spans="1:7" s="1803" customFormat="1" ht="12.75" customHeight="1">
      <c r="A20" s="1823">
        <v>39</v>
      </c>
      <c r="B20" s="1824"/>
      <c r="C20" s="1825" t="s">
        <v>138</v>
      </c>
      <c r="D20" s="302">
        <v>309.5</v>
      </c>
      <c r="E20" s="302">
        <v>309.5</v>
      </c>
      <c r="F20" s="302">
        <v>919.5</v>
      </c>
      <c r="G20" s="302">
        <v>309.5</v>
      </c>
    </row>
    <row r="21" spans="1:7" ht="12.75" customHeight="1">
      <c r="A21" s="1826"/>
      <c r="B21" s="1826"/>
      <c r="C21" s="1827" t="s">
        <v>454</v>
      </c>
      <c r="D21" s="305">
        <f t="shared" ref="D21:G21" si="0">D4+D5+SUM(D8:D13)+D17</f>
        <v>908326.72334999999</v>
      </c>
      <c r="E21" s="305">
        <f t="shared" si="0"/>
        <v>927186.70000000007</v>
      </c>
      <c r="F21" s="305">
        <f t="shared" si="0"/>
        <v>917133.82993000012</v>
      </c>
      <c r="G21" s="305">
        <f t="shared" si="0"/>
        <v>941347.5</v>
      </c>
    </row>
    <row r="22" spans="1:7" s="1803" customFormat="1" ht="12.75" customHeight="1">
      <c r="A22" s="1810" t="s">
        <v>216</v>
      </c>
      <c r="B22" s="1805"/>
      <c r="C22" s="1806" t="s">
        <v>455</v>
      </c>
      <c r="D22" s="306">
        <v>281549.72989999998</v>
      </c>
      <c r="E22" s="306">
        <v>290205</v>
      </c>
      <c r="F22" s="306">
        <v>290648.92316000001</v>
      </c>
      <c r="G22" s="306">
        <v>296030</v>
      </c>
    </row>
    <row r="23" spans="1:7" s="1803" customFormat="1" ht="12.75" customHeight="1">
      <c r="A23" s="1810" t="s">
        <v>218</v>
      </c>
      <c r="B23" s="1805"/>
      <c r="C23" s="1806" t="s">
        <v>456</v>
      </c>
      <c r="D23" s="306">
        <v>56220.852149999999</v>
      </c>
      <c r="E23" s="306">
        <v>56135.3</v>
      </c>
      <c r="F23" s="306">
        <v>54895.134619999997</v>
      </c>
      <c r="G23" s="306">
        <v>58134</v>
      </c>
    </row>
    <row r="24" spans="1:7" s="1828" customFormat="1" ht="12.75" customHeight="1">
      <c r="A24" s="1804">
        <v>41</v>
      </c>
      <c r="B24" s="1805"/>
      <c r="C24" s="1806" t="s">
        <v>457</v>
      </c>
      <c r="D24" s="306">
        <v>12335.31746</v>
      </c>
      <c r="E24" s="306">
        <v>12292.6</v>
      </c>
      <c r="F24" s="306">
        <v>13734.82626</v>
      </c>
      <c r="G24" s="306">
        <v>14222.3</v>
      </c>
    </row>
    <row r="25" spans="1:7" s="1803" customFormat="1" ht="12.75" customHeight="1">
      <c r="A25" s="1829">
        <v>42</v>
      </c>
      <c r="B25" s="1830"/>
      <c r="C25" s="1806" t="s">
        <v>458</v>
      </c>
      <c r="D25" s="306">
        <v>42995.343719999997</v>
      </c>
      <c r="E25" s="306">
        <v>43709.8</v>
      </c>
      <c r="F25" s="306">
        <v>43241.623380000005</v>
      </c>
      <c r="G25" s="306">
        <v>45186.400000000001</v>
      </c>
    </row>
    <row r="26" spans="1:7" s="1831" customFormat="1" ht="12.75" customHeight="1">
      <c r="A26" s="1815">
        <v>430</v>
      </c>
      <c r="B26" s="1805"/>
      <c r="C26" s="1806" t="s">
        <v>648</v>
      </c>
      <c r="D26" s="310">
        <v>92.430250000000001</v>
      </c>
      <c r="E26" s="310">
        <v>90.5</v>
      </c>
      <c r="F26" s="310">
        <v>166.18335000000002</v>
      </c>
      <c r="G26" s="310">
        <v>91</v>
      </c>
    </row>
    <row r="27" spans="1:7" s="1831" customFormat="1" ht="12.75" customHeight="1">
      <c r="A27" s="1815">
        <v>431</v>
      </c>
      <c r="B27" s="1805"/>
      <c r="C27" s="1806" t="s">
        <v>460</v>
      </c>
      <c r="D27" s="310">
        <v>27.236350000000002</v>
      </c>
      <c r="E27" s="310">
        <v>20</v>
      </c>
      <c r="F27" s="310">
        <v>23.041709999999998</v>
      </c>
      <c r="G27" s="310">
        <v>25</v>
      </c>
    </row>
    <row r="28" spans="1:7" s="1831" customFormat="1" ht="12.75" customHeight="1">
      <c r="A28" s="1815">
        <v>432</v>
      </c>
      <c r="B28" s="1805"/>
      <c r="C28" s="1806" t="s">
        <v>461</v>
      </c>
      <c r="D28" s="310">
        <v>0</v>
      </c>
      <c r="E28" s="310">
        <v>0</v>
      </c>
      <c r="F28" s="310">
        <v>0</v>
      </c>
      <c r="G28" s="310">
        <v>0</v>
      </c>
    </row>
    <row r="29" spans="1:7" s="1831" customFormat="1" ht="12.75" customHeight="1">
      <c r="A29" s="1815">
        <v>439</v>
      </c>
      <c r="B29" s="1805"/>
      <c r="C29" s="1806" t="s">
        <v>462</v>
      </c>
      <c r="D29" s="310">
        <v>3</v>
      </c>
      <c r="E29" s="310">
        <v>3</v>
      </c>
      <c r="F29" s="310">
        <v>3</v>
      </c>
      <c r="G29" s="310">
        <v>3</v>
      </c>
    </row>
    <row r="30" spans="1:7" s="1803" customFormat="1" ht="25.5">
      <c r="A30" s="1815">
        <v>450</v>
      </c>
      <c r="B30" s="1816"/>
      <c r="C30" s="1813" t="s">
        <v>463</v>
      </c>
      <c r="D30" s="284">
        <v>131.61429999999999</v>
      </c>
      <c r="E30" s="284">
        <v>0</v>
      </c>
      <c r="F30" s="284">
        <v>0</v>
      </c>
      <c r="G30" s="284">
        <v>0</v>
      </c>
    </row>
    <row r="31" spans="1:7" s="1817" customFormat="1" ht="25.5">
      <c r="A31" s="1815">
        <v>451</v>
      </c>
      <c r="B31" s="1816"/>
      <c r="C31" s="1813" t="s">
        <v>464</v>
      </c>
      <c r="D31" s="1832">
        <v>8425.2240099999999</v>
      </c>
      <c r="E31" s="1832">
        <v>9561</v>
      </c>
      <c r="F31" s="1832">
        <v>8937.9225200000001</v>
      </c>
      <c r="G31" s="1832">
        <v>8617</v>
      </c>
    </row>
    <row r="32" spans="1:7" s="1803" customFormat="1" ht="12.75" customHeight="1">
      <c r="A32" s="1804">
        <v>46</v>
      </c>
      <c r="B32" s="1805"/>
      <c r="C32" s="1806" t="s">
        <v>465</v>
      </c>
      <c r="D32" s="306">
        <v>385363.83645</v>
      </c>
      <c r="E32" s="306">
        <v>391208.4</v>
      </c>
      <c r="F32" s="306">
        <v>387907.59610000002</v>
      </c>
      <c r="G32" s="306">
        <v>397871.9</v>
      </c>
    </row>
    <row r="33" spans="1:7" s="1817" customFormat="1" ht="12.75" customHeight="1">
      <c r="A33" s="1833" t="s">
        <v>466</v>
      </c>
      <c r="B33" s="1808"/>
      <c r="C33" s="1809" t="s">
        <v>467</v>
      </c>
      <c r="D33" s="312">
        <v>0</v>
      </c>
      <c r="E33" s="312">
        <v>0</v>
      </c>
      <c r="F33" s="312">
        <v>0</v>
      </c>
      <c r="G33" s="312">
        <v>0</v>
      </c>
    </row>
    <row r="34" spans="1:7" s="1803" customFormat="1" ht="15" customHeight="1">
      <c r="A34" s="1804">
        <v>47</v>
      </c>
      <c r="B34" s="1805"/>
      <c r="C34" s="1806" t="s">
        <v>449</v>
      </c>
      <c r="D34" s="306">
        <v>110211.84723</v>
      </c>
      <c r="E34" s="306">
        <v>110646.9</v>
      </c>
      <c r="F34" s="306">
        <v>110519.85918000001</v>
      </c>
      <c r="G34" s="306">
        <v>111157.2</v>
      </c>
    </row>
    <row r="35" spans="1:7" s="1803" customFormat="1" ht="15" customHeight="1">
      <c r="A35" s="1823">
        <v>49</v>
      </c>
      <c r="B35" s="1824"/>
      <c r="C35" s="1825" t="s">
        <v>138</v>
      </c>
      <c r="D35" s="313">
        <v>309.5</v>
      </c>
      <c r="E35" s="313">
        <v>309.5</v>
      </c>
      <c r="F35" s="313">
        <v>919.5</v>
      </c>
      <c r="G35" s="313">
        <v>309.5</v>
      </c>
    </row>
    <row r="36" spans="1:7" s="1799" customFormat="1" ht="13.5" customHeight="1">
      <c r="A36" s="1826"/>
      <c r="B36" s="1834"/>
      <c r="C36" s="1827" t="s">
        <v>468</v>
      </c>
      <c r="D36" s="305">
        <f t="shared" ref="D36:G36" si="1">D22+D23+D24+D25+D26+D27+D28+D29+D30+D31+D32+D34</f>
        <v>897356.43181999994</v>
      </c>
      <c r="E36" s="305">
        <f t="shared" si="1"/>
        <v>913872.5</v>
      </c>
      <c r="F36" s="305">
        <f t="shared" si="1"/>
        <v>910078.11028000014</v>
      </c>
      <c r="G36" s="305">
        <f t="shared" si="1"/>
        <v>931337.8</v>
      </c>
    </row>
    <row r="37" spans="1:7" s="1835" customFormat="1" ht="15" customHeight="1">
      <c r="A37" s="1826"/>
      <c r="B37" s="1834"/>
      <c r="C37" s="1827" t="s">
        <v>469</v>
      </c>
      <c r="D37" s="305">
        <f t="shared" ref="D37:G37" si="2">D36-D21</f>
        <v>-10970.291530000046</v>
      </c>
      <c r="E37" s="305">
        <f t="shared" si="2"/>
        <v>-13314.20000000007</v>
      </c>
      <c r="F37" s="305">
        <f t="shared" si="2"/>
        <v>-7055.7196499999845</v>
      </c>
      <c r="G37" s="305">
        <f t="shared" si="2"/>
        <v>-10009.699999999953</v>
      </c>
    </row>
    <row r="38" spans="1:7" s="1817" customFormat="1" ht="15" customHeight="1">
      <c r="A38" s="1810">
        <v>340</v>
      </c>
      <c r="B38" s="1805"/>
      <c r="C38" s="1806" t="s">
        <v>470</v>
      </c>
      <c r="D38" s="306">
        <v>6315.34411</v>
      </c>
      <c r="E38" s="306">
        <v>6240.3</v>
      </c>
      <c r="F38" s="306">
        <v>5892.4362300000003</v>
      </c>
      <c r="G38" s="306">
        <v>5825.7</v>
      </c>
    </row>
    <row r="39" spans="1:7" s="1817" customFormat="1" ht="15" customHeight="1">
      <c r="A39" s="1810">
        <v>341</v>
      </c>
      <c r="B39" s="1805"/>
      <c r="C39" s="1806" t="s">
        <v>471</v>
      </c>
      <c r="D39" s="306">
        <v>0</v>
      </c>
      <c r="E39" s="306">
        <v>0</v>
      </c>
      <c r="F39" s="306">
        <v>0</v>
      </c>
      <c r="G39" s="306">
        <v>0</v>
      </c>
    </row>
    <row r="40" spans="1:7" s="1817" customFormat="1" ht="15" customHeight="1">
      <c r="A40" s="1810">
        <v>342</v>
      </c>
      <c r="B40" s="1805"/>
      <c r="C40" s="1806" t="s">
        <v>472</v>
      </c>
      <c r="D40" s="306">
        <v>3.6670500000000001</v>
      </c>
      <c r="E40" s="306">
        <v>3.2</v>
      </c>
      <c r="F40" s="306">
        <v>5.3768500000000001</v>
      </c>
      <c r="G40" s="306">
        <v>3.7</v>
      </c>
    </row>
    <row r="41" spans="1:7" s="1817" customFormat="1" ht="15" customHeight="1">
      <c r="A41" s="1810">
        <v>343</v>
      </c>
      <c r="B41" s="1805"/>
      <c r="C41" s="1806" t="s">
        <v>649</v>
      </c>
      <c r="D41" s="306">
        <v>64.273250000000004</v>
      </c>
      <c r="E41" s="306">
        <v>57.5</v>
      </c>
      <c r="F41" s="306">
        <v>49.211150000000004</v>
      </c>
      <c r="G41" s="306">
        <v>112.5</v>
      </c>
    </row>
    <row r="42" spans="1:7" s="1817" customFormat="1" ht="15" customHeight="1">
      <c r="A42" s="1810">
        <v>344</v>
      </c>
      <c r="B42" s="1805"/>
      <c r="C42" s="1806" t="s">
        <v>474</v>
      </c>
      <c r="D42" s="306">
        <v>0</v>
      </c>
      <c r="E42" s="306">
        <v>0</v>
      </c>
      <c r="F42" s="306">
        <v>731.64499999999998</v>
      </c>
      <c r="G42" s="306"/>
    </row>
    <row r="43" spans="1:7" s="1817" customFormat="1" ht="15" customHeight="1">
      <c r="A43" s="1810">
        <v>349</v>
      </c>
      <c r="B43" s="1805"/>
      <c r="C43" s="1806" t="s">
        <v>475</v>
      </c>
      <c r="D43" s="306">
        <v>460.82970999999998</v>
      </c>
      <c r="E43" s="306">
        <v>410</v>
      </c>
      <c r="F43" s="306">
        <v>467.93797999999998</v>
      </c>
      <c r="G43" s="306">
        <v>470</v>
      </c>
    </row>
    <row r="44" spans="1:7" s="1803" customFormat="1" ht="15" customHeight="1">
      <c r="A44" s="1804">
        <v>440</v>
      </c>
      <c r="B44" s="1805"/>
      <c r="C44" s="1806" t="s">
        <v>476</v>
      </c>
      <c r="D44" s="306">
        <v>2763.36231</v>
      </c>
      <c r="E44" s="306">
        <v>2710</v>
      </c>
      <c r="F44" s="306">
        <v>2799.8039199999998</v>
      </c>
      <c r="G44" s="306">
        <v>2717.6</v>
      </c>
    </row>
    <row r="45" spans="1:7" s="1803" customFormat="1" ht="15" customHeight="1">
      <c r="A45" s="1804">
        <v>441</v>
      </c>
      <c r="B45" s="1805"/>
      <c r="C45" s="1806" t="s">
        <v>477</v>
      </c>
      <c r="D45" s="306">
        <v>1455.44136</v>
      </c>
      <c r="E45" s="306">
        <v>100</v>
      </c>
      <c r="F45" s="306">
        <v>39.352899999999998</v>
      </c>
      <c r="G45" s="306">
        <v>100</v>
      </c>
    </row>
    <row r="46" spans="1:7" s="1803" customFormat="1" ht="15" customHeight="1">
      <c r="A46" s="1804">
        <v>442</v>
      </c>
      <c r="B46" s="1805"/>
      <c r="C46" s="1806" t="s">
        <v>478</v>
      </c>
      <c r="D46" s="306">
        <v>255.702</v>
      </c>
      <c r="E46" s="306">
        <v>255.6</v>
      </c>
      <c r="F46" s="306">
        <v>263.154</v>
      </c>
      <c r="G46" s="306">
        <v>262</v>
      </c>
    </row>
    <row r="47" spans="1:7" s="1803" customFormat="1" ht="15" customHeight="1">
      <c r="A47" s="1804">
        <v>443</v>
      </c>
      <c r="B47" s="1805"/>
      <c r="C47" s="1806" t="s">
        <v>479</v>
      </c>
      <c r="D47" s="306">
        <v>145.58430000000001</v>
      </c>
      <c r="E47" s="306">
        <v>125.2</v>
      </c>
      <c r="F47" s="306">
        <v>133.43074999999999</v>
      </c>
      <c r="G47" s="306">
        <v>153.80000000000001</v>
      </c>
    </row>
    <row r="48" spans="1:7" s="1803" customFormat="1" ht="15" customHeight="1">
      <c r="A48" s="1804">
        <v>444</v>
      </c>
      <c r="B48" s="1805"/>
      <c r="C48" s="1806" t="s">
        <v>480</v>
      </c>
      <c r="D48" s="306">
        <v>0</v>
      </c>
      <c r="E48" s="306">
        <v>0</v>
      </c>
      <c r="F48" s="306">
        <v>0</v>
      </c>
      <c r="G48" s="306">
        <v>0</v>
      </c>
    </row>
    <row r="49" spans="1:7" s="1803" customFormat="1" ht="15" customHeight="1">
      <c r="A49" s="1804">
        <v>445</v>
      </c>
      <c r="B49" s="1805"/>
      <c r="C49" s="1806" t="s">
        <v>481</v>
      </c>
      <c r="D49" s="306">
        <v>2904.63</v>
      </c>
      <c r="E49" s="306">
        <v>2905</v>
      </c>
      <c r="F49" s="306">
        <v>3052.07</v>
      </c>
      <c r="G49" s="306">
        <v>3141.1</v>
      </c>
    </row>
    <row r="50" spans="1:7" s="1803" customFormat="1" ht="15" customHeight="1">
      <c r="A50" s="1804">
        <v>446</v>
      </c>
      <c r="B50" s="1805"/>
      <c r="C50" s="1806" t="s">
        <v>482</v>
      </c>
      <c r="D50" s="306">
        <v>1297.96</v>
      </c>
      <c r="E50" s="306">
        <v>1315.3</v>
      </c>
      <c r="F50" s="306">
        <v>1283.26</v>
      </c>
      <c r="G50" s="306">
        <v>1317.3</v>
      </c>
    </row>
    <row r="51" spans="1:7" s="1803" customFormat="1" ht="15" customHeight="1">
      <c r="A51" s="1804">
        <v>447</v>
      </c>
      <c r="B51" s="1805"/>
      <c r="C51" s="1806" t="s">
        <v>483</v>
      </c>
      <c r="D51" s="306">
        <v>2169.95325</v>
      </c>
      <c r="E51" s="306">
        <v>2217.5</v>
      </c>
      <c r="F51" s="306">
        <v>2090.95255</v>
      </c>
      <c r="G51" s="306">
        <v>2098.6999999999998</v>
      </c>
    </row>
    <row r="52" spans="1:7" s="1803" customFormat="1" ht="15" customHeight="1">
      <c r="A52" s="1804">
        <v>448</v>
      </c>
      <c r="B52" s="1805"/>
      <c r="C52" s="1806" t="s">
        <v>484</v>
      </c>
      <c r="D52" s="306">
        <v>0</v>
      </c>
      <c r="E52" s="306">
        <v>0</v>
      </c>
      <c r="F52" s="306">
        <v>0</v>
      </c>
      <c r="G52" s="306">
        <v>0</v>
      </c>
    </row>
    <row r="53" spans="1:7" s="1803" customFormat="1" ht="15" customHeight="1">
      <c r="A53" s="1804">
        <v>449</v>
      </c>
      <c r="B53" s="1805"/>
      <c r="C53" s="1806" t="s">
        <v>485</v>
      </c>
      <c r="D53" s="306">
        <v>55.344430000000003</v>
      </c>
      <c r="E53" s="306">
        <v>120</v>
      </c>
      <c r="F53" s="306">
        <v>118.34649</v>
      </c>
      <c r="G53" s="306">
        <v>120</v>
      </c>
    </row>
    <row r="54" spans="1:7" s="1817" customFormat="1" ht="13.5" customHeight="1">
      <c r="A54" s="1836" t="s">
        <v>486</v>
      </c>
      <c r="B54" s="1837"/>
      <c r="C54" s="1837" t="s">
        <v>487</v>
      </c>
      <c r="D54" s="318">
        <v>0</v>
      </c>
      <c r="E54" s="318">
        <v>0</v>
      </c>
      <c r="F54" s="318">
        <v>0</v>
      </c>
      <c r="G54" s="318">
        <v>0</v>
      </c>
    </row>
    <row r="55" spans="1:7" ht="15" customHeight="1">
      <c r="A55" s="1834"/>
      <c r="B55" s="1834"/>
      <c r="C55" s="1827" t="s">
        <v>488</v>
      </c>
      <c r="D55" s="305">
        <f t="shared" ref="D55" si="3">SUM(D44:D53)-SUM(D38:D43)</f>
        <v>4203.8635300000005</v>
      </c>
      <c r="E55" s="305">
        <f t="shared" ref="E55" si="4">SUM(E44:E53)-SUM(E38:E43)</f>
        <v>3037.5999999999985</v>
      </c>
      <c r="F55" s="305">
        <f t="shared" ref="F55:G55" si="5">SUM(F44:F53)-SUM(F38:F43)</f>
        <v>2633.7634000000007</v>
      </c>
      <c r="G55" s="305">
        <f t="shared" si="5"/>
        <v>3498.6000000000004</v>
      </c>
    </row>
    <row r="56" spans="1:7" ht="14.25" customHeight="1">
      <c r="A56" s="1834"/>
      <c r="B56" s="1834"/>
      <c r="C56" s="1827" t="s">
        <v>489</v>
      </c>
      <c r="D56" s="305">
        <f t="shared" ref="D56:G56" si="6">D55+D37</f>
        <v>-6766.4280000000454</v>
      </c>
      <c r="E56" s="305">
        <f t="shared" si="6"/>
        <v>-10276.600000000071</v>
      </c>
      <c r="F56" s="305">
        <f t="shared" si="6"/>
        <v>-4421.9562499999838</v>
      </c>
      <c r="G56" s="305">
        <f t="shared" si="6"/>
        <v>-6511.0999999999531</v>
      </c>
    </row>
    <row r="57" spans="1:7" s="1803" customFormat="1" ht="15.75" customHeight="1">
      <c r="A57" s="1838">
        <v>380</v>
      </c>
      <c r="B57" s="1839"/>
      <c r="C57" s="1840" t="s">
        <v>490</v>
      </c>
      <c r="D57" s="502">
        <v>1000</v>
      </c>
      <c r="E57" s="502"/>
      <c r="F57" s="502">
        <v>0</v>
      </c>
      <c r="G57" s="502">
        <v>0</v>
      </c>
    </row>
    <row r="58" spans="1:7" s="1803" customFormat="1" ht="15.75" customHeight="1">
      <c r="A58" s="1838">
        <v>381</v>
      </c>
      <c r="B58" s="1839"/>
      <c r="C58" s="1840" t="s">
        <v>491</v>
      </c>
      <c r="D58" s="502">
        <v>0</v>
      </c>
      <c r="E58" s="502">
        <v>0</v>
      </c>
      <c r="F58" s="502">
        <v>0</v>
      </c>
      <c r="G58" s="502">
        <v>0</v>
      </c>
    </row>
    <row r="59" spans="1:7" s="1817" customFormat="1" ht="25.5">
      <c r="A59" s="1815">
        <v>383</v>
      </c>
      <c r="B59" s="1816"/>
      <c r="C59" s="1813" t="s">
        <v>492</v>
      </c>
      <c r="D59" s="323">
        <v>0</v>
      </c>
      <c r="E59" s="323">
        <v>0</v>
      </c>
      <c r="F59" s="323">
        <v>0</v>
      </c>
      <c r="G59" s="323">
        <v>0</v>
      </c>
    </row>
    <row r="60" spans="1:7" s="1817" customFormat="1">
      <c r="A60" s="1815">
        <v>3840</v>
      </c>
      <c r="B60" s="1816"/>
      <c r="C60" s="1813" t="s">
        <v>493</v>
      </c>
      <c r="D60" s="324">
        <v>0</v>
      </c>
      <c r="E60" s="324">
        <v>0</v>
      </c>
      <c r="F60" s="324">
        <v>0</v>
      </c>
      <c r="G60" s="324">
        <v>0</v>
      </c>
    </row>
    <row r="61" spans="1:7" s="1817" customFormat="1" ht="25.5">
      <c r="A61" s="1815">
        <v>3841</v>
      </c>
      <c r="B61" s="1816"/>
      <c r="C61" s="1813" t="s">
        <v>494</v>
      </c>
      <c r="D61" s="324">
        <v>0</v>
      </c>
      <c r="E61" s="324">
        <v>0</v>
      </c>
      <c r="F61" s="324">
        <v>0</v>
      </c>
      <c r="G61" s="324">
        <v>0</v>
      </c>
    </row>
    <row r="62" spans="1:7" s="1817" customFormat="1">
      <c r="A62" s="1841">
        <v>386</v>
      </c>
      <c r="B62" s="1842"/>
      <c r="C62" s="1843" t="s">
        <v>495</v>
      </c>
      <c r="D62" s="324">
        <v>0</v>
      </c>
      <c r="E62" s="324">
        <v>0</v>
      </c>
      <c r="F62" s="324">
        <v>0</v>
      </c>
      <c r="G62" s="324">
        <v>0</v>
      </c>
    </row>
    <row r="63" spans="1:7" s="1817" customFormat="1" ht="25.5">
      <c r="A63" s="1815">
        <v>387</v>
      </c>
      <c r="B63" s="1816"/>
      <c r="C63" s="1813" t="s">
        <v>496</v>
      </c>
      <c r="D63" s="324">
        <v>0</v>
      </c>
      <c r="E63" s="324">
        <v>0</v>
      </c>
      <c r="F63" s="324">
        <v>0</v>
      </c>
      <c r="G63" s="324">
        <v>0</v>
      </c>
    </row>
    <row r="64" spans="1:7" s="1817" customFormat="1">
      <c r="A64" s="1810">
        <v>389</v>
      </c>
      <c r="B64" s="1844"/>
      <c r="C64" s="1806" t="s">
        <v>137</v>
      </c>
      <c r="D64" s="324">
        <v>0</v>
      </c>
      <c r="E64" s="324">
        <v>0</v>
      </c>
      <c r="F64" s="324">
        <v>0</v>
      </c>
      <c r="G64" s="324">
        <v>0</v>
      </c>
    </row>
    <row r="65" spans="1:7" s="1803" customFormat="1">
      <c r="A65" s="1845" t="s">
        <v>260</v>
      </c>
      <c r="B65" s="1805"/>
      <c r="C65" s="1806" t="s">
        <v>497</v>
      </c>
      <c r="D65" s="324">
        <v>1480.9390699999999</v>
      </c>
      <c r="E65" s="324">
        <v>1150</v>
      </c>
      <c r="F65" s="324">
        <v>1155.98615</v>
      </c>
      <c r="G65" s="324">
        <v>1400</v>
      </c>
    </row>
    <row r="66" spans="1:7" s="1847" customFormat="1" ht="25.5">
      <c r="A66" s="1815" t="s">
        <v>262</v>
      </c>
      <c r="B66" s="1846"/>
      <c r="C66" s="1813" t="s">
        <v>498</v>
      </c>
      <c r="D66" s="324">
        <v>13.72997</v>
      </c>
      <c r="E66" s="324">
        <v>5</v>
      </c>
      <c r="F66" s="324">
        <v>2.2062199999999996</v>
      </c>
      <c r="G66" s="324">
        <v>5</v>
      </c>
    </row>
    <row r="67" spans="1:7" s="1803" customFormat="1">
      <c r="A67" s="1811">
        <v>481</v>
      </c>
      <c r="B67" s="1805"/>
      <c r="C67" s="1806" t="s">
        <v>499</v>
      </c>
      <c r="D67" s="324">
        <v>0</v>
      </c>
      <c r="E67" s="324">
        <v>0</v>
      </c>
      <c r="F67" s="324">
        <v>0</v>
      </c>
      <c r="G67" s="324">
        <v>0</v>
      </c>
    </row>
    <row r="68" spans="1:7" s="1803" customFormat="1">
      <c r="A68" s="1811">
        <v>482</v>
      </c>
      <c r="B68" s="1805"/>
      <c r="C68" s="1806" t="s">
        <v>500</v>
      </c>
      <c r="D68" s="324">
        <v>0</v>
      </c>
      <c r="E68" s="324">
        <v>0</v>
      </c>
      <c r="F68" s="324">
        <v>0</v>
      </c>
      <c r="G68" s="324">
        <v>0</v>
      </c>
    </row>
    <row r="69" spans="1:7" s="1803" customFormat="1">
      <c r="A69" s="1811">
        <v>483</v>
      </c>
      <c r="B69" s="1805"/>
      <c r="C69" s="1806" t="s">
        <v>501</v>
      </c>
      <c r="D69" s="324">
        <v>8.4372500000000006</v>
      </c>
      <c r="E69" s="324">
        <v>0</v>
      </c>
      <c r="F69" s="324">
        <v>0.52275000000000005</v>
      </c>
      <c r="G69" s="324">
        <v>0</v>
      </c>
    </row>
    <row r="70" spans="1:7" s="1803" customFormat="1">
      <c r="A70" s="1811">
        <v>484</v>
      </c>
      <c r="B70" s="1805"/>
      <c r="C70" s="1806" t="s">
        <v>502</v>
      </c>
      <c r="D70" s="324">
        <v>0</v>
      </c>
      <c r="E70" s="324">
        <v>0</v>
      </c>
      <c r="F70" s="324">
        <v>0</v>
      </c>
      <c r="G70" s="324">
        <v>0</v>
      </c>
    </row>
    <row r="71" spans="1:7" s="1803" customFormat="1">
      <c r="A71" s="1811">
        <v>485</v>
      </c>
      <c r="B71" s="1805"/>
      <c r="C71" s="1806" t="s">
        <v>503</v>
      </c>
      <c r="D71" s="324">
        <v>0</v>
      </c>
      <c r="E71" s="324">
        <v>0</v>
      </c>
      <c r="F71" s="324">
        <v>0</v>
      </c>
      <c r="G71" s="324">
        <v>0</v>
      </c>
    </row>
    <row r="72" spans="1:7" s="1803" customFormat="1">
      <c r="A72" s="1811">
        <v>486</v>
      </c>
      <c r="B72" s="1805"/>
      <c r="C72" s="1806" t="s">
        <v>504</v>
      </c>
      <c r="D72" s="324">
        <v>0</v>
      </c>
      <c r="E72" s="324">
        <v>0</v>
      </c>
      <c r="F72" s="324">
        <v>0</v>
      </c>
      <c r="G72" s="324">
        <v>0</v>
      </c>
    </row>
    <row r="73" spans="1:7" s="1817" customFormat="1" ht="25.5">
      <c r="A73" s="1811">
        <v>487</v>
      </c>
      <c r="B73" s="1848"/>
      <c r="C73" s="1813" t="s">
        <v>505</v>
      </c>
      <c r="D73" s="324">
        <v>0</v>
      </c>
      <c r="E73" s="324">
        <v>0</v>
      </c>
      <c r="F73" s="324">
        <v>0</v>
      </c>
      <c r="G73" s="324">
        <v>0</v>
      </c>
    </row>
    <row r="74" spans="1:7" s="1817" customFormat="1">
      <c r="A74" s="1811">
        <v>489</v>
      </c>
      <c r="B74" s="1849"/>
      <c r="C74" s="1825" t="s">
        <v>170</v>
      </c>
      <c r="D74" s="323">
        <v>830.87827000000004</v>
      </c>
      <c r="E74" s="323">
        <v>3362.7</v>
      </c>
      <c r="F74" s="323">
        <v>1969.48668</v>
      </c>
      <c r="G74" s="323">
        <v>1575</v>
      </c>
    </row>
    <row r="75" spans="1:7" s="1817" customFormat="1">
      <c r="A75" s="1850" t="s">
        <v>506</v>
      </c>
      <c r="B75" s="1849"/>
      <c r="C75" s="1825" t="s">
        <v>507</v>
      </c>
      <c r="D75" s="306">
        <v>0</v>
      </c>
      <c r="E75" s="306">
        <v>0</v>
      </c>
      <c r="F75" s="306">
        <v>0</v>
      </c>
      <c r="G75" s="306">
        <v>0</v>
      </c>
    </row>
    <row r="76" spans="1:7">
      <c r="A76" s="1826"/>
      <c r="B76" s="1826"/>
      <c r="C76" s="1827" t="s">
        <v>508</v>
      </c>
      <c r="D76" s="305">
        <f t="shared" ref="D76" si="7">SUM(D65:D74)-SUM(D57:D64)</f>
        <v>1333.9845599999999</v>
      </c>
      <c r="E76" s="305">
        <f t="shared" ref="E76" si="8">SUM(E65:E74)-SUM(E57:E64)</f>
        <v>4517.7</v>
      </c>
      <c r="F76" s="305">
        <f t="shared" ref="F76:G76" si="9">SUM(F65:F74)-SUM(F57:F64)</f>
        <v>3128.2017999999998</v>
      </c>
      <c r="G76" s="305">
        <f t="shared" si="9"/>
        <v>2980</v>
      </c>
    </row>
    <row r="77" spans="1:7">
      <c r="A77" s="1851"/>
      <c r="B77" s="1851"/>
      <c r="C77" s="1827" t="s">
        <v>509</v>
      </c>
      <c r="D77" s="305">
        <f t="shared" ref="D77:G77" si="10">D56+D76</f>
        <v>-5432.4434400000455</v>
      </c>
      <c r="E77" s="305">
        <f t="shared" si="10"/>
        <v>-5758.9000000000715</v>
      </c>
      <c r="F77" s="305">
        <f t="shared" si="10"/>
        <v>-1293.754449999984</v>
      </c>
      <c r="G77" s="305">
        <f t="shared" si="10"/>
        <v>-3531.0999999999531</v>
      </c>
    </row>
    <row r="78" spans="1:7">
      <c r="A78" s="1852">
        <v>3</v>
      </c>
      <c r="B78" s="1852"/>
      <c r="C78" s="1853" t="s">
        <v>275</v>
      </c>
      <c r="D78" s="338">
        <f t="shared" ref="D78:G78" si="11">D20+D21+SUM(D38:D43)+SUM(D57:D64)</f>
        <v>916480.33747000003</v>
      </c>
      <c r="E78" s="338">
        <f t="shared" si="11"/>
        <v>934207.20000000007</v>
      </c>
      <c r="F78" s="338">
        <f t="shared" si="11"/>
        <v>925199.93714000017</v>
      </c>
      <c r="G78" s="338">
        <f t="shared" si="11"/>
        <v>948068.9</v>
      </c>
    </row>
    <row r="79" spans="1:7">
      <c r="A79" s="1852">
        <v>4</v>
      </c>
      <c r="B79" s="1852"/>
      <c r="C79" s="1853" t="s">
        <v>276</v>
      </c>
      <c r="D79" s="338">
        <f t="shared" ref="D79:G79" si="12">D35+D36+SUM(D44:D53)+SUM(D65:D74)</f>
        <v>911047.89402999997</v>
      </c>
      <c r="E79" s="338">
        <f t="shared" si="12"/>
        <v>928448.29999999993</v>
      </c>
      <c r="F79" s="338">
        <f t="shared" si="12"/>
        <v>923906.18269000016</v>
      </c>
      <c r="G79" s="338">
        <f t="shared" si="12"/>
        <v>944537.8</v>
      </c>
    </row>
    <row r="80" spans="1:7">
      <c r="A80" s="1854"/>
      <c r="B80" s="1854"/>
      <c r="C80" s="1855"/>
      <c r="D80" s="341"/>
      <c r="E80" s="341"/>
      <c r="F80" s="341"/>
      <c r="G80" s="341"/>
    </row>
    <row r="81" spans="1:7">
      <c r="A81" s="1856" t="s">
        <v>510</v>
      </c>
      <c r="B81" s="1857"/>
      <c r="C81" s="1857"/>
      <c r="D81" s="344"/>
      <c r="E81" s="344"/>
      <c r="F81" s="344"/>
      <c r="G81" s="344"/>
    </row>
    <row r="82" spans="1:7" s="1803" customFormat="1">
      <c r="A82" s="1858">
        <v>50</v>
      </c>
      <c r="B82" s="1859"/>
      <c r="C82" s="1859" t="s">
        <v>511</v>
      </c>
      <c r="D82" s="306">
        <v>17977.257710000002</v>
      </c>
      <c r="E82" s="306">
        <v>23538</v>
      </c>
      <c r="F82" s="306">
        <v>21755.102179999998</v>
      </c>
      <c r="G82" s="306">
        <v>23885.5</v>
      </c>
    </row>
    <row r="83" spans="1:7" s="1803" customFormat="1">
      <c r="A83" s="1858">
        <v>51</v>
      </c>
      <c r="B83" s="1859"/>
      <c r="C83" s="1859" t="s">
        <v>512</v>
      </c>
      <c r="D83" s="306">
        <v>0</v>
      </c>
      <c r="E83" s="306">
        <v>0</v>
      </c>
      <c r="F83" s="306">
        <v>0</v>
      </c>
      <c r="G83" s="306">
        <v>0</v>
      </c>
    </row>
    <row r="84" spans="1:7" s="1803" customFormat="1">
      <c r="A84" s="1858">
        <v>52</v>
      </c>
      <c r="B84" s="1859"/>
      <c r="C84" s="1859" t="s">
        <v>513</v>
      </c>
      <c r="D84" s="306">
        <v>0</v>
      </c>
      <c r="E84" s="306">
        <v>0</v>
      </c>
      <c r="F84" s="306">
        <v>0</v>
      </c>
      <c r="G84" s="306">
        <v>0</v>
      </c>
    </row>
    <row r="85" spans="1:7" s="1803" customFormat="1">
      <c r="A85" s="1860">
        <v>54</v>
      </c>
      <c r="B85" s="1861"/>
      <c r="C85" s="1861" t="s">
        <v>514</v>
      </c>
      <c r="D85" s="306">
        <v>538.29999999999995</v>
      </c>
      <c r="E85" s="306">
        <v>750</v>
      </c>
      <c r="F85" s="306">
        <v>403.27499999999998</v>
      </c>
      <c r="G85" s="306">
        <v>750</v>
      </c>
    </row>
    <row r="86" spans="1:7" s="1803" customFormat="1">
      <c r="A86" s="1860">
        <v>55</v>
      </c>
      <c r="B86" s="1861"/>
      <c r="C86" s="1861" t="s">
        <v>515</v>
      </c>
      <c r="D86" s="306">
        <v>60</v>
      </c>
      <c r="E86" s="306">
        <v>2000</v>
      </c>
      <c r="F86" s="306">
        <v>2000.3</v>
      </c>
      <c r="G86" s="306">
        <v>5000</v>
      </c>
    </row>
    <row r="87" spans="1:7" s="1803" customFormat="1">
      <c r="A87" s="1860">
        <v>56</v>
      </c>
      <c r="B87" s="1861"/>
      <c r="C87" s="1861" t="s">
        <v>516</v>
      </c>
      <c r="D87" s="306">
        <v>12551.0677</v>
      </c>
      <c r="E87" s="306">
        <v>13508</v>
      </c>
      <c r="F87" s="306">
        <v>13015</v>
      </c>
      <c r="G87" s="306">
        <v>13295</v>
      </c>
    </row>
    <row r="88" spans="1:7" s="1803" customFormat="1">
      <c r="A88" s="1858">
        <v>57</v>
      </c>
      <c r="B88" s="1859"/>
      <c r="C88" s="1859" t="s">
        <v>517</v>
      </c>
      <c r="D88" s="306">
        <v>8899.9057799999991</v>
      </c>
      <c r="E88" s="306">
        <v>10127.9</v>
      </c>
      <c r="F88" s="306">
        <v>10836.925539999998</v>
      </c>
      <c r="G88" s="306">
        <v>11930.9</v>
      </c>
    </row>
    <row r="89" spans="1:7" s="1803" customFormat="1">
      <c r="A89" s="1858">
        <v>580</v>
      </c>
      <c r="B89" s="1859"/>
      <c r="C89" s="1859" t="s">
        <v>518</v>
      </c>
      <c r="D89" s="306">
        <v>0</v>
      </c>
      <c r="E89" s="306">
        <v>0</v>
      </c>
      <c r="F89" s="306">
        <v>0</v>
      </c>
      <c r="G89" s="306">
        <v>0</v>
      </c>
    </row>
    <row r="90" spans="1:7" s="1803" customFormat="1">
      <c r="A90" s="1858">
        <v>582</v>
      </c>
      <c r="B90" s="1859"/>
      <c r="C90" s="1859" t="s">
        <v>519</v>
      </c>
      <c r="D90" s="306">
        <v>0</v>
      </c>
      <c r="E90" s="306">
        <v>0</v>
      </c>
      <c r="F90" s="306">
        <v>0</v>
      </c>
      <c r="G90" s="306">
        <v>0</v>
      </c>
    </row>
    <row r="91" spans="1:7" s="1803" customFormat="1">
      <c r="A91" s="1858">
        <v>584</v>
      </c>
      <c r="B91" s="1859"/>
      <c r="C91" s="1859" t="s">
        <v>520</v>
      </c>
      <c r="D91" s="306">
        <v>0</v>
      </c>
      <c r="E91" s="306">
        <v>0</v>
      </c>
      <c r="F91" s="306">
        <v>0</v>
      </c>
      <c r="G91" s="306">
        <v>0</v>
      </c>
    </row>
    <row r="92" spans="1:7" s="1803" customFormat="1">
      <c r="A92" s="1858">
        <v>585</v>
      </c>
      <c r="B92" s="1859"/>
      <c r="C92" s="1859" t="s">
        <v>521</v>
      </c>
      <c r="D92" s="306">
        <v>0</v>
      </c>
      <c r="E92" s="306">
        <v>0</v>
      </c>
      <c r="F92" s="306">
        <v>0</v>
      </c>
      <c r="G92" s="306">
        <v>0</v>
      </c>
    </row>
    <row r="93" spans="1:7" s="1803" customFormat="1">
      <c r="A93" s="1858">
        <v>586</v>
      </c>
      <c r="B93" s="1859"/>
      <c r="C93" s="1859" t="s">
        <v>522</v>
      </c>
      <c r="D93" s="306">
        <v>0</v>
      </c>
      <c r="E93" s="306">
        <v>0</v>
      </c>
      <c r="F93" s="306">
        <v>0</v>
      </c>
      <c r="G93" s="306">
        <v>0</v>
      </c>
    </row>
    <row r="94" spans="1:7" s="1803" customFormat="1">
      <c r="A94" s="1862">
        <v>589</v>
      </c>
      <c r="B94" s="1863"/>
      <c r="C94" s="1863" t="s">
        <v>523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1864">
        <v>5</v>
      </c>
      <c r="B95" s="1865"/>
      <c r="C95" s="1865" t="s">
        <v>524</v>
      </c>
      <c r="D95" s="353">
        <f t="shared" ref="D95:G95" si="13">SUM(D82:D94)</f>
        <v>40026.531190000002</v>
      </c>
      <c r="E95" s="353">
        <f t="shared" si="13"/>
        <v>49923.9</v>
      </c>
      <c r="F95" s="353">
        <f t="shared" si="13"/>
        <v>48010.602719999995</v>
      </c>
      <c r="G95" s="353">
        <f t="shared" si="13"/>
        <v>54861.4</v>
      </c>
    </row>
    <row r="96" spans="1:7" s="1803" customFormat="1">
      <c r="A96" s="1858">
        <v>60</v>
      </c>
      <c r="B96" s="1859"/>
      <c r="C96" s="1859" t="s">
        <v>525</v>
      </c>
      <c r="D96" s="306">
        <v>218.99995999999999</v>
      </c>
      <c r="E96" s="306">
        <v>0</v>
      </c>
      <c r="F96" s="306">
        <v>0</v>
      </c>
      <c r="G96" s="306">
        <v>0</v>
      </c>
    </row>
    <row r="97" spans="1:7" s="1803" customFormat="1">
      <c r="A97" s="1858">
        <v>61</v>
      </c>
      <c r="B97" s="1859"/>
      <c r="C97" s="1859" t="s">
        <v>526</v>
      </c>
      <c r="D97" s="306">
        <v>218.26425</v>
      </c>
      <c r="E97" s="306">
        <v>0</v>
      </c>
      <c r="F97" s="306">
        <v>135.88765000000001</v>
      </c>
      <c r="G97" s="306">
        <v>0</v>
      </c>
    </row>
    <row r="98" spans="1:7" s="1803" customFormat="1">
      <c r="A98" s="1858">
        <v>62</v>
      </c>
      <c r="B98" s="1859"/>
      <c r="C98" s="1859" t="s">
        <v>527</v>
      </c>
      <c r="D98" s="306">
        <v>0</v>
      </c>
      <c r="E98" s="306">
        <v>0</v>
      </c>
      <c r="F98" s="306">
        <v>0</v>
      </c>
      <c r="G98" s="306">
        <v>0</v>
      </c>
    </row>
    <row r="99" spans="1:7" s="1803" customFormat="1">
      <c r="A99" s="1858">
        <v>63</v>
      </c>
      <c r="B99" s="1859"/>
      <c r="C99" s="1859" t="s">
        <v>528</v>
      </c>
      <c r="D99" s="306">
        <v>1660.1232799999998</v>
      </c>
      <c r="E99" s="306">
        <v>4003.2</v>
      </c>
      <c r="F99" s="306">
        <v>1914.8929400000002</v>
      </c>
      <c r="G99" s="306">
        <v>4087.6</v>
      </c>
    </row>
    <row r="100" spans="1:7" s="1803" customFormat="1">
      <c r="A100" s="1858">
        <v>64</v>
      </c>
      <c r="B100" s="1859"/>
      <c r="C100" s="1859" t="s">
        <v>529</v>
      </c>
      <c r="D100" s="306">
        <v>2119.2505500000002</v>
      </c>
      <c r="E100" s="306">
        <v>2022.5</v>
      </c>
      <c r="F100" s="306">
        <v>2271.8560000000002</v>
      </c>
      <c r="G100" s="306">
        <v>1972.5</v>
      </c>
    </row>
    <row r="101" spans="1:7" s="1803" customFormat="1">
      <c r="A101" s="1858">
        <v>65</v>
      </c>
      <c r="B101" s="1859"/>
      <c r="C101" s="1859" t="s">
        <v>530</v>
      </c>
      <c r="D101" s="306">
        <v>0</v>
      </c>
      <c r="E101" s="306">
        <v>0</v>
      </c>
      <c r="F101" s="306">
        <v>0</v>
      </c>
      <c r="G101" s="306">
        <v>0</v>
      </c>
    </row>
    <row r="102" spans="1:7" s="1803" customFormat="1">
      <c r="A102" s="1858">
        <v>66</v>
      </c>
      <c r="B102" s="1859"/>
      <c r="C102" s="1859" t="s">
        <v>531</v>
      </c>
      <c r="D102" s="306">
        <v>781.35400000000004</v>
      </c>
      <c r="E102" s="306">
        <v>240</v>
      </c>
      <c r="F102" s="306">
        <v>90.813999999999993</v>
      </c>
      <c r="G102" s="306">
        <v>85</v>
      </c>
    </row>
    <row r="103" spans="1:7" s="1803" customFormat="1">
      <c r="A103" s="1858">
        <v>67</v>
      </c>
      <c r="B103" s="1859"/>
      <c r="C103" s="1859" t="s">
        <v>517</v>
      </c>
      <c r="D103" s="284">
        <v>8899.9057799999991</v>
      </c>
      <c r="E103" s="284">
        <v>10127.9</v>
      </c>
      <c r="F103" s="284">
        <v>10836.925539999998</v>
      </c>
      <c r="G103" s="284">
        <v>11930.9</v>
      </c>
    </row>
    <row r="104" spans="1:7" s="1803" customFormat="1" ht="38.25">
      <c r="A104" s="1866" t="s">
        <v>299</v>
      </c>
      <c r="B104" s="1859"/>
      <c r="C104" s="1867" t="s">
        <v>532</v>
      </c>
      <c r="D104" s="284">
        <v>0</v>
      </c>
      <c r="E104" s="284">
        <v>790</v>
      </c>
      <c r="F104" s="284">
        <v>790</v>
      </c>
      <c r="G104" s="284">
        <v>1980</v>
      </c>
    </row>
    <row r="105" spans="1:7" s="1847" customFormat="1" ht="54" customHeight="1">
      <c r="A105" s="1868" t="s">
        <v>533</v>
      </c>
      <c r="B105" s="1869"/>
      <c r="C105" s="1870" t="s">
        <v>534</v>
      </c>
      <c r="D105" s="535">
        <v>0</v>
      </c>
      <c r="E105" s="535">
        <v>0</v>
      </c>
      <c r="F105" s="535">
        <v>0</v>
      </c>
      <c r="G105" s="535">
        <v>0</v>
      </c>
    </row>
    <row r="106" spans="1:7">
      <c r="A106" s="1864">
        <v>6</v>
      </c>
      <c r="B106" s="1865"/>
      <c r="C106" s="1865" t="s">
        <v>535</v>
      </c>
      <c r="D106" s="353">
        <f t="shared" ref="D106:G106" si="14">SUM(D96:D105)</f>
        <v>13897.897819999998</v>
      </c>
      <c r="E106" s="353">
        <f t="shared" si="14"/>
        <v>17183.599999999999</v>
      </c>
      <c r="F106" s="353">
        <f t="shared" si="14"/>
        <v>16040.376129999999</v>
      </c>
      <c r="G106" s="353">
        <f t="shared" si="14"/>
        <v>20056</v>
      </c>
    </row>
    <row r="107" spans="1:7">
      <c r="A107" s="1871" t="s">
        <v>304</v>
      </c>
      <c r="B107" s="1871"/>
      <c r="C107" s="1865" t="s">
        <v>4</v>
      </c>
      <c r="D107" s="353">
        <f t="shared" ref="D107:G107" si="15">(D95-D88)-(D106-D103)</f>
        <v>26128.633370000003</v>
      </c>
      <c r="E107" s="353">
        <f t="shared" si="15"/>
        <v>32740.300000000003</v>
      </c>
      <c r="F107" s="353">
        <f t="shared" si="15"/>
        <v>31970.226589999998</v>
      </c>
      <c r="G107" s="353">
        <f t="shared" si="15"/>
        <v>34805.4</v>
      </c>
    </row>
    <row r="108" spans="1:7">
      <c r="A108" s="1872" t="s">
        <v>305</v>
      </c>
      <c r="B108" s="1872"/>
      <c r="C108" s="1873" t="s">
        <v>536</v>
      </c>
      <c r="D108" s="539">
        <f t="shared" ref="D108:G108" si="16">D107-D85-D86+D100+D101</f>
        <v>27649.583920000005</v>
      </c>
      <c r="E108" s="539">
        <f t="shared" si="16"/>
        <v>32012.800000000003</v>
      </c>
      <c r="F108" s="539">
        <f t="shared" si="16"/>
        <v>31838.507589999997</v>
      </c>
      <c r="G108" s="539">
        <f t="shared" si="16"/>
        <v>31027.9</v>
      </c>
    </row>
    <row r="109" spans="1:7">
      <c r="A109" s="1854"/>
      <c r="B109" s="1854"/>
      <c r="C109" s="1855"/>
      <c r="D109" s="341"/>
      <c r="E109" s="341"/>
      <c r="F109" s="341"/>
      <c r="G109" s="341"/>
    </row>
    <row r="110" spans="1:7" s="1876" customFormat="1">
      <c r="A110" s="1874" t="s">
        <v>307</v>
      </c>
      <c r="B110" s="1875"/>
      <c r="C110" s="1874"/>
      <c r="D110" s="341"/>
      <c r="E110" s="341"/>
      <c r="F110" s="341"/>
      <c r="G110" s="341"/>
    </row>
    <row r="111" spans="1:7" s="1879" customFormat="1">
      <c r="A111" s="1877">
        <v>10</v>
      </c>
      <c r="B111" s="1878"/>
      <c r="C111" s="1878" t="s">
        <v>538</v>
      </c>
      <c r="D111" s="366">
        <f t="shared" ref="D111:G111" si="17">D112+D117</f>
        <v>293313.82282999996</v>
      </c>
      <c r="E111" s="366">
        <f t="shared" si="17"/>
        <v>0</v>
      </c>
      <c r="F111" s="366">
        <f t="shared" si="17"/>
        <v>367330.89209000004</v>
      </c>
      <c r="G111" s="366">
        <f t="shared" si="17"/>
        <v>0</v>
      </c>
    </row>
    <row r="112" spans="1:7" s="1879" customFormat="1">
      <c r="A112" s="1880" t="s">
        <v>309</v>
      </c>
      <c r="B112" s="1881"/>
      <c r="C112" s="1881" t="s">
        <v>539</v>
      </c>
      <c r="D112" s="366">
        <f t="shared" ref="D112:G112" si="18">D113+D114+D115+D116</f>
        <v>277930.32597999997</v>
      </c>
      <c r="E112" s="366">
        <f t="shared" si="18"/>
        <v>0</v>
      </c>
      <c r="F112" s="366">
        <f t="shared" si="18"/>
        <v>352848.18024000002</v>
      </c>
      <c r="G112" s="366">
        <f t="shared" si="18"/>
        <v>0</v>
      </c>
    </row>
    <row r="113" spans="1:7" s="1879" customFormat="1">
      <c r="A113" s="1882" t="s">
        <v>311</v>
      </c>
      <c r="B113" s="1883"/>
      <c r="C113" s="1883" t="s">
        <v>540</v>
      </c>
      <c r="D113" s="306">
        <v>226945.92170000001</v>
      </c>
      <c r="E113" s="306"/>
      <c r="F113" s="306">
        <v>305123.98992999998</v>
      </c>
      <c r="G113" s="306"/>
    </row>
    <row r="114" spans="1:7" s="1886" customFormat="1" ht="15" customHeight="1">
      <c r="A114" s="1884">
        <v>102</v>
      </c>
      <c r="B114" s="1885"/>
      <c r="C114" s="1885" t="s">
        <v>541</v>
      </c>
      <c r="D114" s="323">
        <v>7.9</v>
      </c>
      <c r="E114" s="323"/>
      <c r="F114" s="323">
        <v>7.9222299999999999</v>
      </c>
      <c r="G114" s="323"/>
    </row>
    <row r="115" spans="1:7" s="1879" customFormat="1">
      <c r="A115" s="1882">
        <v>104</v>
      </c>
      <c r="B115" s="1883"/>
      <c r="C115" s="1883" t="s">
        <v>542</v>
      </c>
      <c r="D115" s="306">
        <v>50870.182180000003</v>
      </c>
      <c r="E115" s="306"/>
      <c r="F115" s="306">
        <v>47591.184030000004</v>
      </c>
      <c r="G115" s="306"/>
    </row>
    <row r="116" spans="1:7" s="1879" customFormat="1">
      <c r="A116" s="1882">
        <v>106</v>
      </c>
      <c r="B116" s="1883"/>
      <c r="C116" s="1883" t="s">
        <v>543</v>
      </c>
      <c r="D116" s="306">
        <v>106.32210000000001</v>
      </c>
      <c r="E116" s="306"/>
      <c r="F116" s="306">
        <v>125.08405</v>
      </c>
      <c r="G116" s="306"/>
    </row>
    <row r="117" spans="1:7" s="1879" customFormat="1">
      <c r="A117" s="1880" t="s">
        <v>316</v>
      </c>
      <c r="B117" s="1881"/>
      <c r="C117" s="1881" t="s">
        <v>544</v>
      </c>
      <c r="D117" s="366">
        <f t="shared" ref="D117:G117" si="19">D118+D119+D120</f>
        <v>15383.49685</v>
      </c>
      <c r="E117" s="366">
        <f t="shared" si="19"/>
        <v>0</v>
      </c>
      <c r="F117" s="366">
        <f t="shared" si="19"/>
        <v>14482.71185</v>
      </c>
      <c r="G117" s="366">
        <f t="shared" si="19"/>
        <v>0</v>
      </c>
    </row>
    <row r="118" spans="1:7" s="1879" customFormat="1">
      <c r="A118" s="1882">
        <v>107</v>
      </c>
      <c r="B118" s="1883"/>
      <c r="C118" s="1883" t="s">
        <v>545</v>
      </c>
      <c r="D118" s="306">
        <v>8664.6299999999992</v>
      </c>
      <c r="E118" s="306"/>
      <c r="F118" s="306">
        <v>7921.9849999999997</v>
      </c>
      <c r="G118" s="306"/>
    </row>
    <row r="119" spans="1:7" s="1879" customFormat="1">
      <c r="A119" s="1882">
        <v>108</v>
      </c>
      <c r="B119" s="1883"/>
      <c r="C119" s="1883" t="s">
        <v>546</v>
      </c>
      <c r="D119" s="306">
        <v>6718.8668500000003</v>
      </c>
      <c r="E119" s="306"/>
      <c r="F119" s="306">
        <v>6560.72685</v>
      </c>
      <c r="G119" s="306"/>
    </row>
    <row r="120" spans="1:7" s="1888" customFormat="1" ht="25.5">
      <c r="A120" s="1884">
        <v>109</v>
      </c>
      <c r="B120" s="1887"/>
      <c r="C120" s="1887" t="s">
        <v>547</v>
      </c>
      <c r="D120" s="376"/>
      <c r="E120" s="376"/>
      <c r="F120" s="376"/>
      <c r="G120" s="376"/>
    </row>
    <row r="121" spans="1:7" s="1879" customFormat="1">
      <c r="A121" s="1880">
        <v>14</v>
      </c>
      <c r="B121" s="1881"/>
      <c r="C121" s="1881" t="s">
        <v>548</v>
      </c>
      <c r="D121" s="378">
        <f t="shared" ref="D121:G121" si="20">SUM(D122:D130)</f>
        <v>464392.12977000006</v>
      </c>
      <c r="E121" s="378">
        <f t="shared" si="20"/>
        <v>0</v>
      </c>
      <c r="F121" s="378">
        <f t="shared" si="20"/>
        <v>466312.91970999999</v>
      </c>
      <c r="G121" s="378">
        <f t="shared" si="20"/>
        <v>0</v>
      </c>
    </row>
    <row r="122" spans="1:7" s="1879" customFormat="1">
      <c r="A122" s="1882" t="s">
        <v>322</v>
      </c>
      <c r="B122" s="1883"/>
      <c r="C122" s="1883" t="s">
        <v>549</v>
      </c>
      <c r="D122" s="306">
        <v>252462.54367000001</v>
      </c>
      <c r="E122" s="306"/>
      <c r="F122" s="306">
        <v>256236.80116</v>
      </c>
      <c r="G122" s="306"/>
    </row>
    <row r="123" spans="1:7" s="1879" customFormat="1">
      <c r="A123" s="1882">
        <v>144</v>
      </c>
      <c r="B123" s="1883"/>
      <c r="C123" s="1883" t="s">
        <v>514</v>
      </c>
      <c r="D123" s="306">
        <v>97688.436749999993</v>
      </c>
      <c r="E123" s="306"/>
      <c r="F123" s="306">
        <v>98093.686849999998</v>
      </c>
      <c r="G123" s="306"/>
    </row>
    <row r="124" spans="1:7" s="1879" customFormat="1">
      <c r="A124" s="1882">
        <v>145</v>
      </c>
      <c r="B124" s="1883"/>
      <c r="C124" s="1883" t="s">
        <v>550</v>
      </c>
      <c r="D124" s="379">
        <v>23414.418000000001</v>
      </c>
      <c r="E124" s="379"/>
      <c r="F124" s="379">
        <v>24626.57</v>
      </c>
      <c r="G124" s="379"/>
    </row>
    <row r="125" spans="1:7" s="1879" customFormat="1">
      <c r="A125" s="1882">
        <v>146</v>
      </c>
      <c r="B125" s="1883"/>
      <c r="C125" s="1883" t="s">
        <v>551</v>
      </c>
      <c r="D125" s="379">
        <v>90826.731350000002</v>
      </c>
      <c r="E125" s="379"/>
      <c r="F125" s="379">
        <v>87355.861700000009</v>
      </c>
      <c r="G125" s="379"/>
    </row>
    <row r="126" spans="1:7" s="1888" customFormat="1" ht="29.45" customHeight="1">
      <c r="A126" s="1884" t="s">
        <v>326</v>
      </c>
      <c r="B126" s="1887"/>
      <c r="C126" s="1887" t="s">
        <v>552</v>
      </c>
      <c r="D126" s="380"/>
      <c r="E126" s="380"/>
      <c r="F126" s="380"/>
      <c r="G126" s="380"/>
    </row>
    <row r="127" spans="1:7" s="1879" customFormat="1">
      <c r="A127" s="1882">
        <v>1484</v>
      </c>
      <c r="B127" s="1883"/>
      <c r="C127" s="1883" t="s">
        <v>553</v>
      </c>
      <c r="D127" s="379"/>
      <c r="E127" s="379"/>
      <c r="F127" s="379"/>
      <c r="G127" s="379"/>
    </row>
    <row r="128" spans="1:7" s="1888" customFormat="1">
      <c r="A128" s="1884">
        <v>1485</v>
      </c>
      <c r="B128" s="1887"/>
      <c r="C128" s="1887" t="s">
        <v>554</v>
      </c>
      <c r="D128" s="380"/>
      <c r="E128" s="380"/>
      <c r="F128" s="380"/>
      <c r="G128" s="380"/>
    </row>
    <row r="129" spans="1:7" s="1888" customFormat="1" ht="25.5">
      <c r="A129" s="1884">
        <v>1486</v>
      </c>
      <c r="B129" s="1887"/>
      <c r="C129" s="1887" t="s">
        <v>555</v>
      </c>
      <c r="D129" s="380"/>
      <c r="E129" s="380"/>
      <c r="F129" s="380"/>
      <c r="G129" s="380"/>
    </row>
    <row r="130" spans="1:7" s="1888" customFormat="1">
      <c r="A130" s="1889">
        <v>1489</v>
      </c>
      <c r="B130" s="1890"/>
      <c r="C130" s="1890" t="s">
        <v>556</v>
      </c>
      <c r="D130" s="1320"/>
      <c r="E130" s="1320"/>
      <c r="F130" s="1320"/>
      <c r="G130" s="1320"/>
    </row>
    <row r="131" spans="1:7" s="1876" customFormat="1">
      <c r="A131" s="1891">
        <v>1</v>
      </c>
      <c r="B131" s="1892"/>
      <c r="C131" s="1891" t="s">
        <v>557</v>
      </c>
      <c r="D131" s="386">
        <f t="shared" ref="D131:G131" si="21">D111+D121</f>
        <v>757705.95259999996</v>
      </c>
      <c r="E131" s="386">
        <f t="shared" si="21"/>
        <v>0</v>
      </c>
      <c r="F131" s="386">
        <f t="shared" si="21"/>
        <v>833643.81180000002</v>
      </c>
      <c r="G131" s="386">
        <f t="shared" si="21"/>
        <v>0</v>
      </c>
    </row>
    <row r="132" spans="1:7" s="1876" customFormat="1">
      <c r="A132" s="1854"/>
      <c r="B132" s="1854"/>
      <c r="C132" s="1855"/>
      <c r="D132" s="341"/>
      <c r="E132" s="341"/>
      <c r="F132" s="341"/>
      <c r="G132" s="341"/>
    </row>
    <row r="133" spans="1:7" s="1879" customFormat="1">
      <c r="A133" s="1877">
        <v>20</v>
      </c>
      <c r="B133" s="1878"/>
      <c r="C133" s="1878" t="s">
        <v>558</v>
      </c>
      <c r="D133" s="720">
        <f t="shared" ref="D133:G133" si="22">D134+D140</f>
        <v>614670.70062000002</v>
      </c>
      <c r="E133" s="720">
        <f t="shared" si="22"/>
        <v>0</v>
      </c>
      <c r="F133" s="720">
        <f t="shared" si="22"/>
        <v>734153.93699999992</v>
      </c>
      <c r="G133" s="720">
        <f t="shared" si="22"/>
        <v>0</v>
      </c>
    </row>
    <row r="134" spans="1:7" s="1879" customFormat="1">
      <c r="A134" s="1893" t="s">
        <v>334</v>
      </c>
      <c r="B134" s="1881"/>
      <c r="C134" s="1881" t="s">
        <v>559</v>
      </c>
      <c r="D134" s="366">
        <f t="shared" ref="D134:G134" si="23">D135+D136+D138+D139</f>
        <v>216512.48981000003</v>
      </c>
      <c r="E134" s="366">
        <f t="shared" si="23"/>
        <v>0</v>
      </c>
      <c r="F134" s="366">
        <f t="shared" si="23"/>
        <v>326253.83133000002</v>
      </c>
      <c r="G134" s="366">
        <f t="shared" si="23"/>
        <v>0</v>
      </c>
    </row>
    <row r="135" spans="1:7" s="1895" customFormat="1">
      <c r="A135" s="1894">
        <v>200</v>
      </c>
      <c r="B135" s="1883"/>
      <c r="C135" s="1883" t="s">
        <v>560</v>
      </c>
      <c r="D135" s="306">
        <v>85751.090989999997</v>
      </c>
      <c r="E135" s="306"/>
      <c r="F135" s="306">
        <v>142071.85156000001</v>
      </c>
      <c r="G135" s="306"/>
    </row>
    <row r="136" spans="1:7" s="1895" customFormat="1">
      <c r="A136" s="1894">
        <v>201</v>
      </c>
      <c r="B136" s="1883"/>
      <c r="C136" s="1883" t="s">
        <v>561</v>
      </c>
      <c r="D136" s="306">
        <v>83536.758100000006</v>
      </c>
      <c r="E136" s="306"/>
      <c r="F136" s="306">
        <v>100000</v>
      </c>
      <c r="G136" s="306"/>
    </row>
    <row r="137" spans="1:7" s="1895" customFormat="1">
      <c r="A137" s="1896" t="s">
        <v>562</v>
      </c>
      <c r="B137" s="1897"/>
      <c r="C137" s="1897" t="s">
        <v>563</v>
      </c>
      <c r="D137" s="393"/>
      <c r="E137" s="393"/>
      <c r="F137" s="393"/>
      <c r="G137" s="393"/>
    </row>
    <row r="138" spans="1:7" s="1895" customFormat="1">
      <c r="A138" s="1894">
        <v>204</v>
      </c>
      <c r="B138" s="1883"/>
      <c r="C138" s="1883" t="s">
        <v>564</v>
      </c>
      <c r="D138" s="379">
        <v>44193.198020000003</v>
      </c>
      <c r="E138" s="379"/>
      <c r="F138" s="379">
        <v>47561.822469999999</v>
      </c>
      <c r="G138" s="379"/>
    </row>
    <row r="139" spans="1:7" s="1895" customFormat="1">
      <c r="A139" s="1894">
        <v>205</v>
      </c>
      <c r="B139" s="1883"/>
      <c r="C139" s="1883" t="s">
        <v>565</v>
      </c>
      <c r="D139" s="379">
        <v>3031.4427000000001</v>
      </c>
      <c r="E139" s="379"/>
      <c r="F139" s="379">
        <v>36620.157299999999</v>
      </c>
      <c r="G139" s="379"/>
    </row>
    <row r="140" spans="1:7" s="1895" customFormat="1">
      <c r="A140" s="1893" t="s">
        <v>342</v>
      </c>
      <c r="B140" s="1881"/>
      <c r="C140" s="1881" t="s">
        <v>566</v>
      </c>
      <c r="D140" s="366">
        <f t="shared" ref="D140:G140" si="24">D141+D143+D144</f>
        <v>398158.21080999996</v>
      </c>
      <c r="E140" s="366">
        <f t="shared" si="24"/>
        <v>0</v>
      </c>
      <c r="F140" s="366">
        <f t="shared" si="24"/>
        <v>407900.10566999996</v>
      </c>
      <c r="G140" s="366">
        <f t="shared" si="24"/>
        <v>0</v>
      </c>
    </row>
    <row r="141" spans="1:7" s="1895" customFormat="1">
      <c r="A141" s="1894">
        <v>206</v>
      </c>
      <c r="B141" s="1883"/>
      <c r="C141" s="1883" t="s">
        <v>567</v>
      </c>
      <c r="D141" s="379">
        <v>346005.23060000001</v>
      </c>
      <c r="E141" s="379"/>
      <c r="F141" s="379">
        <v>348662.54589999997</v>
      </c>
      <c r="G141" s="379"/>
    </row>
    <row r="142" spans="1:7" s="1895" customFormat="1">
      <c r="A142" s="1896" t="s">
        <v>568</v>
      </c>
      <c r="B142" s="1897"/>
      <c r="C142" s="1897" t="s">
        <v>569</v>
      </c>
      <c r="D142" s="393"/>
      <c r="E142" s="393"/>
      <c r="F142" s="393"/>
      <c r="G142" s="393"/>
    </row>
    <row r="143" spans="1:7" s="1895" customFormat="1">
      <c r="A143" s="1894">
        <v>208</v>
      </c>
      <c r="B143" s="1883"/>
      <c r="C143" s="1883" t="s">
        <v>570</v>
      </c>
      <c r="D143" s="379">
        <v>41695.201730000001</v>
      </c>
      <c r="E143" s="379"/>
      <c r="F143" s="379">
        <v>47991.215049999999</v>
      </c>
      <c r="G143" s="379"/>
    </row>
    <row r="144" spans="1:7" s="1898" customFormat="1" ht="25.5">
      <c r="A144" s="1884">
        <v>209</v>
      </c>
      <c r="B144" s="1887"/>
      <c r="C144" s="1887" t="s">
        <v>571</v>
      </c>
      <c r="D144" s="380">
        <v>10457.778480000001</v>
      </c>
      <c r="E144" s="380"/>
      <c r="F144" s="380">
        <v>11246.344720000001</v>
      </c>
      <c r="G144" s="380"/>
    </row>
    <row r="145" spans="1:7" s="1879" customFormat="1">
      <c r="A145" s="1893">
        <v>29</v>
      </c>
      <c r="B145" s="1881"/>
      <c r="C145" s="1881" t="s">
        <v>572</v>
      </c>
      <c r="D145" s="379">
        <v>143035.27393</v>
      </c>
      <c r="E145" s="379"/>
      <c r="F145" s="379">
        <v>99489.874799999991</v>
      </c>
      <c r="G145" s="379"/>
    </row>
    <row r="146" spans="1:7" s="1879" customFormat="1">
      <c r="A146" s="1899" t="s">
        <v>573</v>
      </c>
      <c r="B146" s="1900"/>
      <c r="C146" s="1900" t="s">
        <v>574</v>
      </c>
      <c r="D146" s="318"/>
      <c r="E146" s="318"/>
      <c r="F146" s="318">
        <v>61856.188849999999</v>
      </c>
      <c r="G146" s="318"/>
    </row>
    <row r="147" spans="1:7" s="1876" customFormat="1">
      <c r="A147" s="1891">
        <v>2</v>
      </c>
      <c r="B147" s="1892"/>
      <c r="C147" s="1891" t="s">
        <v>575</v>
      </c>
      <c r="D147" s="386">
        <f t="shared" ref="D147:G147" si="25">D133+D145</f>
        <v>757705.97455000004</v>
      </c>
      <c r="E147" s="386">
        <f t="shared" si="25"/>
        <v>0</v>
      </c>
      <c r="F147" s="386">
        <f t="shared" si="25"/>
        <v>833643.81179999991</v>
      </c>
      <c r="G147" s="386">
        <f t="shared" si="25"/>
        <v>0</v>
      </c>
    </row>
    <row r="148" spans="1:7" ht="7.5" customHeight="1"/>
    <row r="149" spans="1:7" ht="13.5" customHeight="1">
      <c r="A149" s="1901" t="s">
        <v>650</v>
      </c>
      <c r="B149" s="1902"/>
      <c r="C149" s="1903"/>
      <c r="D149" s="1902"/>
      <c r="E149" s="1902"/>
      <c r="F149" s="1902"/>
      <c r="G149" s="1902"/>
    </row>
    <row r="150" spans="1:7">
      <c r="A150" s="1904" t="s">
        <v>577</v>
      </c>
      <c r="B150" s="1905"/>
      <c r="C150" s="1905" t="s">
        <v>155</v>
      </c>
      <c r="D150" s="402">
        <f t="shared" ref="D150" si="26">D77+SUM(D8:D12)-D30-D31+D16-D33+D59+D63-D73+D64-D74-D54+D20-D35</f>
        <v>28326.535899999944</v>
      </c>
      <c r="E150" s="402">
        <f t="shared" ref="E150" si="27">E77+SUM(E8:E12)-E30-E31+E16-E33+E59+E63-E73+E64-E74-E54+E20-E35</f>
        <v>23856.499999999924</v>
      </c>
      <c r="F150" s="402">
        <f t="shared" ref="F150:G150" si="28">F77+SUM(F8:F12)-F30-F31+F16-F33+F59+F63-F73+F64-F74-F54+F20-F35</f>
        <v>29713.319980000015</v>
      </c>
      <c r="G150" s="402">
        <f t="shared" si="28"/>
        <v>27489.600000000046</v>
      </c>
    </row>
    <row r="151" spans="1:7">
      <c r="A151" s="1906" t="s">
        <v>578</v>
      </c>
      <c r="B151" s="1907"/>
      <c r="C151" s="1907" t="s">
        <v>579</v>
      </c>
      <c r="D151" s="405">
        <f t="shared" ref="D151:G151" si="29">IF(D177=0,0,D150/D177)</f>
        <v>3.5421644776530752E-2</v>
      </c>
      <c r="E151" s="405">
        <f t="shared" si="29"/>
        <v>2.9303088502414511E-2</v>
      </c>
      <c r="F151" s="405">
        <f t="shared" si="29"/>
        <v>3.6660601620498987E-2</v>
      </c>
      <c r="G151" s="405">
        <f t="shared" si="29"/>
        <v>3.3060407619470544E-2</v>
      </c>
    </row>
    <row r="152" spans="1:7" s="1910" customFormat="1" ht="25.5">
      <c r="A152" s="1908" t="s">
        <v>580</v>
      </c>
      <c r="B152" s="1909"/>
      <c r="C152" s="1909" t="s">
        <v>581</v>
      </c>
      <c r="D152" s="587">
        <f t="shared" ref="D152:G152" si="30">IF(D107=0,0,D150/D107)</f>
        <v>1.0841185414819092</v>
      </c>
      <c r="E152" s="587">
        <f t="shared" si="30"/>
        <v>0.72865856452139788</v>
      </c>
      <c r="F152" s="587">
        <f t="shared" si="30"/>
        <v>0.9294059864215688</v>
      </c>
      <c r="G152" s="587">
        <f t="shared" si="30"/>
        <v>0.78980847799479514</v>
      </c>
    </row>
    <row r="153" spans="1:7" s="1910" customFormat="1" ht="25.5">
      <c r="A153" s="1911" t="s">
        <v>580</v>
      </c>
      <c r="B153" s="1912"/>
      <c r="C153" s="1912" t="s">
        <v>582</v>
      </c>
      <c r="D153" s="425">
        <f t="shared" ref="D153:G153" si="31">IF(0=D108,0,D150/D108)</f>
        <v>1.0244832610124839</v>
      </c>
      <c r="E153" s="425">
        <f t="shared" si="31"/>
        <v>0.74521753798480361</v>
      </c>
      <c r="F153" s="425">
        <f t="shared" si="31"/>
        <v>0.93325102930806114</v>
      </c>
      <c r="G153" s="425">
        <f t="shared" si="31"/>
        <v>0.88596392279206926</v>
      </c>
    </row>
    <row r="154" spans="1:7" ht="25.5">
      <c r="A154" s="1913" t="s">
        <v>583</v>
      </c>
      <c r="B154" s="1914"/>
      <c r="C154" s="1914" t="s">
        <v>584</v>
      </c>
      <c r="D154" s="418">
        <f t="shared" ref="D154:G154" si="32">D150-D107</f>
        <v>2197.9025299999412</v>
      </c>
      <c r="E154" s="418">
        <f t="shared" si="32"/>
        <v>-8883.8000000000793</v>
      </c>
      <c r="F154" s="418">
        <f t="shared" si="32"/>
        <v>-2256.9066099999836</v>
      </c>
      <c r="G154" s="418">
        <f t="shared" si="32"/>
        <v>-7315.7999999999556</v>
      </c>
    </row>
    <row r="155" spans="1:7" ht="27.6" customHeight="1">
      <c r="A155" s="1911" t="s">
        <v>585</v>
      </c>
      <c r="B155" s="1912"/>
      <c r="C155" s="1912" t="s">
        <v>586</v>
      </c>
      <c r="D155" s="415">
        <f t="shared" ref="D155:G155" si="33">D150-D108</f>
        <v>676.95197999993979</v>
      </c>
      <c r="E155" s="415">
        <f t="shared" si="33"/>
        <v>-8156.3000000000793</v>
      </c>
      <c r="F155" s="415">
        <f t="shared" si="33"/>
        <v>-2125.1876099999827</v>
      </c>
      <c r="G155" s="415">
        <f t="shared" si="33"/>
        <v>-3538.2999999999556</v>
      </c>
    </row>
    <row r="156" spans="1:7">
      <c r="A156" s="1904" t="s">
        <v>587</v>
      </c>
      <c r="B156" s="1905"/>
      <c r="C156" s="1905" t="s">
        <v>588</v>
      </c>
      <c r="D156" s="419">
        <f t="shared" ref="D156:G156" si="34">D135+D136-D137+D141-D142</f>
        <v>515293.07969000004</v>
      </c>
      <c r="E156" s="419">
        <f t="shared" si="34"/>
        <v>0</v>
      </c>
      <c r="F156" s="419">
        <f t="shared" si="34"/>
        <v>590734.39746000001</v>
      </c>
      <c r="G156" s="419">
        <f t="shared" si="34"/>
        <v>0</v>
      </c>
    </row>
    <row r="157" spans="1:7">
      <c r="A157" s="1915" t="s">
        <v>589</v>
      </c>
      <c r="B157" s="1916"/>
      <c r="C157" s="1916" t="s">
        <v>590</v>
      </c>
      <c r="D157" s="422">
        <f t="shared" ref="D157:G157" si="35">IF(D177=0,0,D156/D177)</f>
        <v>0.64436147395572541</v>
      </c>
      <c r="E157" s="422">
        <f t="shared" si="35"/>
        <v>0</v>
      </c>
      <c r="F157" s="422">
        <f t="shared" si="35"/>
        <v>0.72885421162575048</v>
      </c>
      <c r="G157" s="422">
        <f t="shared" si="35"/>
        <v>0</v>
      </c>
    </row>
    <row r="158" spans="1:7">
      <c r="A158" s="1904" t="s">
        <v>591</v>
      </c>
      <c r="B158" s="1905"/>
      <c r="C158" s="1905" t="s">
        <v>592</v>
      </c>
      <c r="D158" s="419">
        <f t="shared" ref="D158:G158" si="36">D133-D142-D111</f>
        <v>321356.87779000006</v>
      </c>
      <c r="E158" s="419">
        <f t="shared" si="36"/>
        <v>0</v>
      </c>
      <c r="F158" s="419">
        <f t="shared" si="36"/>
        <v>366823.04490999988</v>
      </c>
      <c r="G158" s="419">
        <f t="shared" si="36"/>
        <v>0</v>
      </c>
    </row>
    <row r="159" spans="1:7">
      <c r="A159" s="1906" t="s">
        <v>593</v>
      </c>
      <c r="B159" s="1907"/>
      <c r="C159" s="1907" t="s">
        <v>594</v>
      </c>
      <c r="D159" s="423">
        <f t="shared" ref="D159:G159" si="37">D121-D123-D124-D142-D145</f>
        <v>200254.00109000006</v>
      </c>
      <c r="E159" s="423">
        <f t="shared" si="37"/>
        <v>0</v>
      </c>
      <c r="F159" s="423">
        <f t="shared" si="37"/>
        <v>244102.78805999999</v>
      </c>
      <c r="G159" s="423">
        <f t="shared" si="37"/>
        <v>0</v>
      </c>
    </row>
    <row r="160" spans="1:7">
      <c r="A160" s="1906" t="s">
        <v>595</v>
      </c>
      <c r="B160" s="1907"/>
      <c r="C160" s="1907" t="s">
        <v>596</v>
      </c>
      <c r="D160" s="424">
        <f t="shared" ref="D160:G160" si="38">IF(D175=0,"-",1000*D158/D175)</f>
        <v>4394.8042694401147</v>
      </c>
      <c r="E160" s="424">
        <f t="shared" si="38"/>
        <v>0</v>
      </c>
      <c r="F160" s="424">
        <f t="shared" si="38"/>
        <v>5005.0899837631314</v>
      </c>
      <c r="G160" s="424">
        <f t="shared" si="38"/>
        <v>0</v>
      </c>
    </row>
    <row r="161" spans="1:7">
      <c r="A161" s="1906" t="s">
        <v>595</v>
      </c>
      <c r="B161" s="1907"/>
      <c r="C161" s="1907" t="s">
        <v>597</v>
      </c>
      <c r="D161" s="423">
        <f t="shared" ref="D161:G161" si="39">IF(D175=0,0,1000*(D159/D175))</f>
        <v>2738.6286082164065</v>
      </c>
      <c r="E161" s="423">
        <f t="shared" si="39"/>
        <v>0</v>
      </c>
      <c r="F161" s="423">
        <f t="shared" si="39"/>
        <v>3330.6424895620139</v>
      </c>
      <c r="G161" s="423">
        <f t="shared" si="39"/>
        <v>0</v>
      </c>
    </row>
    <row r="162" spans="1:7">
      <c r="A162" s="1915" t="s">
        <v>598</v>
      </c>
      <c r="B162" s="1916"/>
      <c r="C162" s="1916" t="s">
        <v>599</v>
      </c>
      <c r="D162" s="422">
        <f t="shared" ref="D162:G162" si="40">IF((D22+D23+D65+D66)=0,0,D158/(D22+D23+D65+D66))</f>
        <v>0.94721424241809782</v>
      </c>
      <c r="E162" s="422">
        <f t="shared" si="40"/>
        <v>0</v>
      </c>
      <c r="F162" s="422">
        <f t="shared" si="40"/>
        <v>1.0580347971531614</v>
      </c>
      <c r="G162" s="422">
        <f t="shared" si="40"/>
        <v>0</v>
      </c>
    </row>
    <row r="163" spans="1:7">
      <c r="A163" s="1906" t="s">
        <v>600</v>
      </c>
      <c r="B163" s="1907"/>
      <c r="C163" s="1907" t="s">
        <v>601</v>
      </c>
      <c r="D163" s="402">
        <f t="shared" ref="D163:G163" si="41">D145</f>
        <v>143035.27393</v>
      </c>
      <c r="E163" s="402">
        <f t="shared" si="41"/>
        <v>0</v>
      </c>
      <c r="F163" s="402">
        <f t="shared" si="41"/>
        <v>99489.874799999991</v>
      </c>
      <c r="G163" s="402">
        <f t="shared" si="41"/>
        <v>0</v>
      </c>
    </row>
    <row r="164" spans="1:7" ht="25.5">
      <c r="A164" s="1911" t="s">
        <v>602</v>
      </c>
      <c r="B164" s="1916"/>
      <c r="C164" s="1916" t="s">
        <v>603</v>
      </c>
      <c r="D164" s="425">
        <f t="shared" ref="D164:G164" si="42">IF(D178=0,0,D146/D178)</f>
        <v>0</v>
      </c>
      <c r="E164" s="425">
        <f t="shared" si="42"/>
        <v>0</v>
      </c>
      <c r="F164" s="425">
        <f t="shared" si="42"/>
        <v>7.6012761646756133E-2</v>
      </c>
      <c r="G164" s="425">
        <f t="shared" si="42"/>
        <v>0</v>
      </c>
    </row>
    <row r="165" spans="1:7">
      <c r="A165" s="1917" t="s">
        <v>604</v>
      </c>
      <c r="B165" s="1918"/>
      <c r="C165" s="1918" t="s">
        <v>605</v>
      </c>
      <c r="D165" s="428">
        <f t="shared" ref="D165:G165" si="43">IF(D177=0,0,D180/D177)</f>
        <v>4.5780869486635935E-2</v>
      </c>
      <c r="E165" s="428">
        <f t="shared" si="43"/>
        <v>4.4722999740090391E-2</v>
      </c>
      <c r="F165" s="428">
        <f t="shared" si="43"/>
        <v>4.3649075885144266E-2</v>
      </c>
      <c r="G165" s="428">
        <f t="shared" si="43"/>
        <v>4.1909036013518274E-2</v>
      </c>
    </row>
    <row r="166" spans="1:7">
      <c r="A166" s="1906" t="s">
        <v>606</v>
      </c>
      <c r="B166" s="1907"/>
      <c r="C166" s="1907" t="s">
        <v>607</v>
      </c>
      <c r="D166" s="402">
        <f t="shared" ref="D166:G166" si="44">D55</f>
        <v>4203.8635300000005</v>
      </c>
      <c r="E166" s="402">
        <f t="shared" si="44"/>
        <v>3037.5999999999985</v>
      </c>
      <c r="F166" s="402">
        <f t="shared" si="44"/>
        <v>2633.7634000000007</v>
      </c>
      <c r="G166" s="402">
        <f t="shared" si="44"/>
        <v>3498.6000000000004</v>
      </c>
    </row>
    <row r="167" spans="1:7" s="1910" customFormat="1" ht="25.5">
      <c r="A167" s="1911" t="s">
        <v>608</v>
      </c>
      <c r="B167" s="1916"/>
      <c r="C167" s="1916" t="s">
        <v>609</v>
      </c>
      <c r="D167" s="425">
        <f t="shared" ref="D167:G167" si="45">IF(0=D111,0,(D44+D45+D46+D47+D48)/D111)</f>
        <v>1.5751354386996388E-2</v>
      </c>
      <c r="E167" s="425">
        <f t="shared" si="45"/>
        <v>0</v>
      </c>
      <c r="F167" s="425">
        <f t="shared" si="45"/>
        <v>8.8087923985636588E-3</v>
      </c>
      <c r="G167" s="425">
        <f t="shared" si="45"/>
        <v>0</v>
      </c>
    </row>
    <row r="168" spans="1:7">
      <c r="A168" s="1906" t="s">
        <v>610</v>
      </c>
      <c r="B168" s="1905"/>
      <c r="C168" s="1905" t="s">
        <v>611</v>
      </c>
      <c r="D168" s="402">
        <f t="shared" ref="D168:G168" si="46">D38-D44</f>
        <v>3551.9818</v>
      </c>
      <c r="E168" s="402">
        <f t="shared" si="46"/>
        <v>3530.3</v>
      </c>
      <c r="F168" s="402">
        <f t="shared" si="46"/>
        <v>3092.6323100000004</v>
      </c>
      <c r="G168" s="402">
        <f t="shared" si="46"/>
        <v>3108.1</v>
      </c>
    </row>
    <row r="169" spans="1:7">
      <c r="A169" s="1915" t="s">
        <v>612</v>
      </c>
      <c r="B169" s="1916"/>
      <c r="C169" s="1916" t="s">
        <v>613</v>
      </c>
      <c r="D169" s="405">
        <f t="shared" ref="D169:G169" si="47">IF(D177=0,0,D168/D177)</f>
        <v>4.4416669237802055E-3</v>
      </c>
      <c r="E169" s="405">
        <f t="shared" si="47"/>
        <v>4.3362896208611612E-3</v>
      </c>
      <c r="F169" s="405">
        <f t="shared" si="47"/>
        <v>3.8157217420304403E-3</v>
      </c>
      <c r="G169" s="405">
        <f t="shared" si="47"/>
        <v>3.7379610078748411E-3</v>
      </c>
    </row>
    <row r="170" spans="1:7">
      <c r="A170" s="1906" t="s">
        <v>614</v>
      </c>
      <c r="B170" s="1907"/>
      <c r="C170" s="1907" t="s">
        <v>615</v>
      </c>
      <c r="D170" s="402">
        <f t="shared" ref="D170" si="48">SUM(D82:D87)+SUM(D89:D94)</f>
        <v>31126.625410000001</v>
      </c>
      <c r="E170" s="402">
        <f t="shared" ref="E170" si="49">SUM(E82:E87)+SUM(E89:E94)</f>
        <v>39796</v>
      </c>
      <c r="F170" s="402">
        <f t="shared" ref="F170:G170" si="50">SUM(F82:F87)+SUM(F89:F94)</f>
        <v>37173.677179999999</v>
      </c>
      <c r="G170" s="402">
        <f t="shared" si="50"/>
        <v>42930.5</v>
      </c>
    </row>
    <row r="171" spans="1:7">
      <c r="A171" s="1906" t="s">
        <v>616</v>
      </c>
      <c r="B171" s="1907"/>
      <c r="C171" s="1907" t="s">
        <v>617</v>
      </c>
      <c r="D171" s="423">
        <f t="shared" ref="D171" si="51">SUM(D96:D102)+SUM(D104:D105)</f>
        <v>4997.9920400000001</v>
      </c>
      <c r="E171" s="423">
        <f t="shared" ref="E171" si="52">SUM(E96:E102)+SUM(E104:E105)</f>
        <v>7055.7</v>
      </c>
      <c r="F171" s="423">
        <f t="shared" ref="F171:G171" si="53">SUM(F96:F102)+SUM(F104:F105)</f>
        <v>5203.4505900000004</v>
      </c>
      <c r="G171" s="423">
        <f t="shared" si="53"/>
        <v>8125.1</v>
      </c>
    </row>
    <row r="172" spans="1:7">
      <c r="A172" s="1917" t="s">
        <v>618</v>
      </c>
      <c r="B172" s="1918"/>
      <c r="C172" s="1918" t="s">
        <v>619</v>
      </c>
      <c r="D172" s="428">
        <f t="shared" ref="D172:G172" si="54">IF(D184=0,0,D170/D184)</f>
        <v>3.9205314963757454E-2</v>
      </c>
      <c r="E172" s="428">
        <f t="shared" si="54"/>
        <v>4.8501677680782278E-2</v>
      </c>
      <c r="F172" s="428">
        <f t="shared" si="54"/>
        <v>4.5990626313548964E-2</v>
      </c>
      <c r="G172" s="428">
        <f t="shared" si="54"/>
        <v>5.1210158412062216E-2</v>
      </c>
    </row>
    <row r="173" spans="1:7">
      <c r="A173" s="1919"/>
    </row>
    <row r="174" spans="1:7">
      <c r="A174" s="1920" t="s">
        <v>620</v>
      </c>
      <c r="B174" s="1921"/>
      <c r="C174" s="1922"/>
      <c r="D174" s="341"/>
      <c r="E174" s="341"/>
      <c r="F174" s="341"/>
      <c r="G174" s="341"/>
    </row>
    <row r="175" spans="1:7" s="1803" customFormat="1">
      <c r="A175" s="1923" t="s">
        <v>621</v>
      </c>
      <c r="B175" s="1921"/>
      <c r="C175" s="1921" t="s">
        <v>622</v>
      </c>
      <c r="D175" s="1924">
        <v>73122</v>
      </c>
      <c r="E175" s="1924">
        <v>73422</v>
      </c>
      <c r="F175" s="1924">
        <v>73290</v>
      </c>
      <c r="G175" s="1924">
        <v>73347</v>
      </c>
    </row>
    <row r="176" spans="1:7">
      <c r="A176" s="1920" t="s">
        <v>623</v>
      </c>
      <c r="B176" s="1921"/>
      <c r="C176" s="1921"/>
      <c r="D176" s="1921"/>
      <c r="E176" s="1921"/>
      <c r="F176" s="1921"/>
      <c r="G176" s="1921"/>
    </row>
    <row r="177" spans="1:7">
      <c r="A177" s="1923" t="s">
        <v>624</v>
      </c>
      <c r="B177" s="1921"/>
      <c r="C177" s="1921" t="s">
        <v>625</v>
      </c>
      <c r="D177" s="1925">
        <f t="shared" ref="D177" si="55">SUM(D22:D32)+SUM(D44:D53)+SUM(D65:D72)+D75</f>
        <v>799695.66853000002</v>
      </c>
      <c r="E177" s="1925">
        <f t="shared" ref="E177" si="56">SUM(E22:E32)+SUM(E44:E53)+SUM(E65:E72)+E75</f>
        <v>814129.2</v>
      </c>
      <c r="F177" s="1925">
        <f t="shared" ref="F177:G177" si="57">SUM(F22:F32)+SUM(F44:F53)+SUM(F65:F72)+F75</f>
        <v>810497.33683000004</v>
      </c>
      <c r="G177" s="1925">
        <f t="shared" si="57"/>
        <v>831496.10000000009</v>
      </c>
    </row>
    <row r="178" spans="1:7">
      <c r="A178" s="1923" t="s">
        <v>626</v>
      </c>
      <c r="B178" s="1921"/>
      <c r="C178" s="1921" t="s">
        <v>627</v>
      </c>
      <c r="D178" s="1925">
        <f t="shared" ref="D178:G178" si="58">D78-D17-D20-D59-D63-D64</f>
        <v>805958.99024000007</v>
      </c>
      <c r="E178" s="1925">
        <f t="shared" si="58"/>
        <v>823250.8</v>
      </c>
      <c r="F178" s="1925">
        <f t="shared" si="58"/>
        <v>813760.57796000014</v>
      </c>
      <c r="G178" s="1925">
        <f t="shared" si="58"/>
        <v>836602.20000000007</v>
      </c>
    </row>
    <row r="179" spans="1:7">
      <c r="A179" s="1923"/>
      <c r="B179" s="1921"/>
      <c r="C179" s="1921" t="s">
        <v>628</v>
      </c>
      <c r="D179" s="1925">
        <f t="shared" ref="D179:G179" si="59">D178+D170</f>
        <v>837085.61565000005</v>
      </c>
      <c r="E179" s="1925">
        <f t="shared" si="59"/>
        <v>863046.8</v>
      </c>
      <c r="F179" s="1925">
        <f t="shared" si="59"/>
        <v>850934.25514000014</v>
      </c>
      <c r="G179" s="1925">
        <f t="shared" si="59"/>
        <v>879532.70000000007</v>
      </c>
    </row>
    <row r="180" spans="1:7">
      <c r="A180" s="1923" t="s">
        <v>629</v>
      </c>
      <c r="B180" s="1921"/>
      <c r="C180" s="1921" t="s">
        <v>630</v>
      </c>
      <c r="D180" s="1925">
        <f t="shared" ref="D180:G180" si="60">D38-D44+D8+D9+D10+D16-D33</f>
        <v>36610.763030000002</v>
      </c>
      <c r="E180" s="1925">
        <f t="shared" si="60"/>
        <v>36410.299999999996</v>
      </c>
      <c r="F180" s="1925">
        <f t="shared" si="60"/>
        <v>35377.459760000005</v>
      </c>
      <c r="G180" s="1925">
        <f t="shared" si="60"/>
        <v>34847.199999999997</v>
      </c>
    </row>
    <row r="181" spans="1:7" ht="27.6" customHeight="1">
      <c r="A181" s="1926" t="s">
        <v>631</v>
      </c>
      <c r="B181" s="1927"/>
      <c r="C181" s="1927" t="s">
        <v>632</v>
      </c>
      <c r="D181" s="435">
        <f t="shared" ref="D181:G181" si="61">D22+D23+D24+D25+D26+D29+SUM(D44:D47)+SUM(D49:D53)-D54+D32-D33+SUM(D65:D70)+D72</f>
        <v>791111.59386999998</v>
      </c>
      <c r="E181" s="435">
        <f t="shared" si="61"/>
        <v>804548.2</v>
      </c>
      <c r="F181" s="435">
        <f t="shared" si="61"/>
        <v>801536.3726</v>
      </c>
      <c r="G181" s="435">
        <f t="shared" si="61"/>
        <v>822854.10000000009</v>
      </c>
    </row>
    <row r="182" spans="1:7">
      <c r="A182" s="1928" t="s">
        <v>633</v>
      </c>
      <c r="B182" s="1927"/>
      <c r="C182" s="1927" t="s">
        <v>634</v>
      </c>
      <c r="D182" s="435">
        <f t="shared" ref="D182:G182" si="62">D181+D171</f>
        <v>796109.58591000002</v>
      </c>
      <c r="E182" s="435">
        <f t="shared" si="62"/>
        <v>811603.89999999991</v>
      </c>
      <c r="F182" s="435">
        <f t="shared" si="62"/>
        <v>806739.82319000002</v>
      </c>
      <c r="G182" s="435">
        <f t="shared" si="62"/>
        <v>830979.20000000007</v>
      </c>
    </row>
    <row r="183" spans="1:7">
      <c r="A183" s="1928" t="s">
        <v>635</v>
      </c>
      <c r="B183" s="1927"/>
      <c r="C183" s="1927" t="s">
        <v>636</v>
      </c>
      <c r="D183" s="435">
        <f t="shared" ref="D183:G183" si="63">D4+D5-D7+D38+D39+D40+D41+D43+D13-D16+D57+D58+D60+D62</f>
        <v>762812.2943200001</v>
      </c>
      <c r="E183" s="435">
        <f t="shared" si="63"/>
        <v>780711.7</v>
      </c>
      <c r="F183" s="435">
        <f t="shared" si="63"/>
        <v>771114.44932999997</v>
      </c>
      <c r="G183" s="435">
        <f t="shared" si="63"/>
        <v>795389.5</v>
      </c>
    </row>
    <row r="184" spans="1:7">
      <c r="A184" s="1928" t="s">
        <v>637</v>
      </c>
      <c r="B184" s="1927"/>
      <c r="C184" s="1927" t="s">
        <v>638</v>
      </c>
      <c r="D184" s="435">
        <f t="shared" ref="D184:G184" si="64">D183+D170</f>
        <v>793938.91973000008</v>
      </c>
      <c r="E184" s="435">
        <f t="shared" si="64"/>
        <v>820507.7</v>
      </c>
      <c r="F184" s="435">
        <f t="shared" si="64"/>
        <v>808288.12650999997</v>
      </c>
      <c r="G184" s="435">
        <f t="shared" si="64"/>
        <v>838320</v>
      </c>
    </row>
    <row r="185" spans="1:7">
      <c r="A185" s="1928"/>
      <c r="B185" s="1927"/>
      <c r="C185" s="1927" t="s">
        <v>639</v>
      </c>
      <c r="D185" s="435">
        <f t="shared" ref="D185:G186" si="65">D181-D183</f>
        <v>28299.29954999988</v>
      </c>
      <c r="E185" s="435">
        <f t="shared" si="65"/>
        <v>23836.5</v>
      </c>
      <c r="F185" s="435">
        <f t="shared" si="65"/>
        <v>30421.923270000028</v>
      </c>
      <c r="G185" s="435">
        <f t="shared" si="65"/>
        <v>27464.600000000093</v>
      </c>
    </row>
    <row r="186" spans="1:7">
      <c r="A186" s="1928"/>
      <c r="B186" s="1927"/>
      <c r="C186" s="1927" t="s">
        <v>640</v>
      </c>
      <c r="D186" s="435">
        <f t="shared" si="65"/>
        <v>2170.666179999942</v>
      </c>
      <c r="E186" s="435">
        <f t="shared" si="65"/>
        <v>-8903.8000000000466</v>
      </c>
      <c r="F186" s="435">
        <f t="shared" si="65"/>
        <v>-1548.3033199999481</v>
      </c>
      <c r="G186" s="435">
        <f t="shared" si="65"/>
        <v>-7340.7999999999302</v>
      </c>
    </row>
  </sheetData>
  <sheetProtection selectLockedCells="1" sort="0" autoFilter="0" pivotTables="0"/>
  <autoFilter ref="A1:AP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orientation="landscape" r:id="rId1"/>
  <headerFooter alignWithMargins="0">
    <oddHeader>&amp;LFachgruppe für kantonale Finanzfragen (FkF)
Groupe d'études pour les finances cantonales
&amp;CTotal der Kantone&amp;RZürich, 05.08.2019</oddHeader>
    <oddFooter>&amp;LQuelle: FkF August 2019</oddFooter>
  </headerFooter>
  <rowBreaks count="3" manualBreakCount="3">
    <brk id="56" max="6" man="1"/>
    <brk id="79" max="6" man="1"/>
    <brk id="147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186"/>
  <sheetViews>
    <sheetView zoomScale="115" zoomScaleNormal="115" workbookViewId="0">
      <selection activeCell="K38" sqref="K38"/>
    </sheetView>
  </sheetViews>
  <sheetFormatPr baseColWidth="10" defaultColWidth="11.42578125" defaultRowHeight="12.75"/>
  <cols>
    <col min="1" max="1" width="15.140625" style="1944" customWidth="1"/>
    <col min="2" max="2" width="3.7109375" style="1944" customWidth="1"/>
    <col min="3" max="3" width="44.7109375" style="1944" customWidth="1"/>
    <col min="4" max="7" width="11.42578125" style="1944" customWidth="1"/>
    <col min="8" max="16384" width="11.42578125" style="1944"/>
  </cols>
  <sheetData>
    <row r="1" spans="1:39" s="1934" customFormat="1" ht="18" customHeight="1">
      <c r="A1" s="1929" t="s">
        <v>189</v>
      </c>
      <c r="B1" s="1930" t="s">
        <v>651</v>
      </c>
      <c r="C1" s="1930" t="s">
        <v>105</v>
      </c>
      <c r="D1" s="1931" t="s">
        <v>23</v>
      </c>
      <c r="E1" s="1932" t="s">
        <v>22</v>
      </c>
      <c r="F1" s="1931" t="s">
        <v>23</v>
      </c>
      <c r="G1" s="1932" t="s">
        <v>22</v>
      </c>
      <c r="H1" s="1933"/>
      <c r="I1" s="1933"/>
      <c r="J1" s="1933"/>
      <c r="K1" s="1933"/>
      <c r="L1" s="1933"/>
      <c r="M1" s="1933"/>
      <c r="N1" s="1933"/>
      <c r="O1" s="1933"/>
      <c r="P1" s="1933"/>
      <c r="Q1" s="1933"/>
      <c r="R1" s="1933"/>
      <c r="S1" s="1933"/>
      <c r="T1" s="1933"/>
      <c r="U1" s="1933"/>
      <c r="V1" s="1933"/>
      <c r="W1" s="1933"/>
      <c r="X1" s="1933"/>
      <c r="Y1" s="1933"/>
      <c r="Z1" s="1933"/>
      <c r="AA1" s="1933"/>
      <c r="AB1" s="1933"/>
      <c r="AC1" s="1933"/>
      <c r="AD1" s="1933"/>
      <c r="AE1" s="1933"/>
      <c r="AF1" s="1933"/>
      <c r="AG1" s="1933"/>
      <c r="AH1" s="1933"/>
      <c r="AI1" s="1933"/>
      <c r="AJ1" s="1933"/>
      <c r="AK1" s="1933"/>
      <c r="AL1" s="1933"/>
      <c r="AM1" s="1933"/>
    </row>
    <row r="2" spans="1:39" s="1940" customFormat="1" ht="15" customHeight="1">
      <c r="A2" s="1935"/>
      <c r="B2" s="1936"/>
      <c r="C2" s="1937" t="s">
        <v>191</v>
      </c>
      <c r="D2" s="1938">
        <v>2017</v>
      </c>
      <c r="E2" s="1939">
        <v>2018</v>
      </c>
      <c r="F2" s="1938">
        <v>2018</v>
      </c>
      <c r="G2" s="1939">
        <v>2019</v>
      </c>
    </row>
    <row r="3" spans="1:39" ht="15" customHeight="1">
      <c r="A3" s="1941" t="s">
        <v>192</v>
      </c>
      <c r="B3" s="1942"/>
      <c r="C3" s="1942"/>
      <c r="D3" s="1943"/>
      <c r="E3" s="1943"/>
      <c r="F3" s="1943"/>
      <c r="G3" s="1943"/>
    </row>
    <row r="4" spans="1:39" s="1948" customFormat="1" ht="12.75" customHeight="1">
      <c r="A4" s="1945">
        <v>30</v>
      </c>
      <c r="B4" s="1946"/>
      <c r="C4" s="1947" t="s">
        <v>33</v>
      </c>
      <c r="D4" s="279">
        <v>603304.26199999999</v>
      </c>
      <c r="E4" s="279">
        <v>609253.75899999996</v>
      </c>
      <c r="F4" s="279">
        <v>603772.67000000004</v>
      </c>
      <c r="G4" s="279">
        <v>615421.23219000001</v>
      </c>
    </row>
    <row r="5" spans="1:39" s="1948" customFormat="1" ht="12.75" customHeight="1">
      <c r="A5" s="1949">
        <v>31</v>
      </c>
      <c r="B5" s="1950"/>
      <c r="C5" s="1951" t="s">
        <v>193</v>
      </c>
      <c r="D5" s="284">
        <v>210249.25</v>
      </c>
      <c r="E5" s="284">
        <v>224186.85500000001</v>
      </c>
      <c r="F5" s="284">
        <v>214925.08900000001</v>
      </c>
      <c r="G5" s="284">
        <v>211126.19115</v>
      </c>
    </row>
    <row r="6" spans="1:39" s="1948" customFormat="1" ht="12.75" customHeight="1">
      <c r="A6" s="1952" t="s">
        <v>36</v>
      </c>
      <c r="B6" s="1953"/>
      <c r="C6" s="1954" t="s">
        <v>194</v>
      </c>
      <c r="D6" s="284">
        <v>38487.478000000003</v>
      </c>
      <c r="E6" s="284">
        <v>36594.11</v>
      </c>
      <c r="F6" s="284">
        <v>36415.288289999997</v>
      </c>
      <c r="G6" s="284">
        <v>33904.673999999999</v>
      </c>
    </row>
    <row r="7" spans="1:39" s="1948" customFormat="1" ht="12.75" customHeight="1">
      <c r="A7" s="1952" t="s">
        <v>195</v>
      </c>
      <c r="B7" s="1953"/>
      <c r="C7" s="1954" t="s">
        <v>196</v>
      </c>
      <c r="D7" s="284">
        <v>406.3485</v>
      </c>
      <c r="E7" s="284">
        <v>20</v>
      </c>
      <c r="F7" s="284">
        <v>151.41643999999999</v>
      </c>
      <c r="G7" s="284">
        <v>55.5</v>
      </c>
    </row>
    <row r="8" spans="1:39" s="1948" customFormat="1" ht="12.75" customHeight="1">
      <c r="A8" s="1955">
        <v>330</v>
      </c>
      <c r="B8" s="1950"/>
      <c r="C8" s="1951" t="s">
        <v>197</v>
      </c>
      <c r="D8" s="284">
        <v>121015.42071999999</v>
      </c>
      <c r="E8" s="284">
        <v>122178.745</v>
      </c>
      <c r="F8" s="284">
        <v>123477.38025</v>
      </c>
      <c r="G8" s="284">
        <v>124322.60139</v>
      </c>
    </row>
    <row r="9" spans="1:39" s="1948" customFormat="1" ht="12.75" customHeight="1">
      <c r="A9" s="1955">
        <v>332</v>
      </c>
      <c r="B9" s="1950"/>
      <c r="C9" s="1951" t="s">
        <v>198</v>
      </c>
      <c r="D9" s="284">
        <v>6246.9781400000002</v>
      </c>
      <c r="E9" s="284">
        <v>6809.5732900000003</v>
      </c>
      <c r="F9" s="284">
        <v>6405.8160200000002</v>
      </c>
      <c r="G9" s="284">
        <v>6646.9481699999997</v>
      </c>
    </row>
    <row r="10" spans="1:39" s="1948" customFormat="1" ht="12.75" customHeight="1">
      <c r="A10" s="1955">
        <v>339</v>
      </c>
      <c r="B10" s="1950"/>
      <c r="C10" s="1951" t="s">
        <v>199</v>
      </c>
      <c r="D10" s="284">
        <v>0</v>
      </c>
      <c r="E10" s="284">
        <v>0</v>
      </c>
      <c r="F10" s="284">
        <v>0</v>
      </c>
      <c r="G10" s="284">
        <v>0</v>
      </c>
    </row>
    <row r="11" spans="1:39" s="1948" customFormat="1" ht="12.75" customHeight="1">
      <c r="A11" s="1949">
        <v>350</v>
      </c>
      <c r="B11" s="1950"/>
      <c r="C11" s="1951" t="s">
        <v>200</v>
      </c>
      <c r="D11" s="284">
        <v>9210.6808700000001</v>
      </c>
      <c r="E11" s="284">
        <v>4393.8</v>
      </c>
      <c r="F11" s="284">
        <v>9083.8382199999996</v>
      </c>
      <c r="G11" s="284">
        <v>3930</v>
      </c>
    </row>
    <row r="12" spans="1:39" s="1959" customFormat="1">
      <c r="A12" s="1956">
        <v>351</v>
      </c>
      <c r="B12" s="1957"/>
      <c r="C12" s="1958" t="s">
        <v>201</v>
      </c>
      <c r="D12" s="284">
        <v>0</v>
      </c>
      <c r="E12" s="284">
        <v>0</v>
      </c>
      <c r="F12" s="284">
        <v>0</v>
      </c>
      <c r="G12" s="284">
        <v>0</v>
      </c>
    </row>
    <row r="13" spans="1:39" s="1948" customFormat="1" ht="12.75" customHeight="1">
      <c r="A13" s="1949">
        <v>36</v>
      </c>
      <c r="B13" s="1950"/>
      <c r="C13" s="1951" t="s">
        <v>202</v>
      </c>
      <c r="D13" s="284">
        <v>1855853</v>
      </c>
      <c r="E13" s="284">
        <v>1886168.77351</v>
      </c>
      <c r="F13" s="284">
        <v>1882372.094</v>
      </c>
      <c r="G13" s="284">
        <v>1901279.20438</v>
      </c>
    </row>
    <row r="14" spans="1:39" s="1948" customFormat="1" ht="12.75" customHeight="1">
      <c r="A14" s="1960" t="s">
        <v>203</v>
      </c>
      <c r="B14" s="1950"/>
      <c r="C14" s="1961" t="s">
        <v>204</v>
      </c>
      <c r="D14" s="284">
        <v>339940.47911000001</v>
      </c>
      <c r="E14" s="284">
        <v>335757.9388</v>
      </c>
      <c r="F14" s="284">
        <v>330066.88438</v>
      </c>
      <c r="G14" s="284">
        <v>349716.44574</v>
      </c>
    </row>
    <row r="15" spans="1:39" s="1948" customFormat="1" ht="12.75" customHeight="1">
      <c r="A15" s="1960" t="s">
        <v>205</v>
      </c>
      <c r="B15" s="1950"/>
      <c r="C15" s="1961" t="s">
        <v>206</v>
      </c>
      <c r="D15" s="284">
        <v>94667.437550000002</v>
      </c>
      <c r="E15" s="284">
        <v>108563.295</v>
      </c>
      <c r="F15" s="284">
        <v>100004.15730000001</v>
      </c>
      <c r="G15" s="284">
        <v>89470.709759999998</v>
      </c>
    </row>
    <row r="16" spans="1:39" s="1963" customFormat="1" ht="26.25" customHeight="1">
      <c r="A16" s="1960" t="s">
        <v>207</v>
      </c>
      <c r="B16" s="1962"/>
      <c r="C16" s="1961" t="s">
        <v>208</v>
      </c>
      <c r="D16" s="284">
        <v>23888.122000000003</v>
      </c>
      <c r="E16" s="284">
        <v>23503.886559999999</v>
      </c>
      <c r="F16" s="284">
        <v>23433.423030000002</v>
      </c>
      <c r="G16" s="284">
        <v>23706.069210000001</v>
      </c>
    </row>
    <row r="17" spans="1:7" s="1964" customFormat="1">
      <c r="A17" s="1949">
        <v>37</v>
      </c>
      <c r="B17" s="1950"/>
      <c r="C17" s="1951" t="s">
        <v>209</v>
      </c>
      <c r="D17" s="284">
        <v>420245.21299999999</v>
      </c>
      <c r="E17" s="284">
        <v>412600.50400000002</v>
      </c>
      <c r="F17" s="284">
        <v>411532.16</v>
      </c>
      <c r="G17" s="284">
        <v>406805.891</v>
      </c>
    </row>
    <row r="18" spans="1:7" s="1964" customFormat="1">
      <c r="A18" s="1965" t="s">
        <v>210</v>
      </c>
      <c r="B18" s="1953"/>
      <c r="C18" s="1954" t="s">
        <v>211</v>
      </c>
      <c r="D18" s="284">
        <v>11772.108</v>
      </c>
      <c r="E18" s="284">
        <v>10500</v>
      </c>
      <c r="F18" s="284">
        <v>12072.623</v>
      </c>
      <c r="G18" s="284">
        <v>12200</v>
      </c>
    </row>
    <row r="19" spans="1:7" s="1964" customFormat="1">
      <c r="A19" s="1965" t="s">
        <v>212</v>
      </c>
      <c r="B19" s="1953"/>
      <c r="C19" s="1954" t="s">
        <v>213</v>
      </c>
      <c r="D19" s="284">
        <v>1503.0609999999999</v>
      </c>
      <c r="E19" s="284">
        <v>3008.8679999999999</v>
      </c>
      <c r="F19" s="284">
        <v>1297.97659</v>
      </c>
      <c r="G19" s="284">
        <v>1017.8</v>
      </c>
    </row>
    <row r="20" spans="1:7" s="1948" customFormat="1" ht="12.75" customHeight="1">
      <c r="A20" s="1966">
        <v>39</v>
      </c>
      <c r="B20" s="1967"/>
      <c r="C20" s="1968" t="s">
        <v>214</v>
      </c>
      <c r="D20" s="302">
        <v>410626.62573000003</v>
      </c>
      <c r="E20" s="302">
        <v>411004</v>
      </c>
      <c r="F20" s="302">
        <v>414143.72600000002</v>
      </c>
      <c r="G20" s="302">
        <v>398981.9976</v>
      </c>
    </row>
    <row r="21" spans="1:7" ht="12.75" customHeight="1">
      <c r="A21" s="1969"/>
      <c r="B21" s="1969"/>
      <c r="C21" s="1970" t="s">
        <v>215</v>
      </c>
      <c r="D21" s="305">
        <f t="shared" ref="D21:G21" si="0">D4+D5+SUM(D8:D13)+D17</f>
        <v>3226124.80473</v>
      </c>
      <c r="E21" s="305">
        <f t="shared" si="0"/>
        <v>3265592.0098000001</v>
      </c>
      <c r="F21" s="305">
        <f t="shared" si="0"/>
        <v>3251569.0474900003</v>
      </c>
      <c r="G21" s="305">
        <f t="shared" si="0"/>
        <v>3269532.0682799998</v>
      </c>
    </row>
    <row r="22" spans="1:7" s="1948" customFormat="1" ht="12.75" customHeight="1">
      <c r="A22" s="1955" t="s">
        <v>216</v>
      </c>
      <c r="B22" s="1950"/>
      <c r="C22" s="1951" t="s">
        <v>217</v>
      </c>
      <c r="D22" s="306">
        <v>1018971.433</v>
      </c>
      <c r="E22" s="306">
        <v>1088611.99</v>
      </c>
      <c r="F22" s="306">
        <v>1117722.41377</v>
      </c>
      <c r="G22" s="306">
        <v>1092207.919</v>
      </c>
    </row>
    <row r="23" spans="1:7" s="1948" customFormat="1" ht="12.75" customHeight="1">
      <c r="A23" s="1955" t="s">
        <v>218</v>
      </c>
      <c r="B23" s="1950"/>
      <c r="C23" s="1951" t="s">
        <v>219</v>
      </c>
      <c r="D23" s="306">
        <v>197184.342</v>
      </c>
      <c r="E23" s="306">
        <v>197240</v>
      </c>
      <c r="F23" s="306">
        <v>212641.56255999999</v>
      </c>
      <c r="G23" s="306">
        <v>198240</v>
      </c>
    </row>
    <row r="24" spans="1:7" s="1971" customFormat="1" ht="12.75" customHeight="1">
      <c r="A24" s="1949">
        <v>41</v>
      </c>
      <c r="B24" s="1950"/>
      <c r="C24" s="1951" t="s">
        <v>220</v>
      </c>
      <c r="D24" s="306">
        <v>86986.538</v>
      </c>
      <c r="E24" s="306">
        <v>56871.137999999999</v>
      </c>
      <c r="F24" s="306">
        <v>94038.179000000004</v>
      </c>
      <c r="G24" s="306">
        <v>60858.137999999999</v>
      </c>
    </row>
    <row r="25" spans="1:7" s="1948" customFormat="1" ht="12.75" customHeight="1">
      <c r="A25" s="1972">
        <v>42</v>
      </c>
      <c r="B25" s="1973"/>
      <c r="C25" s="1951" t="s">
        <v>221</v>
      </c>
      <c r="D25" s="306">
        <v>200596.51800000001</v>
      </c>
      <c r="E25" s="306">
        <v>205863.954</v>
      </c>
      <c r="F25" s="306">
        <v>202522.19</v>
      </c>
      <c r="G25" s="306">
        <v>208356.22975</v>
      </c>
    </row>
    <row r="26" spans="1:7" s="1974" customFormat="1" ht="12.75" customHeight="1">
      <c r="A26" s="1956">
        <v>430</v>
      </c>
      <c r="B26" s="1950"/>
      <c r="C26" s="1951" t="s">
        <v>222</v>
      </c>
      <c r="D26" s="310">
        <v>320.08300000000003</v>
      </c>
      <c r="E26" s="310">
        <v>304</v>
      </c>
      <c r="F26" s="310">
        <v>325.64915000000002</v>
      </c>
      <c r="G26" s="310">
        <v>320</v>
      </c>
    </row>
    <row r="27" spans="1:7" s="1974" customFormat="1" ht="12.75" customHeight="1">
      <c r="A27" s="1956">
        <v>431</v>
      </c>
      <c r="B27" s="1950"/>
      <c r="C27" s="1951" t="s">
        <v>223</v>
      </c>
      <c r="D27" s="310">
        <v>1203.77415</v>
      </c>
      <c r="E27" s="310">
        <v>650</v>
      </c>
      <c r="F27" s="310">
        <v>1350.24324</v>
      </c>
      <c r="G27" s="310">
        <v>942</v>
      </c>
    </row>
    <row r="28" spans="1:7" s="1974" customFormat="1" ht="12.75" customHeight="1">
      <c r="A28" s="1956">
        <v>432</v>
      </c>
      <c r="B28" s="1950"/>
      <c r="C28" s="1951" t="s">
        <v>224</v>
      </c>
      <c r="D28" s="310">
        <v>-111.68300000000001</v>
      </c>
      <c r="E28" s="310">
        <v>0</v>
      </c>
      <c r="F28" s="310">
        <v>40.741999999999997</v>
      </c>
      <c r="G28" s="310">
        <v>0</v>
      </c>
    </row>
    <row r="29" spans="1:7" s="1974" customFormat="1" ht="12.75" customHeight="1">
      <c r="A29" s="1956">
        <v>439</v>
      </c>
      <c r="B29" s="1950"/>
      <c r="C29" s="1951" t="s">
        <v>225</v>
      </c>
      <c r="D29" s="310">
        <v>0</v>
      </c>
      <c r="E29" s="310">
        <v>0</v>
      </c>
      <c r="F29" s="310">
        <v>0</v>
      </c>
      <c r="G29" s="310">
        <v>0</v>
      </c>
    </row>
    <row r="30" spans="1:7" s="1948" customFormat="1" ht="25.5">
      <c r="A30" s="1956">
        <v>450</v>
      </c>
      <c r="B30" s="1957"/>
      <c r="C30" s="1958" t="s">
        <v>226</v>
      </c>
      <c r="D30" s="284">
        <v>9370.3473900000008</v>
      </c>
      <c r="E30" s="284">
        <v>2975.127</v>
      </c>
      <c r="F30" s="284">
        <v>7319.2187999999996</v>
      </c>
      <c r="G30" s="284">
        <v>3268</v>
      </c>
    </row>
    <row r="31" spans="1:7" s="1959" customFormat="1" ht="25.5">
      <c r="A31" s="1956">
        <v>451</v>
      </c>
      <c r="B31" s="1957"/>
      <c r="C31" s="1958" t="s">
        <v>227</v>
      </c>
      <c r="D31" s="306">
        <v>0</v>
      </c>
      <c r="E31" s="306">
        <v>0</v>
      </c>
      <c r="F31" s="306">
        <v>0</v>
      </c>
      <c r="G31" s="306">
        <v>0</v>
      </c>
    </row>
    <row r="32" spans="1:7" s="1948" customFormat="1" ht="12.75" customHeight="1">
      <c r="A32" s="1949">
        <v>46</v>
      </c>
      <c r="B32" s="1950"/>
      <c r="C32" s="1951" t="s">
        <v>228</v>
      </c>
      <c r="D32" s="306">
        <v>1151140.125</v>
      </c>
      <c r="E32" s="306">
        <v>1156306.064</v>
      </c>
      <c r="F32" s="306">
        <v>1167431.868</v>
      </c>
      <c r="G32" s="306">
        <v>1178808.09197</v>
      </c>
    </row>
    <row r="33" spans="1:7" s="1959" customFormat="1" ht="12.75" customHeight="1">
      <c r="A33" s="1965" t="s">
        <v>229</v>
      </c>
      <c r="B33" s="1953"/>
      <c r="C33" s="1954" t="s">
        <v>230</v>
      </c>
      <c r="D33" s="312">
        <v>17279.946</v>
      </c>
      <c r="E33" s="312">
        <v>17870.291000000001</v>
      </c>
      <c r="F33" s="312">
        <v>18986.69542</v>
      </c>
      <c r="G33" s="312">
        <v>18353.53631</v>
      </c>
    </row>
    <row r="34" spans="1:7" s="1948" customFormat="1" ht="15" customHeight="1">
      <c r="A34" s="1949">
        <v>47</v>
      </c>
      <c r="B34" s="1950"/>
      <c r="C34" s="1951" t="s">
        <v>209</v>
      </c>
      <c r="D34" s="306">
        <v>420245.21298000001</v>
      </c>
      <c r="E34" s="306">
        <v>412600.50400000002</v>
      </c>
      <c r="F34" s="306">
        <v>411532.16</v>
      </c>
      <c r="G34" s="306">
        <v>406805.891</v>
      </c>
    </row>
    <row r="35" spans="1:7" s="1948" customFormat="1" ht="15" customHeight="1">
      <c r="A35" s="1966">
        <v>49</v>
      </c>
      <c r="B35" s="1967"/>
      <c r="C35" s="1968" t="s">
        <v>231</v>
      </c>
      <c r="D35" s="302">
        <v>410626.625</v>
      </c>
      <c r="E35" s="302">
        <v>411004.43099999998</v>
      </c>
      <c r="F35" s="302">
        <v>414143.72600000002</v>
      </c>
      <c r="G35" s="302">
        <v>398981.99722999998</v>
      </c>
    </row>
    <row r="36" spans="1:7" ht="13.5" customHeight="1">
      <c r="A36" s="1969"/>
      <c r="B36" s="1975"/>
      <c r="C36" s="1970" t="s">
        <v>232</v>
      </c>
      <c r="D36" s="305">
        <f t="shared" ref="D36:G36" si="1">D22+D23+D24+D25+D26+D27+D28+D29+D30+D31+D32+D34</f>
        <v>3085906.6905199997</v>
      </c>
      <c r="E36" s="305">
        <f t="shared" si="1"/>
        <v>3121422.7770000002</v>
      </c>
      <c r="F36" s="305">
        <f t="shared" si="1"/>
        <v>3214924.22652</v>
      </c>
      <c r="G36" s="305">
        <f t="shared" si="1"/>
        <v>3149806.2697199997</v>
      </c>
    </row>
    <row r="37" spans="1:7" s="1976" customFormat="1" ht="15" customHeight="1">
      <c r="A37" s="1969"/>
      <c r="B37" s="1975"/>
      <c r="C37" s="1970" t="s">
        <v>233</v>
      </c>
      <c r="D37" s="305">
        <f t="shared" ref="D37:G37" si="2">D36-D21</f>
        <v>-140218.11421000026</v>
      </c>
      <c r="E37" s="305">
        <f t="shared" si="2"/>
        <v>-144169.23279999988</v>
      </c>
      <c r="F37" s="305">
        <f t="shared" si="2"/>
        <v>-36644.820970000234</v>
      </c>
      <c r="G37" s="305">
        <f t="shared" si="2"/>
        <v>-119725.79856000002</v>
      </c>
    </row>
    <row r="38" spans="1:7" s="1959" customFormat="1" ht="15" customHeight="1">
      <c r="A38" s="1955">
        <v>340</v>
      </c>
      <c r="B38" s="1950"/>
      <c r="C38" s="1951" t="s">
        <v>234</v>
      </c>
      <c r="D38" s="306">
        <v>19221.613000000001</v>
      </c>
      <c r="E38" s="306">
        <v>16997.599999999999</v>
      </c>
      <c r="F38" s="306">
        <v>16609.912680000001</v>
      </c>
      <c r="G38" s="306">
        <v>16146.846</v>
      </c>
    </row>
    <row r="39" spans="1:7" s="1959" customFormat="1" ht="15" customHeight="1">
      <c r="A39" s="1955">
        <v>341</v>
      </c>
      <c r="B39" s="1950"/>
      <c r="C39" s="1951" t="s">
        <v>235</v>
      </c>
      <c r="D39" s="306">
        <v>13.318</v>
      </c>
      <c r="E39" s="306">
        <v>0</v>
      </c>
      <c r="F39" s="306">
        <v>96.825860000000006</v>
      </c>
      <c r="G39" s="306">
        <v>0</v>
      </c>
    </row>
    <row r="40" spans="1:7" s="1959" customFormat="1" ht="15" customHeight="1">
      <c r="A40" s="1955">
        <v>342</v>
      </c>
      <c r="B40" s="1950"/>
      <c r="C40" s="1951" t="s">
        <v>236</v>
      </c>
      <c r="D40" s="306">
        <v>336.113</v>
      </c>
      <c r="E40" s="306">
        <v>345</v>
      </c>
      <c r="F40" s="306">
        <v>228.73199</v>
      </c>
      <c r="G40" s="306">
        <v>360</v>
      </c>
    </row>
    <row r="41" spans="1:7" s="1959" customFormat="1" ht="15" customHeight="1">
      <c r="A41" s="1955">
        <v>343</v>
      </c>
      <c r="B41" s="1950"/>
      <c r="C41" s="1951" t="s">
        <v>237</v>
      </c>
      <c r="D41" s="306">
        <v>643.08100000000002</v>
      </c>
      <c r="E41" s="306">
        <v>1349</v>
      </c>
      <c r="F41" s="306">
        <v>1216.6960099999999</v>
      </c>
      <c r="G41" s="306">
        <v>992.5</v>
      </c>
    </row>
    <row r="42" spans="1:7" s="1959" customFormat="1" ht="15" customHeight="1">
      <c r="A42" s="1955">
        <v>344</v>
      </c>
      <c r="B42" s="1950"/>
      <c r="C42" s="1951" t="s">
        <v>238</v>
      </c>
      <c r="D42" s="306">
        <v>100.273</v>
      </c>
      <c r="E42" s="306">
        <v>0</v>
      </c>
      <c r="F42" s="306">
        <v>32.238</v>
      </c>
      <c r="G42" s="306">
        <v>0</v>
      </c>
    </row>
    <row r="43" spans="1:7" s="1959" customFormat="1" ht="15" customHeight="1">
      <c r="A43" s="1955">
        <v>349</v>
      </c>
      <c r="B43" s="1950"/>
      <c r="C43" s="1951" t="s">
        <v>239</v>
      </c>
      <c r="D43" s="306">
        <v>2638.4079999999999</v>
      </c>
      <c r="E43" s="306">
        <v>1727.88</v>
      </c>
      <c r="F43" s="306">
        <v>1942.01397</v>
      </c>
      <c r="G43" s="306">
        <v>3258.9780000000001</v>
      </c>
    </row>
    <row r="44" spans="1:7" s="1948" customFormat="1" ht="15" customHeight="1">
      <c r="A44" s="1949">
        <v>440</v>
      </c>
      <c r="B44" s="1950"/>
      <c r="C44" s="1951" t="s">
        <v>240</v>
      </c>
      <c r="D44" s="306">
        <v>1935.048</v>
      </c>
      <c r="E44" s="306">
        <v>2621.25</v>
      </c>
      <c r="F44" s="306">
        <v>1719.0820200000001</v>
      </c>
      <c r="G44" s="306">
        <v>2505.75</v>
      </c>
    </row>
    <row r="45" spans="1:7" s="1948" customFormat="1" ht="15" customHeight="1">
      <c r="A45" s="1949">
        <v>441</v>
      </c>
      <c r="B45" s="1950"/>
      <c r="C45" s="1951" t="s">
        <v>241</v>
      </c>
      <c r="D45" s="306">
        <v>388.202</v>
      </c>
      <c r="E45" s="306">
        <v>2801</v>
      </c>
      <c r="F45" s="306">
        <v>408.09536000000003</v>
      </c>
      <c r="G45" s="306">
        <v>1800.5</v>
      </c>
    </row>
    <row r="46" spans="1:7" s="1948" customFormat="1" ht="15" customHeight="1">
      <c r="A46" s="1949">
        <v>442</v>
      </c>
      <c r="B46" s="1950"/>
      <c r="C46" s="1951" t="s">
        <v>242</v>
      </c>
      <c r="D46" s="306">
        <v>11673.06</v>
      </c>
      <c r="E46" s="306">
        <v>11671.057000000001</v>
      </c>
      <c r="F46" s="306">
        <v>12679.555200000001</v>
      </c>
      <c r="G46" s="306">
        <v>12705.987999999999</v>
      </c>
    </row>
    <row r="47" spans="1:7" s="1948" customFormat="1" ht="15" customHeight="1">
      <c r="A47" s="1949">
        <v>443</v>
      </c>
      <c r="B47" s="1950"/>
      <c r="C47" s="1951" t="s">
        <v>243</v>
      </c>
      <c r="D47" s="306">
        <v>1470.4880000000001</v>
      </c>
      <c r="E47" s="306">
        <v>1450</v>
      </c>
      <c r="F47" s="306">
        <v>1480.4907499999999</v>
      </c>
      <c r="G47" s="306">
        <v>1450</v>
      </c>
    </row>
    <row r="48" spans="1:7" s="1948" customFormat="1" ht="15" customHeight="1">
      <c r="A48" s="1949">
        <v>444</v>
      </c>
      <c r="B48" s="1950"/>
      <c r="C48" s="1951" t="s">
        <v>238</v>
      </c>
      <c r="D48" s="306">
        <v>1848.316</v>
      </c>
      <c r="E48" s="306">
        <v>1500</v>
      </c>
      <c r="F48" s="306">
        <v>1379.1310000000001</v>
      </c>
      <c r="G48" s="306">
        <v>1500</v>
      </c>
    </row>
    <row r="49" spans="1:7" s="1948" customFormat="1" ht="15" customHeight="1">
      <c r="A49" s="1949">
        <v>445</v>
      </c>
      <c r="B49" s="1950"/>
      <c r="C49" s="1951" t="s">
        <v>244</v>
      </c>
      <c r="D49" s="306">
        <v>79044.815000000002</v>
      </c>
      <c r="E49" s="306">
        <v>76062.5</v>
      </c>
      <c r="F49" s="306">
        <v>80173.325500000006</v>
      </c>
      <c r="G49" s="306">
        <v>68844.235000000001</v>
      </c>
    </row>
    <row r="50" spans="1:7" s="1948" customFormat="1" ht="15" customHeight="1">
      <c r="A50" s="1949">
        <v>446</v>
      </c>
      <c r="B50" s="1950"/>
      <c r="C50" s="1951" t="s">
        <v>245</v>
      </c>
      <c r="D50" s="306">
        <v>26.52</v>
      </c>
      <c r="E50" s="306">
        <v>26.52</v>
      </c>
      <c r="F50" s="306">
        <v>26.52</v>
      </c>
      <c r="G50" s="306">
        <v>26.52</v>
      </c>
    </row>
    <row r="51" spans="1:7" s="1948" customFormat="1" ht="15" customHeight="1">
      <c r="A51" s="1949">
        <v>447</v>
      </c>
      <c r="B51" s="1950"/>
      <c r="C51" s="1951" t="s">
        <v>246</v>
      </c>
      <c r="D51" s="306">
        <v>23193.486000000001</v>
      </c>
      <c r="E51" s="306">
        <v>22704.561000000002</v>
      </c>
      <c r="F51" s="306">
        <v>23070.612509999999</v>
      </c>
      <c r="G51" s="306">
        <v>22937.276000000002</v>
      </c>
    </row>
    <row r="52" spans="1:7" s="1948" customFormat="1" ht="15" customHeight="1">
      <c r="A52" s="1949">
        <v>448</v>
      </c>
      <c r="B52" s="1950"/>
      <c r="C52" s="1951" t="s">
        <v>247</v>
      </c>
      <c r="D52" s="306">
        <v>2348.3939999999998</v>
      </c>
      <c r="E52" s="306">
        <v>2186.9</v>
      </c>
      <c r="F52" s="306">
        <v>2340.2607499999999</v>
      </c>
      <c r="G52" s="306">
        <v>2258.86</v>
      </c>
    </row>
    <row r="53" spans="1:7" s="1948" customFormat="1" ht="15" customHeight="1">
      <c r="A53" s="1949">
        <v>449</v>
      </c>
      <c r="B53" s="1950"/>
      <c r="C53" s="1951" t="s">
        <v>248</v>
      </c>
      <c r="D53" s="306">
        <v>3559.3310000000001</v>
      </c>
      <c r="E53" s="306">
        <v>0</v>
      </c>
      <c r="F53" s="306">
        <v>981.00194999999997</v>
      </c>
      <c r="G53" s="306">
        <v>200</v>
      </c>
    </row>
    <row r="54" spans="1:7" s="1959" customFormat="1" ht="13.5" customHeight="1">
      <c r="A54" s="1977" t="s">
        <v>249</v>
      </c>
      <c r="B54" s="1978"/>
      <c r="C54" s="1978" t="s">
        <v>250</v>
      </c>
      <c r="D54" s="318">
        <v>3559.3310000000001</v>
      </c>
      <c r="E54" s="318">
        <v>0</v>
      </c>
      <c r="F54" s="318">
        <v>158.80386999999999</v>
      </c>
      <c r="G54" s="318">
        <v>0</v>
      </c>
    </row>
    <row r="55" spans="1:7" ht="15" customHeight="1">
      <c r="A55" s="1975"/>
      <c r="B55" s="1975"/>
      <c r="C55" s="1970" t="s">
        <v>251</v>
      </c>
      <c r="D55" s="305">
        <f t="shared" ref="D55" si="3">SUM(D44:D53)-SUM(D38:D43)</f>
        <v>102534.85400000002</v>
      </c>
      <c r="E55" s="305">
        <f t="shared" ref="E55" si="4">SUM(E44:E53)-SUM(E38:E43)</f>
        <v>100604.308</v>
      </c>
      <c r="F55" s="305">
        <f t="shared" ref="F55:G55" si="5">SUM(F44:F53)-SUM(F38:F43)</f>
        <v>104131.65653000001</v>
      </c>
      <c r="G55" s="305">
        <f t="shared" si="5"/>
        <v>93470.805000000008</v>
      </c>
    </row>
    <row r="56" spans="1:7" ht="14.25" customHeight="1">
      <c r="A56" s="1975"/>
      <c r="B56" s="1975"/>
      <c r="C56" s="1970" t="s">
        <v>252</v>
      </c>
      <c r="D56" s="305">
        <f t="shared" ref="D56:G56" si="6">D55+D37</f>
        <v>-37683.26021000024</v>
      </c>
      <c r="E56" s="305">
        <f t="shared" si="6"/>
        <v>-43564.924799999877</v>
      </c>
      <c r="F56" s="305">
        <f t="shared" si="6"/>
        <v>67486.835559999774</v>
      </c>
      <c r="G56" s="305">
        <f t="shared" si="6"/>
        <v>-26254.993560000017</v>
      </c>
    </row>
    <row r="57" spans="1:7" s="1948" customFormat="1" ht="15.75" customHeight="1">
      <c r="A57" s="1979">
        <v>380</v>
      </c>
      <c r="B57" s="1980"/>
      <c r="C57" s="1981" t="s">
        <v>253</v>
      </c>
      <c r="D57" s="502">
        <v>0</v>
      </c>
      <c r="E57" s="502">
        <v>0</v>
      </c>
      <c r="F57" s="502">
        <v>0</v>
      </c>
      <c r="G57" s="502">
        <v>0</v>
      </c>
    </row>
    <row r="58" spans="1:7" s="1948" customFormat="1" ht="15.75" customHeight="1">
      <c r="A58" s="1979">
        <v>381</v>
      </c>
      <c r="B58" s="1980"/>
      <c r="C58" s="1981" t="s">
        <v>254</v>
      </c>
      <c r="D58" s="502">
        <v>0</v>
      </c>
      <c r="E58" s="502">
        <v>0</v>
      </c>
      <c r="F58" s="502">
        <v>0</v>
      </c>
      <c r="G58" s="502">
        <v>0</v>
      </c>
    </row>
    <row r="59" spans="1:7" s="1959" customFormat="1" ht="25.5">
      <c r="A59" s="1956">
        <v>383</v>
      </c>
      <c r="B59" s="1957"/>
      <c r="C59" s="1958" t="s">
        <v>255</v>
      </c>
      <c r="D59" s="323">
        <v>0</v>
      </c>
      <c r="E59" s="323">
        <v>0</v>
      </c>
      <c r="F59" s="323">
        <v>0</v>
      </c>
      <c r="G59" s="323">
        <v>0</v>
      </c>
    </row>
    <row r="60" spans="1:7" s="1959" customFormat="1">
      <c r="A60" s="1956">
        <v>3840</v>
      </c>
      <c r="B60" s="1957"/>
      <c r="C60" s="1958" t="s">
        <v>256</v>
      </c>
      <c r="D60" s="324">
        <v>0</v>
      </c>
      <c r="E60" s="324">
        <v>0</v>
      </c>
      <c r="F60" s="324">
        <v>0</v>
      </c>
      <c r="G60" s="324">
        <v>0</v>
      </c>
    </row>
    <row r="61" spans="1:7" s="1959" customFormat="1">
      <c r="A61" s="1956">
        <v>3841</v>
      </c>
      <c r="B61" s="1957"/>
      <c r="C61" s="1958" t="s">
        <v>257</v>
      </c>
      <c r="D61" s="324">
        <v>0</v>
      </c>
      <c r="E61" s="324">
        <v>0</v>
      </c>
      <c r="F61" s="324">
        <v>0</v>
      </c>
      <c r="G61" s="324">
        <v>0</v>
      </c>
    </row>
    <row r="62" spans="1:7" s="1959" customFormat="1">
      <c r="A62" s="1982">
        <v>386</v>
      </c>
      <c r="B62" s="1983"/>
      <c r="C62" s="1984" t="s">
        <v>258</v>
      </c>
      <c r="D62" s="324">
        <v>0</v>
      </c>
      <c r="E62" s="324">
        <v>0</v>
      </c>
      <c r="F62" s="324">
        <v>0</v>
      </c>
      <c r="G62" s="324">
        <v>0</v>
      </c>
    </row>
    <row r="63" spans="1:7" s="1959" customFormat="1" ht="25.5">
      <c r="A63" s="1956">
        <v>387</v>
      </c>
      <c r="B63" s="1957"/>
      <c r="C63" s="1958" t="s">
        <v>259</v>
      </c>
      <c r="D63" s="324">
        <v>0</v>
      </c>
      <c r="E63" s="324">
        <v>0</v>
      </c>
      <c r="F63" s="324">
        <v>0</v>
      </c>
      <c r="G63" s="324">
        <v>0</v>
      </c>
    </row>
    <row r="64" spans="1:7" s="1959" customFormat="1">
      <c r="A64" s="1965">
        <v>389</v>
      </c>
      <c r="B64" s="1985"/>
      <c r="C64" s="1954" t="s">
        <v>61</v>
      </c>
      <c r="D64" s="312">
        <v>0</v>
      </c>
      <c r="E64" s="312">
        <v>0</v>
      </c>
      <c r="F64" s="312">
        <v>0</v>
      </c>
      <c r="G64" s="312">
        <v>0</v>
      </c>
    </row>
    <row r="65" spans="1:7" s="1948" customFormat="1">
      <c r="A65" s="1955" t="s">
        <v>260</v>
      </c>
      <c r="B65" s="1950"/>
      <c r="C65" s="1951" t="s">
        <v>261</v>
      </c>
      <c r="D65" s="306">
        <v>0</v>
      </c>
      <c r="E65" s="306">
        <v>0</v>
      </c>
      <c r="F65" s="306">
        <v>0</v>
      </c>
      <c r="G65" s="306">
        <v>0</v>
      </c>
    </row>
    <row r="66" spans="1:7" s="1988" customFormat="1">
      <c r="A66" s="1986" t="s">
        <v>262</v>
      </c>
      <c r="B66" s="1987"/>
      <c r="C66" s="1958" t="s">
        <v>263</v>
      </c>
      <c r="D66" s="323">
        <v>0</v>
      </c>
      <c r="E66" s="323">
        <v>0</v>
      </c>
      <c r="F66" s="323">
        <v>0</v>
      </c>
      <c r="G66" s="323">
        <v>0</v>
      </c>
    </row>
    <row r="67" spans="1:7" s="1948" customFormat="1">
      <c r="A67" s="1989">
        <v>481</v>
      </c>
      <c r="B67" s="1950"/>
      <c r="C67" s="1951" t="s">
        <v>264</v>
      </c>
      <c r="D67" s="306">
        <v>0</v>
      </c>
      <c r="E67" s="306">
        <v>0</v>
      </c>
      <c r="F67" s="306">
        <v>0</v>
      </c>
      <c r="G67" s="306">
        <v>0</v>
      </c>
    </row>
    <row r="68" spans="1:7" s="1948" customFormat="1">
      <c r="A68" s="1989">
        <v>482</v>
      </c>
      <c r="B68" s="1950"/>
      <c r="C68" s="1951" t="s">
        <v>265</v>
      </c>
      <c r="D68" s="306">
        <v>0</v>
      </c>
      <c r="E68" s="306">
        <v>0</v>
      </c>
      <c r="F68" s="306">
        <v>0</v>
      </c>
      <c r="G68" s="306">
        <v>0</v>
      </c>
    </row>
    <row r="69" spans="1:7" s="1948" customFormat="1">
      <c r="A69" s="1989">
        <v>483</v>
      </c>
      <c r="B69" s="1950"/>
      <c r="C69" s="1951" t="s">
        <v>266</v>
      </c>
      <c r="D69" s="306">
        <v>0</v>
      </c>
      <c r="E69" s="306">
        <v>0</v>
      </c>
      <c r="F69" s="306">
        <v>0</v>
      </c>
      <c r="G69" s="306">
        <v>0</v>
      </c>
    </row>
    <row r="70" spans="1:7" s="1948" customFormat="1">
      <c r="A70" s="1989">
        <v>484</v>
      </c>
      <c r="B70" s="1950"/>
      <c r="C70" s="1951" t="s">
        <v>267</v>
      </c>
      <c r="D70" s="306">
        <v>0</v>
      </c>
      <c r="E70" s="306">
        <v>0</v>
      </c>
      <c r="F70" s="306">
        <v>0</v>
      </c>
      <c r="G70" s="306">
        <v>0</v>
      </c>
    </row>
    <row r="71" spans="1:7" s="1948" customFormat="1">
      <c r="A71" s="1989">
        <v>485</v>
      </c>
      <c r="B71" s="1950"/>
      <c r="C71" s="1951" t="s">
        <v>268</v>
      </c>
      <c r="D71" s="306">
        <v>0</v>
      </c>
      <c r="E71" s="306">
        <v>0</v>
      </c>
      <c r="F71" s="306">
        <v>0</v>
      </c>
      <c r="G71" s="306">
        <v>0</v>
      </c>
    </row>
    <row r="72" spans="1:7" s="1948" customFormat="1">
      <c r="A72" s="1989">
        <v>486</v>
      </c>
      <c r="B72" s="1950"/>
      <c r="C72" s="1951" t="s">
        <v>269</v>
      </c>
      <c r="D72" s="306">
        <v>0</v>
      </c>
      <c r="E72" s="306">
        <v>0</v>
      </c>
      <c r="F72" s="306">
        <v>0</v>
      </c>
      <c r="G72" s="306">
        <v>0</v>
      </c>
    </row>
    <row r="73" spans="1:7" s="1959" customFormat="1">
      <c r="A73" s="1989">
        <v>487</v>
      </c>
      <c r="B73" s="1953"/>
      <c r="C73" s="1951" t="s">
        <v>270</v>
      </c>
      <c r="D73" s="306">
        <v>0</v>
      </c>
      <c r="E73" s="306">
        <v>0</v>
      </c>
      <c r="F73" s="306">
        <v>0</v>
      </c>
      <c r="G73" s="306">
        <v>0</v>
      </c>
    </row>
    <row r="74" spans="1:7" s="1959" customFormat="1">
      <c r="A74" s="1989">
        <v>489</v>
      </c>
      <c r="B74" s="1990"/>
      <c r="C74" s="1968" t="s">
        <v>78</v>
      </c>
      <c r="D74" s="306">
        <v>0</v>
      </c>
      <c r="E74" s="306">
        <v>0</v>
      </c>
      <c r="F74" s="306">
        <v>0</v>
      </c>
      <c r="G74" s="306">
        <v>0</v>
      </c>
    </row>
    <row r="75" spans="1:7" s="1959" customFormat="1">
      <c r="A75" s="1991" t="s">
        <v>271</v>
      </c>
      <c r="B75" s="1990"/>
      <c r="C75" s="1968" t="s">
        <v>272</v>
      </c>
      <c r="D75" s="306">
        <v>0</v>
      </c>
      <c r="E75" s="306">
        <v>0</v>
      </c>
      <c r="F75" s="306">
        <v>0</v>
      </c>
      <c r="G75" s="306">
        <v>0</v>
      </c>
    </row>
    <row r="76" spans="1:7">
      <c r="A76" s="1969"/>
      <c r="B76" s="1969"/>
      <c r="C76" s="1970" t="s">
        <v>273</v>
      </c>
      <c r="D76" s="305">
        <f t="shared" ref="D76" si="7">SUM(D65:D74)-SUM(D57:D64)</f>
        <v>0</v>
      </c>
      <c r="E76" s="305">
        <f t="shared" ref="E76" si="8">SUM(E65:E74)-SUM(E57:E64)</f>
        <v>0</v>
      </c>
      <c r="F76" s="305">
        <f t="shared" ref="F76:G76" si="9">SUM(F65:F74)-SUM(F57:F64)</f>
        <v>0</v>
      </c>
      <c r="G76" s="305">
        <f t="shared" si="9"/>
        <v>0</v>
      </c>
    </row>
    <row r="77" spans="1:7">
      <c r="A77" s="1992"/>
      <c r="B77" s="1992"/>
      <c r="C77" s="1970" t="s">
        <v>274</v>
      </c>
      <c r="D77" s="305">
        <f t="shared" ref="D77:G77" si="10">D56+D76</f>
        <v>-37683.26021000024</v>
      </c>
      <c r="E77" s="305">
        <f t="shared" si="10"/>
        <v>-43564.924799999877</v>
      </c>
      <c r="F77" s="305">
        <f t="shared" si="10"/>
        <v>67486.835559999774</v>
      </c>
      <c r="G77" s="305">
        <f t="shared" si="10"/>
        <v>-26254.993560000017</v>
      </c>
    </row>
    <row r="78" spans="1:7">
      <c r="A78" s="1993">
        <v>3</v>
      </c>
      <c r="B78" s="1993"/>
      <c r="C78" s="1994" t="s">
        <v>275</v>
      </c>
      <c r="D78" s="338">
        <f t="shared" ref="D78:G78" si="11">D20+D21+SUM(D38:D43)+SUM(D57:D64)</f>
        <v>3659704.2364599998</v>
      </c>
      <c r="E78" s="338">
        <f t="shared" si="11"/>
        <v>3697015.4898000001</v>
      </c>
      <c r="F78" s="338">
        <f t="shared" si="11"/>
        <v>3685839.1920000007</v>
      </c>
      <c r="G78" s="338">
        <f t="shared" si="11"/>
        <v>3689272.3898799997</v>
      </c>
    </row>
    <row r="79" spans="1:7">
      <c r="A79" s="1993">
        <v>4</v>
      </c>
      <c r="B79" s="1993"/>
      <c r="C79" s="1994" t="s">
        <v>276</v>
      </c>
      <c r="D79" s="338">
        <f t="shared" ref="D79:G79" si="12">D35+D36+SUM(D44:D53)+SUM(D65:D74)</f>
        <v>3622020.9755199999</v>
      </c>
      <c r="E79" s="338">
        <f t="shared" si="12"/>
        <v>3653450.9960000003</v>
      </c>
      <c r="F79" s="338">
        <f t="shared" si="12"/>
        <v>3753326.0275599998</v>
      </c>
      <c r="G79" s="338">
        <f t="shared" si="12"/>
        <v>3663017.3959499998</v>
      </c>
    </row>
    <row r="80" spans="1:7">
      <c r="A80" s="1995"/>
      <c r="B80" s="1995"/>
      <c r="C80" s="1996"/>
      <c r="D80" s="341"/>
      <c r="E80" s="341"/>
      <c r="F80" s="341"/>
      <c r="G80" s="341"/>
    </row>
    <row r="81" spans="1:7">
      <c r="A81" s="1997" t="s">
        <v>277</v>
      </c>
      <c r="B81" s="1998"/>
      <c r="C81" s="1998"/>
      <c r="D81" s="1284"/>
      <c r="E81" s="1284"/>
      <c r="F81" s="1284"/>
      <c r="G81" s="1284"/>
    </row>
    <row r="82" spans="1:7" s="1948" customFormat="1">
      <c r="A82" s="1999">
        <v>50</v>
      </c>
      <c r="B82" s="2000"/>
      <c r="C82" s="2000" t="s">
        <v>278</v>
      </c>
      <c r="D82" s="306">
        <v>86951.625</v>
      </c>
      <c r="E82" s="306">
        <v>163853</v>
      </c>
      <c r="F82" s="306">
        <v>100043.41283</v>
      </c>
      <c r="G82" s="306">
        <v>192996.337</v>
      </c>
    </row>
    <row r="83" spans="1:7" s="1948" customFormat="1">
      <c r="A83" s="1999">
        <v>51</v>
      </c>
      <c r="B83" s="2000"/>
      <c r="C83" s="2000" t="s">
        <v>279</v>
      </c>
      <c r="D83" s="306">
        <v>504.46600000000001</v>
      </c>
      <c r="E83" s="306">
        <v>4100</v>
      </c>
      <c r="F83" s="306">
        <v>798.31473000000005</v>
      </c>
      <c r="G83" s="306">
        <v>7400</v>
      </c>
    </row>
    <row r="84" spans="1:7" s="1948" customFormat="1">
      <c r="A84" s="1999">
        <v>52</v>
      </c>
      <c r="B84" s="2000"/>
      <c r="C84" s="2000" t="s">
        <v>280</v>
      </c>
      <c r="D84" s="306">
        <v>6053.7110000000002</v>
      </c>
      <c r="E84" s="306">
        <v>10589</v>
      </c>
      <c r="F84" s="306">
        <v>6567.05051</v>
      </c>
      <c r="G84" s="306">
        <v>9239</v>
      </c>
    </row>
    <row r="85" spans="1:7" s="1948" customFormat="1">
      <c r="A85" s="2001">
        <v>54</v>
      </c>
      <c r="B85" s="2002"/>
      <c r="C85" s="2002" t="s">
        <v>281</v>
      </c>
      <c r="D85" s="306">
        <v>2863.953</v>
      </c>
      <c r="E85" s="306">
        <v>3300</v>
      </c>
      <c r="F85" s="306">
        <v>2647.2689999999998</v>
      </c>
      <c r="G85" s="306">
        <v>2807.692</v>
      </c>
    </row>
    <row r="86" spans="1:7" s="1948" customFormat="1">
      <c r="A86" s="2001">
        <v>55</v>
      </c>
      <c r="B86" s="2002"/>
      <c r="C86" s="2002" t="s">
        <v>282</v>
      </c>
      <c r="D86" s="306">
        <v>40</v>
      </c>
      <c r="E86" s="306">
        <v>0</v>
      </c>
      <c r="F86" s="306">
        <v>0</v>
      </c>
      <c r="G86" s="306">
        <v>0</v>
      </c>
    </row>
    <row r="87" spans="1:7" s="1948" customFormat="1">
      <c r="A87" s="2001">
        <v>56</v>
      </c>
      <c r="B87" s="2002"/>
      <c r="C87" s="2002" t="s">
        <v>283</v>
      </c>
      <c r="D87" s="306">
        <v>7755.2529999999997</v>
      </c>
      <c r="E87" s="306">
        <v>13214</v>
      </c>
      <c r="F87" s="306">
        <v>8519.8206100000007</v>
      </c>
      <c r="G87" s="306">
        <v>16995</v>
      </c>
    </row>
    <row r="88" spans="1:7" s="1948" customFormat="1">
      <c r="A88" s="1999">
        <v>57</v>
      </c>
      <c r="B88" s="2000"/>
      <c r="C88" s="2000" t="s">
        <v>284</v>
      </c>
      <c r="D88" s="306">
        <v>8817.3580000000002</v>
      </c>
      <c r="E88" s="306">
        <v>8775</v>
      </c>
      <c r="F88" s="306">
        <v>5355.5983500000002</v>
      </c>
      <c r="G88" s="306">
        <v>8775</v>
      </c>
    </row>
    <row r="89" spans="1:7" s="1948" customFormat="1">
      <c r="A89" s="1999">
        <v>580</v>
      </c>
      <c r="B89" s="2000"/>
      <c r="C89" s="2000" t="s">
        <v>285</v>
      </c>
      <c r="D89" s="306">
        <v>0</v>
      </c>
      <c r="E89" s="306">
        <v>0</v>
      </c>
      <c r="F89" s="306">
        <v>0</v>
      </c>
      <c r="G89" s="306">
        <v>0</v>
      </c>
    </row>
    <row r="90" spans="1:7" s="1948" customFormat="1">
      <c r="A90" s="1999">
        <v>582</v>
      </c>
      <c r="B90" s="2000"/>
      <c r="C90" s="2000" t="s">
        <v>286</v>
      </c>
      <c r="D90" s="306">
        <v>0</v>
      </c>
      <c r="E90" s="306">
        <v>0</v>
      </c>
      <c r="F90" s="306">
        <v>0</v>
      </c>
      <c r="G90" s="306">
        <v>0</v>
      </c>
    </row>
    <row r="91" spans="1:7" s="1948" customFormat="1">
      <c r="A91" s="1999">
        <v>584</v>
      </c>
      <c r="B91" s="2000"/>
      <c r="C91" s="2000" t="s">
        <v>287</v>
      </c>
      <c r="D91" s="306">
        <v>0</v>
      </c>
      <c r="E91" s="306">
        <v>0</v>
      </c>
      <c r="F91" s="306">
        <v>0</v>
      </c>
      <c r="G91" s="306">
        <v>0</v>
      </c>
    </row>
    <row r="92" spans="1:7" s="1948" customFormat="1">
      <c r="A92" s="1999">
        <v>585</v>
      </c>
      <c r="B92" s="2000"/>
      <c r="C92" s="2000" t="s">
        <v>288</v>
      </c>
      <c r="D92" s="306">
        <v>0</v>
      </c>
      <c r="E92" s="306">
        <v>0</v>
      </c>
      <c r="F92" s="306">
        <v>0</v>
      </c>
      <c r="G92" s="306">
        <v>0</v>
      </c>
    </row>
    <row r="93" spans="1:7" s="1948" customFormat="1">
      <c r="A93" s="1999">
        <v>586</v>
      </c>
      <c r="B93" s="2000"/>
      <c r="C93" s="2000" t="s">
        <v>289</v>
      </c>
      <c r="D93" s="306">
        <v>0</v>
      </c>
      <c r="E93" s="306">
        <v>0</v>
      </c>
      <c r="F93" s="306">
        <v>0</v>
      </c>
      <c r="G93" s="306">
        <v>0</v>
      </c>
    </row>
    <row r="94" spans="1:7" s="1948" customFormat="1">
      <c r="A94" s="2003">
        <v>589</v>
      </c>
      <c r="B94" s="2004"/>
      <c r="C94" s="2004" t="s">
        <v>290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2005">
        <v>5</v>
      </c>
      <c r="B95" s="2006"/>
      <c r="C95" s="2006" t="s">
        <v>291</v>
      </c>
      <c r="D95" s="353">
        <f t="shared" ref="D95:G95" si="13">SUM(D82:D94)</f>
        <v>112986.36599999998</v>
      </c>
      <c r="E95" s="353">
        <f t="shared" si="13"/>
        <v>203831</v>
      </c>
      <c r="F95" s="353">
        <f t="shared" si="13"/>
        <v>123931.46603</v>
      </c>
      <c r="G95" s="353">
        <f t="shared" si="13"/>
        <v>238213.02900000001</v>
      </c>
    </row>
    <row r="96" spans="1:7" s="1948" customFormat="1">
      <c r="A96" s="1999">
        <v>60</v>
      </c>
      <c r="B96" s="2000"/>
      <c r="C96" s="2000" t="s">
        <v>292</v>
      </c>
      <c r="D96" s="306">
        <v>60.039000000000001</v>
      </c>
      <c r="E96" s="306">
        <v>200</v>
      </c>
      <c r="F96" s="306">
        <v>1711.9289799999999</v>
      </c>
      <c r="G96" s="306">
        <v>200</v>
      </c>
    </row>
    <row r="97" spans="1:7" s="1948" customFormat="1">
      <c r="A97" s="1999">
        <v>61</v>
      </c>
      <c r="B97" s="2000"/>
      <c r="C97" s="2000" t="s">
        <v>293</v>
      </c>
      <c r="D97" s="306">
        <v>504.46600000000001</v>
      </c>
      <c r="E97" s="306">
        <v>4100</v>
      </c>
      <c r="F97" s="306">
        <v>798.31474000000003</v>
      </c>
      <c r="G97" s="306">
        <v>7400</v>
      </c>
    </row>
    <row r="98" spans="1:7" s="1948" customFormat="1">
      <c r="A98" s="1999">
        <v>62</v>
      </c>
      <c r="B98" s="2000"/>
      <c r="C98" s="2000" t="s">
        <v>294</v>
      </c>
      <c r="D98" s="306">
        <v>0</v>
      </c>
      <c r="E98" s="306">
        <v>0</v>
      </c>
      <c r="F98" s="306">
        <v>0</v>
      </c>
      <c r="G98" s="306">
        <v>0</v>
      </c>
    </row>
    <row r="99" spans="1:7" s="1948" customFormat="1">
      <c r="A99" s="1999">
        <v>63</v>
      </c>
      <c r="B99" s="2000"/>
      <c r="C99" s="2000" t="s">
        <v>295</v>
      </c>
      <c r="D99" s="306">
        <v>15662.416999999999</v>
      </c>
      <c r="E99" s="306">
        <v>34729</v>
      </c>
      <c r="F99" s="306">
        <v>18506.341540000001</v>
      </c>
      <c r="G99" s="306">
        <v>53708.9</v>
      </c>
    </row>
    <row r="100" spans="1:7" s="1948" customFormat="1">
      <c r="A100" s="1999">
        <v>64</v>
      </c>
      <c r="B100" s="2000"/>
      <c r="C100" s="2000" t="s">
        <v>296</v>
      </c>
      <c r="D100" s="306">
        <v>11368.512000000001</v>
      </c>
      <c r="E100" s="306">
        <v>3621.328</v>
      </c>
      <c r="F100" s="306">
        <v>3775.3969999999999</v>
      </c>
      <c r="G100" s="306">
        <v>3555.2779999999998</v>
      </c>
    </row>
    <row r="101" spans="1:7" s="1948" customFormat="1">
      <c r="A101" s="1999">
        <v>65</v>
      </c>
      <c r="B101" s="2000"/>
      <c r="C101" s="2000" t="s">
        <v>297</v>
      </c>
      <c r="D101" s="306">
        <v>0</v>
      </c>
      <c r="E101" s="306">
        <v>0</v>
      </c>
      <c r="F101" s="306">
        <v>0</v>
      </c>
      <c r="G101" s="306">
        <v>0</v>
      </c>
    </row>
    <row r="102" spans="1:7" s="1948" customFormat="1">
      <c r="A102" s="1999">
        <v>66</v>
      </c>
      <c r="B102" s="2000"/>
      <c r="C102" s="2000" t="s">
        <v>298</v>
      </c>
      <c r="D102" s="306">
        <v>7.97</v>
      </c>
      <c r="E102" s="306">
        <v>30</v>
      </c>
      <c r="F102" s="306">
        <v>2.609</v>
      </c>
      <c r="G102" s="306">
        <v>30</v>
      </c>
    </row>
    <row r="103" spans="1:7" s="1948" customFormat="1">
      <c r="A103" s="1999">
        <v>67</v>
      </c>
      <c r="B103" s="2000"/>
      <c r="C103" s="2000" t="s">
        <v>284</v>
      </c>
      <c r="D103" s="284">
        <v>8817.3580000000002</v>
      </c>
      <c r="E103" s="284">
        <v>8755</v>
      </c>
      <c r="F103" s="284">
        <v>5355.5983500000002</v>
      </c>
      <c r="G103" s="284">
        <v>8775</v>
      </c>
    </row>
    <row r="104" spans="1:7" s="1948" customFormat="1" ht="25.5">
      <c r="A104" s="2007" t="s">
        <v>299</v>
      </c>
      <c r="B104" s="2000"/>
      <c r="C104" s="2008" t="s">
        <v>300</v>
      </c>
      <c r="D104" s="284">
        <v>0</v>
      </c>
      <c r="E104" s="284">
        <v>0</v>
      </c>
      <c r="F104" s="284">
        <v>0</v>
      </c>
      <c r="G104" s="284">
        <v>0</v>
      </c>
    </row>
    <row r="105" spans="1:7" s="1948" customFormat="1" ht="38.25">
      <c r="A105" s="2009" t="s">
        <v>301</v>
      </c>
      <c r="B105" s="2004"/>
      <c r="C105" s="2010" t="s">
        <v>302</v>
      </c>
      <c r="D105" s="535">
        <v>0</v>
      </c>
      <c r="E105" s="535">
        <v>0</v>
      </c>
      <c r="F105" s="535">
        <v>0</v>
      </c>
      <c r="G105" s="535">
        <v>0</v>
      </c>
    </row>
    <row r="106" spans="1:7">
      <c r="A106" s="2005">
        <v>6</v>
      </c>
      <c r="B106" s="2006"/>
      <c r="C106" s="2006" t="s">
        <v>303</v>
      </c>
      <c r="D106" s="353">
        <f t="shared" ref="D106:G106" si="14">SUM(D96:D105)</f>
        <v>36420.762000000002</v>
      </c>
      <c r="E106" s="353">
        <f t="shared" si="14"/>
        <v>51435.328000000001</v>
      </c>
      <c r="F106" s="353">
        <f t="shared" si="14"/>
        <v>30150.189610000001</v>
      </c>
      <c r="G106" s="353">
        <f t="shared" si="14"/>
        <v>73669.178</v>
      </c>
    </row>
    <row r="107" spans="1:7">
      <c r="A107" s="2011" t="s">
        <v>304</v>
      </c>
      <c r="B107" s="2011"/>
      <c r="C107" s="2006" t="s">
        <v>3</v>
      </c>
      <c r="D107" s="353">
        <f t="shared" ref="D107:G107" si="15">(D95-D88)-(D106-D103)</f>
        <v>76565.603999999963</v>
      </c>
      <c r="E107" s="353">
        <f t="shared" si="15"/>
        <v>152375.67199999999</v>
      </c>
      <c r="F107" s="353">
        <f t="shared" si="15"/>
        <v>93781.276419999995</v>
      </c>
      <c r="G107" s="353">
        <f t="shared" si="15"/>
        <v>164543.85100000002</v>
      </c>
    </row>
    <row r="108" spans="1:7">
      <c r="A108" s="2012" t="s">
        <v>305</v>
      </c>
      <c r="B108" s="2012"/>
      <c r="C108" s="2013" t="s">
        <v>306</v>
      </c>
      <c r="D108" s="539">
        <f t="shared" ref="D108:G108" si="16">D107-D85-D86+D100+D101</f>
        <v>85030.162999999971</v>
      </c>
      <c r="E108" s="539">
        <f t="shared" si="16"/>
        <v>152697</v>
      </c>
      <c r="F108" s="539">
        <f t="shared" si="16"/>
        <v>94909.404419999992</v>
      </c>
      <c r="G108" s="539">
        <f t="shared" si="16"/>
        <v>165291.43700000001</v>
      </c>
    </row>
    <row r="109" spans="1:7">
      <c r="A109" s="1995"/>
      <c r="B109" s="1995"/>
      <c r="C109" s="1996"/>
      <c r="D109" s="341"/>
      <c r="E109" s="341"/>
      <c r="F109" s="341"/>
      <c r="G109" s="341"/>
    </row>
    <row r="110" spans="1:7" s="2016" customFormat="1">
      <c r="A110" s="2014" t="s">
        <v>307</v>
      </c>
      <c r="B110" s="2015"/>
      <c r="C110" s="2014"/>
      <c r="D110" s="341"/>
      <c r="E110" s="341"/>
      <c r="F110" s="341"/>
      <c r="G110" s="341"/>
    </row>
    <row r="111" spans="1:7" s="2019" customFormat="1">
      <c r="A111" s="2017">
        <v>10</v>
      </c>
      <c r="B111" s="2018"/>
      <c r="C111" s="2018" t="s">
        <v>308</v>
      </c>
      <c r="D111" s="366">
        <f t="shared" ref="D111:G111" si="17">D112+D117</f>
        <v>1552451.013</v>
      </c>
      <c r="E111" s="366">
        <f t="shared" si="17"/>
        <v>1432210.6770000001</v>
      </c>
      <c r="F111" s="366">
        <f t="shared" si="17"/>
        <v>1819615.3189999997</v>
      </c>
      <c r="G111" s="366">
        <f t="shared" si="17"/>
        <v>1524155.9868100001</v>
      </c>
    </row>
    <row r="112" spans="1:7" s="2019" customFormat="1">
      <c r="A112" s="2020" t="s">
        <v>309</v>
      </c>
      <c r="B112" s="2021"/>
      <c r="C112" s="2021" t="s">
        <v>310</v>
      </c>
      <c r="D112" s="366">
        <f t="shared" ref="D112:G112" si="18">D113+D114+D115+D116</f>
        <v>853406.28200000001</v>
      </c>
      <c r="E112" s="366">
        <f t="shared" si="18"/>
        <v>795827.20900000003</v>
      </c>
      <c r="F112" s="366">
        <f t="shared" si="18"/>
        <v>1085503.4079999998</v>
      </c>
      <c r="G112" s="366">
        <f t="shared" si="18"/>
        <v>825111.25511999999</v>
      </c>
    </row>
    <row r="113" spans="1:7" s="2019" customFormat="1">
      <c r="A113" s="2022" t="s">
        <v>311</v>
      </c>
      <c r="B113" s="2023"/>
      <c r="C113" s="2023" t="s">
        <v>312</v>
      </c>
      <c r="D113" s="306">
        <v>416897.609</v>
      </c>
      <c r="E113" s="306">
        <v>416000.799</v>
      </c>
      <c r="F113" s="306">
        <v>407977.12400000001</v>
      </c>
      <c r="G113" s="306">
        <v>417556.96114000003</v>
      </c>
    </row>
    <row r="114" spans="1:7" s="2026" customFormat="1" ht="15" customHeight="1">
      <c r="A114" s="2024">
        <v>102</v>
      </c>
      <c r="B114" s="2025"/>
      <c r="C114" s="2025" t="s">
        <v>313</v>
      </c>
      <c r="D114" s="323">
        <v>33.700000000000003</v>
      </c>
      <c r="E114" s="323">
        <v>0</v>
      </c>
      <c r="F114" s="323">
        <v>16.3</v>
      </c>
      <c r="G114" s="323">
        <v>33.700000000000003</v>
      </c>
    </row>
    <row r="115" spans="1:7" s="2019" customFormat="1">
      <c r="A115" s="2022">
        <v>104</v>
      </c>
      <c r="B115" s="2023"/>
      <c r="C115" s="2023" t="s">
        <v>314</v>
      </c>
      <c r="D115" s="306">
        <v>434207.44799999997</v>
      </c>
      <c r="E115" s="306">
        <v>377716.929</v>
      </c>
      <c r="F115" s="306">
        <v>675435.25699999998</v>
      </c>
      <c r="G115" s="306">
        <v>405253.06844</v>
      </c>
    </row>
    <row r="116" spans="1:7" s="2019" customFormat="1">
      <c r="A116" s="2022">
        <v>106</v>
      </c>
      <c r="B116" s="2023"/>
      <c r="C116" s="2023" t="s">
        <v>315</v>
      </c>
      <c r="D116" s="306">
        <v>2267.5250000000001</v>
      </c>
      <c r="E116" s="306">
        <v>2109.4810000000002</v>
      </c>
      <c r="F116" s="306">
        <v>2074.7269999999999</v>
      </c>
      <c r="G116" s="306">
        <v>2267.5255400000001</v>
      </c>
    </row>
    <row r="117" spans="1:7" s="2019" customFormat="1">
      <c r="A117" s="2020" t="s">
        <v>316</v>
      </c>
      <c r="B117" s="2021"/>
      <c r="C117" s="2021" t="s">
        <v>317</v>
      </c>
      <c r="D117" s="366">
        <f t="shared" ref="D117:G117" si="19">D118+D119+D120</f>
        <v>699044.73100000003</v>
      </c>
      <c r="E117" s="366">
        <f t="shared" si="19"/>
        <v>636383.46799999999</v>
      </c>
      <c r="F117" s="366">
        <f t="shared" si="19"/>
        <v>734111.91099999996</v>
      </c>
      <c r="G117" s="366">
        <f t="shared" si="19"/>
        <v>699044.73169000004</v>
      </c>
    </row>
    <row r="118" spans="1:7" s="2019" customFormat="1">
      <c r="A118" s="2022">
        <v>107</v>
      </c>
      <c r="B118" s="2023"/>
      <c r="C118" s="2023" t="s">
        <v>318</v>
      </c>
      <c r="D118" s="306">
        <v>556122.96799999999</v>
      </c>
      <c r="E118" s="306">
        <v>492784.89</v>
      </c>
      <c r="F118" s="306">
        <v>593767.67099999997</v>
      </c>
      <c r="G118" s="306">
        <v>556122.9682</v>
      </c>
    </row>
    <row r="119" spans="1:7" s="2019" customFormat="1">
      <c r="A119" s="2022">
        <v>108</v>
      </c>
      <c r="B119" s="2023"/>
      <c r="C119" s="2023" t="s">
        <v>319</v>
      </c>
      <c r="D119" s="306">
        <v>142921.76300000001</v>
      </c>
      <c r="E119" s="306">
        <v>143598.57800000001</v>
      </c>
      <c r="F119" s="306">
        <v>140344.24</v>
      </c>
      <c r="G119" s="306">
        <v>142921.76349000001</v>
      </c>
    </row>
    <row r="120" spans="1:7" s="2028" customFormat="1" ht="25.5">
      <c r="A120" s="2024">
        <v>109</v>
      </c>
      <c r="B120" s="2027"/>
      <c r="C120" s="2027" t="s">
        <v>320</v>
      </c>
      <c r="D120" s="376">
        <v>0</v>
      </c>
      <c r="E120" s="376">
        <v>0</v>
      </c>
      <c r="F120" s="376">
        <v>0</v>
      </c>
      <c r="G120" s="376">
        <v>0</v>
      </c>
    </row>
    <row r="121" spans="1:7" s="2019" customFormat="1">
      <c r="A121" s="2020">
        <v>14</v>
      </c>
      <c r="B121" s="2021"/>
      <c r="C121" s="2021" t="s">
        <v>321</v>
      </c>
      <c r="D121" s="378">
        <f t="shared" ref="D121:G121" si="20">SUM(D122:D130)</f>
        <v>4665057.8150000004</v>
      </c>
      <c r="E121" s="378">
        <f t="shared" si="20"/>
        <v>4699700.6679999996</v>
      </c>
      <c r="F121" s="378">
        <f t="shared" si="20"/>
        <v>4624427.5389999999</v>
      </c>
      <c r="G121" s="378">
        <f t="shared" si="20"/>
        <v>4770295</v>
      </c>
    </row>
    <row r="122" spans="1:7" s="2019" customFormat="1">
      <c r="A122" s="2022" t="s">
        <v>322</v>
      </c>
      <c r="B122" s="2023"/>
      <c r="C122" s="2023" t="s">
        <v>323</v>
      </c>
      <c r="D122" s="306">
        <v>3249420.7490000003</v>
      </c>
      <c r="E122" s="306">
        <v>3294464.2050000001</v>
      </c>
      <c r="F122" s="306">
        <v>3224564.327</v>
      </c>
      <c r="G122" s="306">
        <v>3369446</v>
      </c>
    </row>
    <row r="123" spans="1:7" s="2019" customFormat="1">
      <c r="A123" s="2022">
        <v>144</v>
      </c>
      <c r="B123" s="2023"/>
      <c r="C123" s="2023" t="s">
        <v>281</v>
      </c>
      <c r="D123" s="306">
        <v>331294.96500000003</v>
      </c>
      <c r="E123" s="306">
        <v>331101.84299999999</v>
      </c>
      <c r="F123" s="306">
        <v>330166.837</v>
      </c>
      <c r="G123" s="306">
        <v>329694</v>
      </c>
    </row>
    <row r="124" spans="1:7" s="2019" customFormat="1">
      <c r="A124" s="2022">
        <v>145</v>
      </c>
      <c r="B124" s="2023"/>
      <c r="C124" s="2023" t="s">
        <v>324</v>
      </c>
      <c r="D124" s="306">
        <v>676929.27500000002</v>
      </c>
      <c r="E124" s="306">
        <v>677129.19400000002</v>
      </c>
      <c r="F124" s="306">
        <v>677169.19400000002</v>
      </c>
      <c r="G124" s="306">
        <v>676929</v>
      </c>
    </row>
    <row r="125" spans="1:7" s="2019" customFormat="1">
      <c r="A125" s="2022">
        <v>146</v>
      </c>
      <c r="B125" s="2023"/>
      <c r="C125" s="2023" t="s">
        <v>325</v>
      </c>
      <c r="D125" s="306">
        <v>407412.826</v>
      </c>
      <c r="E125" s="306">
        <v>397005.42599999998</v>
      </c>
      <c r="F125" s="306">
        <v>392527.18099999998</v>
      </c>
      <c r="G125" s="306">
        <v>394226</v>
      </c>
    </row>
    <row r="126" spans="1:7" s="2028" customFormat="1" ht="29.45" customHeight="1">
      <c r="A126" s="2024" t="s">
        <v>326</v>
      </c>
      <c r="B126" s="2027"/>
      <c r="C126" s="2027" t="s">
        <v>327</v>
      </c>
      <c r="D126" s="380">
        <v>0</v>
      </c>
      <c r="E126" s="380">
        <v>0</v>
      </c>
      <c r="F126" s="380">
        <v>0</v>
      </c>
      <c r="G126" s="380">
        <v>0</v>
      </c>
    </row>
    <row r="127" spans="1:7" s="2019" customFormat="1">
      <c r="A127" s="2022">
        <v>1484</v>
      </c>
      <c r="B127" s="2023"/>
      <c r="C127" s="2023" t="s">
        <v>328</v>
      </c>
      <c r="D127" s="379">
        <v>0</v>
      </c>
      <c r="E127" s="379">
        <v>0</v>
      </c>
      <c r="F127" s="379">
        <v>0</v>
      </c>
      <c r="G127" s="379">
        <v>0</v>
      </c>
    </row>
    <row r="128" spans="1:7" s="2019" customFormat="1">
      <c r="A128" s="2022">
        <v>1485</v>
      </c>
      <c r="B128" s="2023"/>
      <c r="C128" s="2023" t="s">
        <v>329</v>
      </c>
      <c r="D128" s="379">
        <v>0</v>
      </c>
      <c r="E128" s="379">
        <v>0</v>
      </c>
      <c r="F128" s="379">
        <v>0</v>
      </c>
      <c r="G128" s="379">
        <v>0</v>
      </c>
    </row>
    <row r="129" spans="1:7" s="2019" customFormat="1">
      <c r="A129" s="2022">
        <v>1486</v>
      </c>
      <c r="B129" s="2023"/>
      <c r="C129" s="2023" t="s">
        <v>330</v>
      </c>
      <c r="D129" s="379">
        <v>0</v>
      </c>
      <c r="E129" s="379">
        <v>0</v>
      </c>
      <c r="F129" s="379">
        <v>0</v>
      </c>
      <c r="G129" s="379">
        <v>0</v>
      </c>
    </row>
    <row r="130" spans="1:7" s="2019" customFormat="1">
      <c r="A130" s="2029">
        <v>1489</v>
      </c>
      <c r="B130" s="2030"/>
      <c r="C130" s="2030" t="s">
        <v>331</v>
      </c>
      <c r="D130" s="383">
        <v>0</v>
      </c>
      <c r="E130" s="383">
        <v>0</v>
      </c>
      <c r="F130" s="383">
        <v>0</v>
      </c>
      <c r="G130" s="383">
        <v>0</v>
      </c>
    </row>
    <row r="131" spans="1:7" s="2016" customFormat="1">
      <c r="A131" s="2031">
        <v>1</v>
      </c>
      <c r="B131" s="2032"/>
      <c r="C131" s="2031" t="s">
        <v>332</v>
      </c>
      <c r="D131" s="386">
        <f t="shared" ref="D131:G131" si="21">D111+D121</f>
        <v>6217508.8280000007</v>
      </c>
      <c r="E131" s="386">
        <f t="shared" si="21"/>
        <v>6131911.3449999997</v>
      </c>
      <c r="F131" s="386">
        <f t="shared" si="21"/>
        <v>6444042.8579999991</v>
      </c>
      <c r="G131" s="386">
        <f t="shared" si="21"/>
        <v>6294450.9868100006</v>
      </c>
    </row>
    <row r="132" spans="1:7" s="2016" customFormat="1">
      <c r="A132" s="1995"/>
      <c r="B132" s="1995"/>
      <c r="C132" s="1996"/>
      <c r="D132" s="341"/>
      <c r="E132" s="341"/>
      <c r="F132" s="341"/>
      <c r="G132" s="341"/>
    </row>
    <row r="133" spans="1:7" s="2019" customFormat="1">
      <c r="A133" s="2017">
        <v>20</v>
      </c>
      <c r="B133" s="2018"/>
      <c r="C133" s="2018" t="s">
        <v>333</v>
      </c>
      <c r="D133" s="720">
        <f t="shared" ref="D133:G133" si="22">D134+D140</f>
        <v>2375353.9079999998</v>
      </c>
      <c r="E133" s="720">
        <f t="shared" si="22"/>
        <v>2403144.946</v>
      </c>
      <c r="F133" s="720">
        <f t="shared" si="22"/>
        <v>2514537.3959999997</v>
      </c>
      <c r="G133" s="720">
        <f t="shared" si="22"/>
        <v>2512827.61705</v>
      </c>
    </row>
    <row r="134" spans="1:7" s="2019" customFormat="1">
      <c r="A134" s="2033" t="s">
        <v>334</v>
      </c>
      <c r="B134" s="2021"/>
      <c r="C134" s="2021" t="s">
        <v>335</v>
      </c>
      <c r="D134" s="366">
        <f t="shared" ref="D134:G134" si="23">D135+D136+D138+D139</f>
        <v>670766.40599999996</v>
      </c>
      <c r="E134" s="366">
        <f t="shared" si="23"/>
        <v>670498.21400000004</v>
      </c>
      <c r="F134" s="366">
        <f t="shared" si="23"/>
        <v>761775.4389999999</v>
      </c>
      <c r="G134" s="366">
        <f t="shared" si="23"/>
        <v>575414.5</v>
      </c>
    </row>
    <row r="135" spans="1:7" s="2035" customFormat="1">
      <c r="A135" s="2034">
        <v>200</v>
      </c>
      <c r="B135" s="2023"/>
      <c r="C135" s="2023" t="s">
        <v>336</v>
      </c>
      <c r="D135" s="484">
        <v>348053.326</v>
      </c>
      <c r="E135" s="484">
        <v>324726.799</v>
      </c>
      <c r="F135" s="484">
        <v>345424.87599999999</v>
      </c>
      <c r="G135" s="484">
        <v>293654.5</v>
      </c>
    </row>
    <row r="136" spans="1:7" s="2035" customFormat="1">
      <c r="A136" s="2034">
        <v>201</v>
      </c>
      <c r="B136" s="2023"/>
      <c r="C136" s="2023" t="s">
        <v>337</v>
      </c>
      <c r="D136" s="484">
        <v>115513.387</v>
      </c>
      <c r="E136" s="484">
        <v>195595.16200000001</v>
      </c>
      <c r="F136" s="484">
        <v>185782.36499999999</v>
      </c>
      <c r="G136" s="484">
        <v>112513</v>
      </c>
    </row>
    <row r="137" spans="1:7" s="2035" customFormat="1">
      <c r="A137" s="2036" t="s">
        <v>338</v>
      </c>
      <c r="B137" s="2037"/>
      <c r="C137" s="2037" t="s">
        <v>339</v>
      </c>
      <c r="D137" s="525">
        <v>7484.2049999999999</v>
      </c>
      <c r="E137" s="525">
        <v>9322.3780000000006</v>
      </c>
      <c r="F137" s="525">
        <v>6105.0739999999996</v>
      </c>
      <c r="G137" s="525">
        <v>4484.2049999999999</v>
      </c>
    </row>
    <row r="138" spans="1:7" s="2035" customFormat="1">
      <c r="A138" s="2034">
        <v>204</v>
      </c>
      <c r="B138" s="2023"/>
      <c r="C138" s="2023" t="s">
        <v>340</v>
      </c>
      <c r="D138" s="484">
        <v>171197.47500000001</v>
      </c>
      <c r="E138" s="484">
        <v>122727.077</v>
      </c>
      <c r="F138" s="484">
        <v>187119.48199999999</v>
      </c>
      <c r="G138" s="484">
        <v>133850</v>
      </c>
    </row>
    <row r="139" spans="1:7" s="2035" customFormat="1">
      <c r="A139" s="2034">
        <v>205</v>
      </c>
      <c r="B139" s="2023"/>
      <c r="C139" s="2023" t="s">
        <v>341</v>
      </c>
      <c r="D139" s="484">
        <v>36002.218000000001</v>
      </c>
      <c r="E139" s="484">
        <v>27449.175999999999</v>
      </c>
      <c r="F139" s="484">
        <v>43448.716</v>
      </c>
      <c r="G139" s="484">
        <v>35397</v>
      </c>
    </row>
    <row r="140" spans="1:7" s="2035" customFormat="1">
      <c r="A140" s="2033" t="s">
        <v>342</v>
      </c>
      <c r="B140" s="2021"/>
      <c r="C140" s="2021" t="s">
        <v>343</v>
      </c>
      <c r="D140" s="366">
        <f t="shared" ref="D140:G140" si="24">D141+D143+D144</f>
        <v>1704587.5019999999</v>
      </c>
      <c r="E140" s="366">
        <f t="shared" si="24"/>
        <v>1732646.7320000001</v>
      </c>
      <c r="F140" s="366">
        <f t="shared" si="24"/>
        <v>1752761.9569999999</v>
      </c>
      <c r="G140" s="366">
        <f t="shared" si="24"/>
        <v>1937413.11705</v>
      </c>
    </row>
    <row r="141" spans="1:7" s="2035" customFormat="1">
      <c r="A141" s="2034">
        <v>206</v>
      </c>
      <c r="B141" s="2023"/>
      <c r="C141" s="2023" t="s">
        <v>344</v>
      </c>
      <c r="D141" s="379">
        <v>1625455.1769999999</v>
      </c>
      <c r="E141" s="379">
        <v>1656231.429</v>
      </c>
      <c r="F141" s="379">
        <v>1673780.348</v>
      </c>
      <c r="G141" s="379">
        <v>1865176.11705</v>
      </c>
    </row>
    <row r="142" spans="1:7" s="2035" customFormat="1">
      <c r="A142" s="2036" t="s">
        <v>345</v>
      </c>
      <c r="B142" s="2037"/>
      <c r="C142" s="2037" t="s">
        <v>346</v>
      </c>
      <c r="D142" s="484">
        <v>540133.09</v>
      </c>
      <c r="E142" s="484">
        <v>559766.56400000001</v>
      </c>
      <c r="F142" s="484">
        <v>559381.01100000006</v>
      </c>
      <c r="G142" s="484">
        <v>595366.80000000005</v>
      </c>
    </row>
    <row r="143" spans="1:7" s="2035" customFormat="1">
      <c r="A143" s="2034">
        <v>208</v>
      </c>
      <c r="B143" s="2023"/>
      <c r="C143" s="2023" t="s">
        <v>347</v>
      </c>
      <c r="D143" s="525">
        <v>42800.495999999999</v>
      </c>
      <c r="E143" s="525">
        <v>43845.978999999999</v>
      </c>
      <c r="F143" s="525">
        <v>40850.497000000003</v>
      </c>
      <c r="G143" s="525">
        <v>36798</v>
      </c>
    </row>
    <row r="144" spans="1:7" s="2038" customFormat="1" ht="40.15" customHeight="1">
      <c r="A144" s="2024">
        <v>209</v>
      </c>
      <c r="B144" s="2027"/>
      <c r="C144" s="2027" t="s">
        <v>348</v>
      </c>
      <c r="D144" s="484">
        <v>36331.828999999998</v>
      </c>
      <c r="E144" s="484">
        <v>32569.324000000001</v>
      </c>
      <c r="F144" s="484">
        <v>38131.112000000001</v>
      </c>
      <c r="G144" s="484">
        <v>35439</v>
      </c>
    </row>
    <row r="145" spans="1:7" s="2019" customFormat="1">
      <c r="A145" s="2033">
        <v>29</v>
      </c>
      <c r="B145" s="2021"/>
      <c r="C145" s="2021" t="s">
        <v>349</v>
      </c>
      <c r="D145" s="379">
        <v>3842154.9219999998</v>
      </c>
      <c r="E145" s="379">
        <v>3728766.398</v>
      </c>
      <c r="F145" s="379">
        <v>3929505.463</v>
      </c>
      <c r="G145" s="379">
        <v>3781623</v>
      </c>
    </row>
    <row r="146" spans="1:7" s="2019" customFormat="1">
      <c r="A146" s="2039" t="s">
        <v>350</v>
      </c>
      <c r="B146" s="2040"/>
      <c r="C146" s="2040" t="s">
        <v>351</v>
      </c>
      <c r="D146" s="318">
        <v>675716.66099999996</v>
      </c>
      <c r="E146" s="318">
        <v>653200</v>
      </c>
      <c r="F146" s="318">
        <v>713759.429</v>
      </c>
      <c r="G146" s="318">
        <v>572072.06799999997</v>
      </c>
    </row>
    <row r="147" spans="1:7" s="2016" customFormat="1">
      <c r="A147" s="2031">
        <v>2</v>
      </c>
      <c r="B147" s="2032"/>
      <c r="C147" s="2031" t="s">
        <v>352</v>
      </c>
      <c r="D147" s="386">
        <f t="shared" ref="D147:G147" si="25">D133+D145</f>
        <v>6217508.8300000001</v>
      </c>
      <c r="E147" s="386">
        <f t="shared" si="25"/>
        <v>6131911.3440000005</v>
      </c>
      <c r="F147" s="386">
        <f t="shared" si="25"/>
        <v>6444042.8589999992</v>
      </c>
      <c r="G147" s="386">
        <f t="shared" si="25"/>
        <v>6294450.6170499995</v>
      </c>
    </row>
    <row r="148" spans="1:7" ht="7.5" customHeight="1"/>
    <row r="149" spans="1:7" ht="13.5" customHeight="1">
      <c r="A149" s="2041" t="s">
        <v>353</v>
      </c>
      <c r="B149" s="2042"/>
      <c r="C149" s="2043" t="s">
        <v>354</v>
      </c>
      <c r="D149" s="2042"/>
      <c r="E149" s="2042"/>
      <c r="F149" s="2042"/>
      <c r="G149" s="2042"/>
    </row>
    <row r="150" spans="1:7">
      <c r="A150" s="2044" t="s">
        <v>355</v>
      </c>
      <c r="B150" s="2045"/>
      <c r="C150" s="2045" t="s">
        <v>101</v>
      </c>
      <c r="D150" s="402">
        <f t="shared" ref="D150" si="26">D77+SUM(D8:D12)-D30-D31+D16-D33+D59+D63-D73+D64-D74-D54+D20-D35</f>
        <v>92468.317859999777</v>
      </c>
      <c r="E150" s="402">
        <f t="shared" ref="E150" si="27">E77+SUM(E8:E12)-E30-E31+E16-E33+E59+E63-E73+E64-E74-E54+E20-E35</f>
        <v>92475.231050000119</v>
      </c>
      <c r="F150" s="402">
        <f t="shared" ref="F150:G150" si="28">F77+SUM(F8:F12)-F30-F31+F16-F33+F59+F63-F73+F64-F74-F54+F20-F35</f>
        <v>203422.57498999976</v>
      </c>
      <c r="G150" s="402">
        <f t="shared" si="28"/>
        <v>110729.08927</v>
      </c>
    </row>
    <row r="151" spans="1:7">
      <c r="A151" s="2046" t="s">
        <v>356</v>
      </c>
      <c r="B151" s="2047"/>
      <c r="C151" s="2047" t="s">
        <v>357</v>
      </c>
      <c r="D151" s="405">
        <f t="shared" ref="D151:G151" si="29">IF(D177=0,0,D150/D177)</f>
        <v>3.3129121126611462E-2</v>
      </c>
      <c r="E151" s="405">
        <f t="shared" si="29"/>
        <v>3.2678537650674036E-2</v>
      </c>
      <c r="F151" s="405">
        <f t="shared" si="29"/>
        <v>6.9483225506448643E-2</v>
      </c>
      <c r="G151" s="405">
        <f t="shared" si="29"/>
        <v>3.8754005924557008E-2</v>
      </c>
    </row>
    <row r="152" spans="1:7" s="2050" customFormat="1" ht="25.5">
      <c r="A152" s="2048" t="s">
        <v>358</v>
      </c>
      <c r="B152" s="2049"/>
      <c r="C152" s="2049" t="s">
        <v>359</v>
      </c>
      <c r="D152" s="587">
        <f t="shared" ref="D152:G152" si="30">IF(D107=0,0,D150/D107)</f>
        <v>1.2077004951204959</v>
      </c>
      <c r="E152" s="587">
        <f t="shared" si="30"/>
        <v>0.60688973401213364</v>
      </c>
      <c r="F152" s="587">
        <f t="shared" si="30"/>
        <v>2.1691171495573442</v>
      </c>
      <c r="G152" s="587">
        <f t="shared" si="30"/>
        <v>0.6729457746190709</v>
      </c>
    </row>
    <row r="153" spans="1:7" s="2050" customFormat="1" ht="25.5">
      <c r="A153" s="2051" t="s">
        <v>358</v>
      </c>
      <c r="B153" s="2052"/>
      <c r="C153" s="2052" t="s">
        <v>360</v>
      </c>
      <c r="D153" s="425">
        <f t="shared" ref="D153:G153" si="31">IF(0=D108,0,D150/D108)</f>
        <v>1.0874766623697971</v>
      </c>
      <c r="E153" s="425">
        <f t="shared" si="31"/>
        <v>0.60561262532990245</v>
      </c>
      <c r="F153" s="425">
        <f t="shared" si="31"/>
        <v>2.1433342273416804</v>
      </c>
      <c r="G153" s="425">
        <f t="shared" si="31"/>
        <v>0.66990215149499843</v>
      </c>
    </row>
    <row r="154" spans="1:7" ht="25.5">
      <c r="A154" s="2053" t="s">
        <v>361</v>
      </c>
      <c r="B154" s="2054"/>
      <c r="C154" s="2054" t="s">
        <v>362</v>
      </c>
      <c r="D154" s="418">
        <f t="shared" ref="D154:G154" si="32">D150-D107</f>
        <v>15902.713859999814</v>
      </c>
      <c r="E154" s="418">
        <f t="shared" si="32"/>
        <v>-59900.440949999873</v>
      </c>
      <c r="F154" s="418">
        <f t="shared" si="32"/>
        <v>109641.29856999977</v>
      </c>
      <c r="G154" s="418">
        <f t="shared" si="32"/>
        <v>-53814.761730000027</v>
      </c>
    </row>
    <row r="155" spans="1:7" ht="25.5">
      <c r="A155" s="2051" t="s">
        <v>363</v>
      </c>
      <c r="B155" s="2052"/>
      <c r="C155" s="2052" t="s">
        <v>364</v>
      </c>
      <c r="D155" s="415">
        <f t="shared" ref="D155:G155" si="33">D150-D108</f>
        <v>7438.1548599998059</v>
      </c>
      <c r="E155" s="415">
        <f t="shared" si="33"/>
        <v>-60221.768949999881</v>
      </c>
      <c r="F155" s="415">
        <f t="shared" si="33"/>
        <v>108513.17056999977</v>
      </c>
      <c r="G155" s="415">
        <f t="shared" si="33"/>
        <v>-54562.347730000009</v>
      </c>
    </row>
    <row r="156" spans="1:7">
      <c r="A156" s="2044" t="s">
        <v>365</v>
      </c>
      <c r="B156" s="2045"/>
      <c r="C156" s="2045" t="s">
        <v>366</v>
      </c>
      <c r="D156" s="419">
        <f t="shared" ref="D156:G156" si="34">D135+D136-D137+D141-D142</f>
        <v>1541404.5949999997</v>
      </c>
      <c r="E156" s="419">
        <f t="shared" si="34"/>
        <v>1607464.4480000001</v>
      </c>
      <c r="F156" s="419">
        <f t="shared" si="34"/>
        <v>1639501.5039999997</v>
      </c>
      <c r="G156" s="419">
        <f t="shared" si="34"/>
        <v>1671492.6120499999</v>
      </c>
    </row>
    <row r="157" spans="1:7">
      <c r="A157" s="2055" t="s">
        <v>367</v>
      </c>
      <c r="B157" s="2056"/>
      <c r="C157" s="2056" t="s">
        <v>368</v>
      </c>
      <c r="D157" s="422">
        <f t="shared" ref="D157:G157" si="35">IF(D177=0,0,D156/D177)</f>
        <v>0.55224730712832071</v>
      </c>
      <c r="E157" s="422">
        <f t="shared" si="35"/>
        <v>0.56803953761073511</v>
      </c>
      <c r="F157" s="422">
        <f t="shared" si="35"/>
        <v>0.56000595177892076</v>
      </c>
      <c r="G157" s="422">
        <f t="shared" si="35"/>
        <v>0.58500467237012765</v>
      </c>
    </row>
    <row r="158" spans="1:7">
      <c r="A158" s="2044" t="s">
        <v>369</v>
      </c>
      <c r="B158" s="2045"/>
      <c r="C158" s="2045" t="s">
        <v>370</v>
      </c>
      <c r="D158" s="419">
        <f t="shared" ref="D158:G158" si="36">D133-D142-D111</f>
        <v>282769.80499999993</v>
      </c>
      <c r="E158" s="419">
        <f t="shared" si="36"/>
        <v>411167.70499999984</v>
      </c>
      <c r="F158" s="419">
        <f t="shared" si="36"/>
        <v>135541.06600000011</v>
      </c>
      <c r="G158" s="419">
        <f t="shared" si="36"/>
        <v>393304.83023999981</v>
      </c>
    </row>
    <row r="159" spans="1:7">
      <c r="A159" s="2046" t="s">
        <v>371</v>
      </c>
      <c r="B159" s="2047"/>
      <c r="C159" s="2047" t="s">
        <v>372</v>
      </c>
      <c r="D159" s="423">
        <f t="shared" ref="D159:G159" si="37">D121-D123-D124-D142-D145</f>
        <v>-725454.43699999899</v>
      </c>
      <c r="E159" s="423">
        <f t="shared" si="37"/>
        <v>-597063.33100000117</v>
      </c>
      <c r="F159" s="423">
        <f t="shared" si="37"/>
        <v>-871794.96600000048</v>
      </c>
      <c r="G159" s="423">
        <f t="shared" si="37"/>
        <v>-613317.79999999981</v>
      </c>
    </row>
    <row r="160" spans="1:7">
      <c r="A160" s="2046" t="s">
        <v>373</v>
      </c>
      <c r="B160" s="2047"/>
      <c r="C160" s="2047" t="s">
        <v>374</v>
      </c>
      <c r="D160" s="424">
        <f t="shared" ref="D160:G160" si="38">IF(D175=0,"-",1000*D158/D175)</f>
        <v>695.02567297860617</v>
      </c>
      <c r="E160" s="424">
        <f t="shared" si="38"/>
        <v>998.94972060252633</v>
      </c>
      <c r="F160" s="424">
        <f t="shared" si="38"/>
        <v>330.49123671120674</v>
      </c>
      <c r="G160" s="424">
        <f t="shared" si="38"/>
        <v>946.38613966784214</v>
      </c>
    </row>
    <row r="161" spans="1:7">
      <c r="A161" s="2046" t="s">
        <v>373</v>
      </c>
      <c r="B161" s="2047"/>
      <c r="C161" s="2047" t="s">
        <v>375</v>
      </c>
      <c r="D161" s="423">
        <f t="shared" ref="D161:G161" si="39">IF(D175=0,0,1000*(D159/D175))</f>
        <v>-1783.1092619356591</v>
      </c>
      <c r="E161" s="423">
        <f t="shared" si="39"/>
        <v>-1450.5911831875635</v>
      </c>
      <c r="F161" s="423">
        <f t="shared" si="39"/>
        <v>-2125.7070272115488</v>
      </c>
      <c r="G161" s="423">
        <f t="shared" si="39"/>
        <v>-1475.7903297993671</v>
      </c>
    </row>
    <row r="162" spans="1:7">
      <c r="A162" s="2055" t="s">
        <v>376</v>
      </c>
      <c r="B162" s="2056"/>
      <c r="C162" s="2056" t="s">
        <v>377</v>
      </c>
      <c r="D162" s="422">
        <f t="shared" ref="D162:G162" si="40">IF((D22+D23+D65+D66)=0,0,D158/(D22+D23+D65+D66))</f>
        <v>0.23251117234549987</v>
      </c>
      <c r="E162" s="422">
        <f t="shared" si="40"/>
        <v>0.31976285622111128</v>
      </c>
      <c r="F162" s="422">
        <f t="shared" si="40"/>
        <v>0.10188269406836285</v>
      </c>
      <c r="G162" s="422">
        <f t="shared" si="40"/>
        <v>0.30478163779347361</v>
      </c>
    </row>
    <row r="163" spans="1:7">
      <c r="A163" s="2046" t="s">
        <v>378</v>
      </c>
      <c r="B163" s="2047"/>
      <c r="C163" s="2047" t="s">
        <v>349</v>
      </c>
      <c r="D163" s="402">
        <f t="shared" ref="D163:G163" si="41">D145</f>
        <v>3842154.9219999998</v>
      </c>
      <c r="E163" s="402">
        <f t="shared" si="41"/>
        <v>3728766.398</v>
      </c>
      <c r="F163" s="402">
        <f t="shared" si="41"/>
        <v>3929505.463</v>
      </c>
      <c r="G163" s="402">
        <f t="shared" si="41"/>
        <v>3781623</v>
      </c>
    </row>
    <row r="164" spans="1:7" ht="25.5">
      <c r="A164" s="2051" t="s">
        <v>379</v>
      </c>
      <c r="B164" s="2056"/>
      <c r="C164" s="2056" t="s">
        <v>380</v>
      </c>
      <c r="D164" s="425">
        <f t="shared" ref="D164:G164" si="42">IF(D178=0,0,D146/D178)</f>
        <v>0.23886769026762761</v>
      </c>
      <c r="E164" s="425">
        <f t="shared" si="42"/>
        <v>0.22732564301731431</v>
      </c>
      <c r="F164" s="425">
        <f t="shared" si="42"/>
        <v>0.24955198449776902</v>
      </c>
      <c r="G164" s="425">
        <f t="shared" si="42"/>
        <v>0.19839609602411698</v>
      </c>
    </row>
    <row r="165" spans="1:7">
      <c r="A165" s="2057" t="s">
        <v>381</v>
      </c>
      <c r="B165" s="2058"/>
      <c r="C165" s="2058" t="s">
        <v>382</v>
      </c>
      <c r="D165" s="428">
        <f t="shared" ref="D165:G165" si="43">IF(D177=0,0,D180/D177)</f>
        <v>5.4155880754270073E-2</v>
      </c>
      <c r="E165" s="428">
        <f t="shared" si="43"/>
        <v>5.2652427248055883E-2</v>
      </c>
      <c r="F165" s="428">
        <f t="shared" si="43"/>
        <v>5.0969462649142781E-2</v>
      </c>
      <c r="G165" s="428">
        <f t="shared" si="43"/>
        <v>5.2485520695769013E-2</v>
      </c>
    </row>
    <row r="166" spans="1:7">
      <c r="A166" s="2046" t="s">
        <v>383</v>
      </c>
      <c r="B166" s="2047"/>
      <c r="C166" s="2047" t="s">
        <v>251</v>
      </c>
      <c r="D166" s="402">
        <f t="shared" ref="D166:G166" si="44">D55</f>
        <v>102534.85400000002</v>
      </c>
      <c r="E166" s="402">
        <f t="shared" si="44"/>
        <v>100604.308</v>
      </c>
      <c r="F166" s="402">
        <f t="shared" si="44"/>
        <v>104131.65653000001</v>
      </c>
      <c r="G166" s="402">
        <f t="shared" si="44"/>
        <v>93470.805000000008</v>
      </c>
    </row>
    <row r="167" spans="1:7">
      <c r="A167" s="2055" t="s">
        <v>384</v>
      </c>
      <c r="B167" s="2056"/>
      <c r="C167" s="2056" t="s">
        <v>385</v>
      </c>
      <c r="D167" s="422">
        <f t="shared" ref="D167:G167" si="45">IF(0=D111,0,(D44+D45+D46+D47+D48)/D111)</f>
        <v>1.1153404426294769E-2</v>
      </c>
      <c r="E167" s="422">
        <f t="shared" si="45"/>
        <v>1.399466385907972E-2</v>
      </c>
      <c r="F167" s="422">
        <f t="shared" si="45"/>
        <v>9.7088401848083178E-3</v>
      </c>
      <c r="G167" s="422">
        <f t="shared" si="45"/>
        <v>1.3097240815738417E-2</v>
      </c>
    </row>
    <row r="168" spans="1:7">
      <c r="A168" s="2046" t="s">
        <v>386</v>
      </c>
      <c r="B168" s="2045"/>
      <c r="C168" s="2045" t="s">
        <v>387</v>
      </c>
      <c r="D168" s="402">
        <f t="shared" ref="D168:G168" si="46">D38-D44</f>
        <v>17286.565000000002</v>
      </c>
      <c r="E168" s="402">
        <f t="shared" si="46"/>
        <v>14376.349999999999</v>
      </c>
      <c r="F168" s="402">
        <f t="shared" si="46"/>
        <v>14890.830660000001</v>
      </c>
      <c r="G168" s="402">
        <f t="shared" si="46"/>
        <v>13641.096</v>
      </c>
    </row>
    <row r="169" spans="1:7">
      <c r="A169" s="2055" t="s">
        <v>388</v>
      </c>
      <c r="B169" s="2056"/>
      <c r="C169" s="2056" t="s">
        <v>389</v>
      </c>
      <c r="D169" s="405">
        <f t="shared" ref="D169:G169" si="47">IF(D177=0,0,D168/D177)</f>
        <v>6.1933505334779938E-3</v>
      </c>
      <c r="E169" s="405">
        <f t="shared" si="47"/>
        <v>5.0802586748905131E-3</v>
      </c>
      <c r="F169" s="405">
        <f t="shared" si="47"/>
        <v>5.0862739535077828E-3</v>
      </c>
      <c r="G169" s="405">
        <f t="shared" si="47"/>
        <v>4.7742388083081445E-3</v>
      </c>
    </row>
    <row r="170" spans="1:7">
      <c r="A170" s="2046" t="s">
        <v>390</v>
      </c>
      <c r="B170" s="2047"/>
      <c r="C170" s="2047" t="s">
        <v>391</v>
      </c>
      <c r="D170" s="402">
        <f t="shared" ref="D170" si="48">SUM(D82:D87)+SUM(D89:D94)</f>
        <v>104169.00799999999</v>
      </c>
      <c r="E170" s="402">
        <f t="shared" ref="E170" si="49">SUM(E82:E87)+SUM(E89:E94)</f>
        <v>195056</v>
      </c>
      <c r="F170" s="402">
        <f t="shared" ref="F170:G170" si="50">SUM(F82:F87)+SUM(F89:F94)</f>
        <v>118575.86768</v>
      </c>
      <c r="G170" s="402">
        <f t="shared" si="50"/>
        <v>229438.02900000001</v>
      </c>
    </row>
    <row r="171" spans="1:7">
      <c r="A171" s="2046" t="s">
        <v>392</v>
      </c>
      <c r="B171" s="2047"/>
      <c r="C171" s="2047" t="s">
        <v>393</v>
      </c>
      <c r="D171" s="423">
        <f t="shared" ref="D171" si="51">SUM(D96:D102)+SUM(D104:D105)</f>
        <v>27603.404000000002</v>
      </c>
      <c r="E171" s="423">
        <f t="shared" ref="E171" si="52">SUM(E96:E102)+SUM(E104:E105)</f>
        <v>42680.328000000001</v>
      </c>
      <c r="F171" s="423">
        <f t="shared" ref="F171:G171" si="53">SUM(F96:F102)+SUM(F104:F105)</f>
        <v>24794.591260000001</v>
      </c>
      <c r="G171" s="423">
        <f t="shared" si="53"/>
        <v>64894.178</v>
      </c>
    </row>
    <row r="172" spans="1:7">
      <c r="A172" s="2057" t="s">
        <v>394</v>
      </c>
      <c r="B172" s="2058"/>
      <c r="C172" s="2058" t="s">
        <v>395</v>
      </c>
      <c r="D172" s="428">
        <f t="shared" ref="D172:G172" si="54">IF(D184=0,0,D170/D184)</f>
        <v>3.7577196372354106E-2</v>
      </c>
      <c r="E172" s="428">
        <f t="shared" si="54"/>
        <v>6.6993616577577603E-2</v>
      </c>
      <c r="F172" s="428">
        <f t="shared" si="54"/>
        <v>4.210558903229511E-2</v>
      </c>
      <c r="G172" s="428">
        <f t="shared" si="54"/>
        <v>7.7663414654537369E-2</v>
      </c>
    </row>
    <row r="173" spans="1:7">
      <c r="A173" s="2059"/>
    </row>
    <row r="174" spans="1:7">
      <c r="A174" s="2060" t="s">
        <v>396</v>
      </c>
      <c r="B174" s="2061"/>
      <c r="C174" s="2062"/>
      <c r="D174" s="341"/>
      <c r="E174" s="341"/>
      <c r="F174" s="341"/>
      <c r="G174" s="341"/>
    </row>
    <row r="175" spans="1:7" s="1948" customFormat="1">
      <c r="A175" s="2063" t="s">
        <v>397</v>
      </c>
      <c r="B175" s="2061"/>
      <c r="C175" s="2061" t="s">
        <v>420</v>
      </c>
      <c r="D175" s="609">
        <v>406848</v>
      </c>
      <c r="E175" s="609">
        <v>411600</v>
      </c>
      <c r="F175" s="609">
        <v>410120</v>
      </c>
      <c r="G175" s="609">
        <v>415586</v>
      </c>
    </row>
    <row r="176" spans="1:7">
      <c r="A176" s="2060" t="s">
        <v>399</v>
      </c>
      <c r="B176" s="2061"/>
      <c r="C176" s="2061"/>
      <c r="D176" s="2061"/>
      <c r="E176" s="2061"/>
      <c r="F176" s="2061"/>
      <c r="G176" s="2061"/>
    </row>
    <row r="177" spans="1:7">
      <c r="A177" s="2063" t="s">
        <v>400</v>
      </c>
      <c r="B177" s="2061"/>
      <c r="C177" s="2061" t="s">
        <v>401</v>
      </c>
      <c r="D177" s="2064">
        <f t="shared" ref="D177" si="55">SUM(D22:D32)+SUM(D44:D53)+SUM(D65:D72)+D75</f>
        <v>2791149.13754</v>
      </c>
      <c r="E177" s="2064">
        <f t="shared" ref="E177" si="56">SUM(E22:E32)+SUM(E44:E53)+SUM(E65:E72)+E75</f>
        <v>2829846.0610000002</v>
      </c>
      <c r="F177" s="2064">
        <f t="shared" ref="F177:G177" si="57">SUM(F22:F32)+SUM(F44:F53)+SUM(F65:F72)+F75</f>
        <v>2927650.1415599999</v>
      </c>
      <c r="G177" s="2064">
        <f t="shared" si="57"/>
        <v>2857229.5077200001</v>
      </c>
    </row>
    <row r="178" spans="1:7">
      <c r="A178" s="2063" t="s">
        <v>402</v>
      </c>
      <c r="B178" s="2061"/>
      <c r="C178" s="2061" t="s">
        <v>403</v>
      </c>
      <c r="D178" s="2064">
        <f t="shared" ref="D178:G178" si="58">D78-D17-D20-D59-D63-D64</f>
        <v>2828832.3977299999</v>
      </c>
      <c r="E178" s="2064">
        <f t="shared" si="58"/>
        <v>2873410.9857999999</v>
      </c>
      <c r="F178" s="2064">
        <f t="shared" si="58"/>
        <v>2860163.3060000008</v>
      </c>
      <c r="G178" s="2064">
        <f t="shared" si="58"/>
        <v>2883484.50128</v>
      </c>
    </row>
    <row r="179" spans="1:7">
      <c r="A179" s="2063"/>
      <c r="B179" s="2061"/>
      <c r="C179" s="2061" t="s">
        <v>404</v>
      </c>
      <c r="D179" s="2064">
        <f t="shared" ref="D179:G179" si="59">D178+D170</f>
        <v>2933001.4057299998</v>
      </c>
      <c r="E179" s="2064">
        <f t="shared" si="59"/>
        <v>3068466.9857999999</v>
      </c>
      <c r="F179" s="2064">
        <f t="shared" si="59"/>
        <v>2978739.1736800009</v>
      </c>
      <c r="G179" s="2064">
        <f t="shared" si="59"/>
        <v>3112922.5302800001</v>
      </c>
    </row>
    <row r="180" spans="1:7">
      <c r="A180" s="2063" t="s">
        <v>405</v>
      </c>
      <c r="B180" s="2061"/>
      <c r="C180" s="2061" t="s">
        <v>406</v>
      </c>
      <c r="D180" s="2064">
        <f t="shared" ref="D180:G180" si="60">D38-D44+D8+D9+D10+D16-D33</f>
        <v>151157.13986</v>
      </c>
      <c r="E180" s="2064">
        <f t="shared" si="60"/>
        <v>148998.26385000002</v>
      </c>
      <c r="F180" s="2064">
        <f t="shared" si="60"/>
        <v>149220.75453999999</v>
      </c>
      <c r="G180" s="2064">
        <f t="shared" si="60"/>
        <v>149963.17845999997</v>
      </c>
    </row>
    <row r="181" spans="1:7" ht="27.6" customHeight="1">
      <c r="A181" s="2065" t="s">
        <v>407</v>
      </c>
      <c r="B181" s="2066"/>
      <c r="C181" s="2066" t="s">
        <v>408</v>
      </c>
      <c r="D181" s="435">
        <f t="shared" ref="D181:G181" si="61">D22+D23+D24+D25+D26+D29+SUM(D44:D47)+SUM(D49:D53)-D54+D32-D33+SUM(D65:D70)+D72</f>
        <v>2757999.1060000001</v>
      </c>
      <c r="E181" s="435">
        <f t="shared" si="61"/>
        <v>2806850.6429999997</v>
      </c>
      <c r="F181" s="435">
        <f t="shared" si="61"/>
        <v>2898415.3072300004</v>
      </c>
      <c r="G181" s="435">
        <f t="shared" si="61"/>
        <v>2833165.9714100002</v>
      </c>
    </row>
    <row r="182" spans="1:7">
      <c r="A182" s="2067" t="s">
        <v>409</v>
      </c>
      <c r="B182" s="2066"/>
      <c r="C182" s="2066" t="s">
        <v>410</v>
      </c>
      <c r="D182" s="435">
        <f t="shared" ref="D182:G182" si="62">D181+D171</f>
        <v>2785602.5100000002</v>
      </c>
      <c r="E182" s="435">
        <f t="shared" si="62"/>
        <v>2849530.9709999999</v>
      </c>
      <c r="F182" s="435">
        <f t="shared" si="62"/>
        <v>2923209.8984900005</v>
      </c>
      <c r="G182" s="435">
        <f t="shared" si="62"/>
        <v>2898060.1494100001</v>
      </c>
    </row>
    <row r="183" spans="1:7">
      <c r="A183" s="2067" t="s">
        <v>411</v>
      </c>
      <c r="B183" s="2066"/>
      <c r="C183" s="2066" t="s">
        <v>412</v>
      </c>
      <c r="D183" s="435">
        <f t="shared" ref="D183:G183" si="63">D4+D5-D7+D38+D39+D40+D41+D43+D13-D16+D57+D58+D60+D62</f>
        <v>2667964.5745000001</v>
      </c>
      <c r="E183" s="435">
        <f t="shared" si="63"/>
        <v>2716504.9809499998</v>
      </c>
      <c r="F183" s="435">
        <f t="shared" si="63"/>
        <v>2697579.19404</v>
      </c>
      <c r="G183" s="435">
        <f t="shared" si="63"/>
        <v>2724823.3825100004</v>
      </c>
    </row>
    <row r="184" spans="1:7">
      <c r="A184" s="2067" t="s">
        <v>413</v>
      </c>
      <c r="B184" s="2066"/>
      <c r="C184" s="2066" t="s">
        <v>414</v>
      </c>
      <c r="D184" s="435">
        <f t="shared" ref="D184:G184" si="64">D183+D170</f>
        <v>2772133.5825</v>
      </c>
      <c r="E184" s="435">
        <f t="shared" si="64"/>
        <v>2911560.9809499998</v>
      </c>
      <c r="F184" s="435">
        <f t="shared" si="64"/>
        <v>2816155.0617200001</v>
      </c>
      <c r="G184" s="435">
        <f t="shared" si="64"/>
        <v>2954261.4115100005</v>
      </c>
    </row>
    <row r="185" spans="1:7">
      <c r="A185" s="2067"/>
      <c r="B185" s="2066"/>
      <c r="C185" s="2066" t="s">
        <v>415</v>
      </c>
      <c r="D185" s="435">
        <f t="shared" ref="D185:G186" si="65">D181-D183</f>
        <v>90034.531500000041</v>
      </c>
      <c r="E185" s="435">
        <f t="shared" si="65"/>
        <v>90345.662049999926</v>
      </c>
      <c r="F185" s="435">
        <f t="shared" si="65"/>
        <v>200836.11319000041</v>
      </c>
      <c r="G185" s="435">
        <f t="shared" si="65"/>
        <v>108342.58889999986</v>
      </c>
    </row>
    <row r="186" spans="1:7">
      <c r="A186" s="2067"/>
      <c r="B186" s="2066"/>
      <c r="C186" s="2066" t="s">
        <v>416</v>
      </c>
      <c r="D186" s="435">
        <f t="shared" si="65"/>
        <v>13468.927500000224</v>
      </c>
      <c r="E186" s="435">
        <f t="shared" si="65"/>
        <v>-62030.009949999861</v>
      </c>
      <c r="F186" s="435">
        <f t="shared" si="65"/>
        <v>107054.8367700004</v>
      </c>
      <c r="G186" s="435">
        <f t="shared" si="65"/>
        <v>-56201.2621000004</v>
      </c>
    </row>
  </sheetData>
  <sheetProtection selectLockedCells="1" sort="0" autoFilter="0" pivotTables="0"/>
  <autoFilter ref="A1:AM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orientation="landscape" r:id="rId1"/>
  <headerFooter alignWithMargins="0">
    <oddHeader>&amp;LFachgruppe für kantonale Finanzfragen (FkF)
Groupe d'études pour les finances cantonales
&amp;CTotal der Kantone&amp;RZürich, 05.08.2019</oddHeader>
    <oddFooter>&amp;LFKF, August 2019</oddFooter>
  </headerFooter>
  <rowBreaks count="3" manualBreakCount="3">
    <brk id="56" max="6" man="1"/>
    <brk id="79" max="6" man="1"/>
    <brk id="147" max="6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Normal="100" workbookViewId="0">
      <selection activeCell="H24" sqref="H24"/>
    </sheetView>
  </sheetViews>
  <sheetFormatPr baseColWidth="10" defaultRowHeight="12.75"/>
  <cols>
    <col min="1" max="1" width="11.5703125" bestFit="1" customWidth="1"/>
    <col min="2" max="2" width="43.140625" customWidth="1"/>
    <col min="3" max="3" width="13.28515625" bestFit="1" customWidth="1"/>
    <col min="4" max="4" width="11.5703125" bestFit="1" customWidth="1"/>
    <col min="5" max="5" width="13.28515625" bestFit="1" customWidth="1"/>
    <col min="6" max="6" width="11.5703125" bestFit="1" customWidth="1"/>
    <col min="7" max="7" width="12.42578125" customWidth="1"/>
    <col min="8" max="8" width="11.5703125" bestFit="1" customWidth="1"/>
    <col min="9" max="9" width="13" customWidth="1"/>
  </cols>
  <sheetData>
    <row r="1" spans="1:9">
      <c r="A1" s="5" t="s">
        <v>113</v>
      </c>
      <c r="B1" s="6" t="s">
        <v>175</v>
      </c>
      <c r="C1" s="54" t="s">
        <v>23</v>
      </c>
      <c r="D1" s="7" t="s">
        <v>28</v>
      </c>
      <c r="E1" s="54" t="s">
        <v>22</v>
      </c>
      <c r="F1" s="7" t="s">
        <v>28</v>
      </c>
      <c r="G1" s="54" t="s">
        <v>23</v>
      </c>
      <c r="H1" s="7" t="s">
        <v>28</v>
      </c>
      <c r="I1" s="55" t="s">
        <v>22</v>
      </c>
    </row>
    <row r="2" spans="1:9">
      <c r="A2" s="105">
        <v>0</v>
      </c>
      <c r="B2" s="108">
        <v>0</v>
      </c>
      <c r="C2" s="62">
        <v>2017</v>
      </c>
      <c r="D2" s="3" t="s">
        <v>29</v>
      </c>
      <c r="E2" s="62">
        <v>2018</v>
      </c>
      <c r="F2" s="3" t="s">
        <v>29</v>
      </c>
      <c r="G2" s="63">
        <v>2018</v>
      </c>
      <c r="H2" s="3" t="s">
        <v>29</v>
      </c>
      <c r="I2" s="64">
        <v>2019</v>
      </c>
    </row>
    <row r="3" spans="1:9">
      <c r="A3" s="105">
        <v>0</v>
      </c>
      <c r="B3" s="2" t="s">
        <v>115</v>
      </c>
      <c r="C3" s="107">
        <v>0</v>
      </c>
      <c r="D3" s="106">
        <v>0</v>
      </c>
      <c r="E3" s="107">
        <v>0</v>
      </c>
      <c r="F3" s="108">
        <v>0</v>
      </c>
      <c r="G3" s="109">
        <v>0</v>
      </c>
      <c r="H3" s="108">
        <v>0</v>
      </c>
      <c r="I3" s="98">
        <v>0</v>
      </c>
    </row>
    <row r="4" spans="1:9">
      <c r="A4" s="5" t="s">
        <v>32</v>
      </c>
      <c r="B4" s="9" t="s">
        <v>116</v>
      </c>
      <c r="C4" s="10">
        <v>23931981.240640003</v>
      </c>
      <c r="D4" s="11">
        <v>1.9665709305788124E-2</v>
      </c>
      <c r="E4" s="10">
        <v>24402620.626830004</v>
      </c>
      <c r="F4" s="11">
        <v>7.8485341565888683E-4</v>
      </c>
      <c r="G4" s="10">
        <v>24421773.10698</v>
      </c>
      <c r="H4" s="11">
        <v>2.0815667978043136E-2</v>
      </c>
      <c r="I4" s="12">
        <v>24930128.627409998</v>
      </c>
    </row>
    <row r="5" spans="1:9">
      <c r="A5" s="13" t="s">
        <v>34</v>
      </c>
      <c r="B5" s="14" t="s">
        <v>117</v>
      </c>
      <c r="C5" s="15">
        <v>9295627.7344400007</v>
      </c>
      <c r="D5" s="16">
        <v>2.5842266688455406E-2</v>
      </c>
      <c r="E5" s="15">
        <v>9535847.8253900018</v>
      </c>
      <c r="F5" s="16">
        <v>-4.228746718528179E-3</v>
      </c>
      <c r="G5" s="15">
        <v>9495523.1401899997</v>
      </c>
      <c r="H5" s="16">
        <v>1.0726168200245401E-2</v>
      </c>
      <c r="I5" s="17">
        <v>9597373.718541</v>
      </c>
    </row>
    <row r="6" spans="1:9">
      <c r="A6" s="13" t="s">
        <v>118</v>
      </c>
      <c r="B6" s="14" t="s">
        <v>119</v>
      </c>
      <c r="C6" s="15">
        <v>1174616.5485100001</v>
      </c>
      <c r="D6" s="16">
        <v>-3.285923526189085E-2</v>
      </c>
      <c r="E6" s="15">
        <v>1136019.5469999998</v>
      </c>
      <c r="F6" s="16">
        <v>2.307729209346111E-2</v>
      </c>
      <c r="G6" s="15">
        <v>1162235.8019100002</v>
      </c>
      <c r="H6" s="16">
        <v>-2.62060538489234E-2</v>
      </c>
      <c r="I6" s="17">
        <v>1131778.1879</v>
      </c>
    </row>
    <row r="7" spans="1:9">
      <c r="A7" s="13" t="s">
        <v>38</v>
      </c>
      <c r="B7" s="14" t="s">
        <v>120</v>
      </c>
      <c r="C7" s="15">
        <v>769710.99229000008</v>
      </c>
      <c r="D7" s="16">
        <v>-8.4290024359631163E-2</v>
      </c>
      <c r="E7" s="15">
        <v>704832.0340000001</v>
      </c>
      <c r="F7" s="16">
        <v>-5.2341425645247826E-3</v>
      </c>
      <c r="G7" s="15">
        <v>701142.84265000012</v>
      </c>
      <c r="H7" s="16">
        <v>-6.6936994568206815E-2</v>
      </c>
      <c r="I7" s="17">
        <v>654210.44799999997</v>
      </c>
    </row>
    <row r="8" spans="1:9">
      <c r="A8" s="13" t="s">
        <v>40</v>
      </c>
      <c r="B8" s="14" t="s">
        <v>121</v>
      </c>
      <c r="C8" s="15">
        <v>447274.43320000003</v>
      </c>
      <c r="D8" s="16">
        <v>-0.99180520506442404</v>
      </c>
      <c r="E8" s="15">
        <v>3665.3222599999999</v>
      </c>
      <c r="F8" s="16">
        <v>21.747028568232906</v>
      </c>
      <c r="G8" s="15">
        <v>83375.190159999998</v>
      </c>
      <c r="H8" s="16">
        <v>0.21523836773939417</v>
      </c>
      <c r="I8" s="17">
        <v>101320.73</v>
      </c>
    </row>
    <row r="9" spans="1:9">
      <c r="A9" s="13" t="s">
        <v>42</v>
      </c>
      <c r="B9" s="14" t="s">
        <v>122</v>
      </c>
      <c r="C9" s="15">
        <v>3970828.7821200006</v>
      </c>
      <c r="D9" s="16">
        <v>-6.0741547662810196E-2</v>
      </c>
      <c r="E9" s="15">
        <v>3729634.49639</v>
      </c>
      <c r="F9" s="16">
        <v>7.5195207136638881E-2</v>
      </c>
      <c r="G9" s="15">
        <v>4010085.1348899999</v>
      </c>
      <c r="H9" s="16">
        <v>-6.6979644824265661E-2</v>
      </c>
      <c r="I9" s="17">
        <v>3741491.0568400002</v>
      </c>
    </row>
    <row r="10" spans="1:9">
      <c r="A10" s="13" t="s">
        <v>44</v>
      </c>
      <c r="B10" s="14" t="s">
        <v>123</v>
      </c>
      <c r="C10" s="15">
        <v>49728874.908249997</v>
      </c>
      <c r="D10" s="16">
        <v>1.6855237148366359E-2</v>
      </c>
      <c r="E10" s="15">
        <v>50567066.887949996</v>
      </c>
      <c r="F10" s="16">
        <v>9.4629830533839443E-3</v>
      </c>
      <c r="G10" s="15">
        <v>51045582.184969999</v>
      </c>
      <c r="H10" s="16">
        <v>1.4681921179080253E-2</v>
      </c>
      <c r="I10" s="17">
        <v>51795029.399149992</v>
      </c>
    </row>
    <row r="11" spans="1:9">
      <c r="A11" s="13" t="s">
        <v>124</v>
      </c>
      <c r="B11" s="14" t="s">
        <v>125</v>
      </c>
      <c r="C11" s="15">
        <v>10465342.611399999</v>
      </c>
      <c r="D11" s="41">
        <v>3.841779245354468E-2</v>
      </c>
      <c r="E11" s="15">
        <v>10867397.971800001</v>
      </c>
      <c r="F11" s="16">
        <v>2.8518029790038736E-2</v>
      </c>
      <c r="G11" s="15">
        <v>11177314.7509</v>
      </c>
      <c r="H11" s="16">
        <v>6.0807101128227551E-3</v>
      </c>
      <c r="I11" s="17">
        <v>11245280.761740001</v>
      </c>
    </row>
    <row r="12" spans="1:9">
      <c r="A12" s="13" t="s">
        <v>126</v>
      </c>
      <c r="B12" s="14" t="s">
        <v>127</v>
      </c>
      <c r="C12" s="15">
        <v>4174329.9220799999</v>
      </c>
      <c r="D12" s="41">
        <v>-0.14403292008610835</v>
      </c>
      <c r="E12" s="15">
        <v>3573088.9940000004</v>
      </c>
      <c r="F12" s="16">
        <v>2.1963077659632568E-2</v>
      </c>
      <c r="G12" s="15">
        <v>3651565.0250600008</v>
      </c>
      <c r="H12" s="16">
        <v>1.1981534602216173E-2</v>
      </c>
      <c r="I12" s="17">
        <v>3695316.3777599996</v>
      </c>
    </row>
    <row r="13" spans="1:9">
      <c r="A13" s="13" t="s">
        <v>128</v>
      </c>
      <c r="B13" s="14" t="s">
        <v>129</v>
      </c>
      <c r="C13" s="15">
        <v>576307.43021000002</v>
      </c>
      <c r="D13" s="41">
        <v>-1</v>
      </c>
      <c r="E13" s="15">
        <v>0</v>
      </c>
      <c r="F13" s="41" t="s">
        <v>52</v>
      </c>
      <c r="G13" s="15">
        <v>0</v>
      </c>
      <c r="H13" s="41" t="s">
        <v>52</v>
      </c>
      <c r="I13" s="17">
        <v>0</v>
      </c>
    </row>
    <row r="14" spans="1:9">
      <c r="A14" s="13" t="s">
        <v>130</v>
      </c>
      <c r="B14" s="14" t="s">
        <v>131</v>
      </c>
      <c r="C14" s="15">
        <v>745767.64627000003</v>
      </c>
      <c r="D14" s="41">
        <v>-7.8672642294753556E-2</v>
      </c>
      <c r="E14" s="15">
        <v>687096.13500000001</v>
      </c>
      <c r="F14" s="16">
        <v>5.966111710117547E-2</v>
      </c>
      <c r="G14" s="15">
        <v>728089.05797000008</v>
      </c>
      <c r="H14" s="16">
        <v>-0.23466821279580344</v>
      </c>
      <c r="I14" s="17">
        <v>557229.69998000003</v>
      </c>
    </row>
    <row r="15" spans="1:9">
      <c r="A15" s="13" t="s">
        <v>132</v>
      </c>
      <c r="B15" s="14" t="s">
        <v>133</v>
      </c>
      <c r="C15" s="15">
        <v>1522760.5085499997</v>
      </c>
      <c r="D15" s="41">
        <v>5.5528483287576667E-2</v>
      </c>
      <c r="E15" s="15">
        <v>1607317.09</v>
      </c>
      <c r="F15" s="16">
        <v>7.2417374334021456E-2</v>
      </c>
      <c r="G15" s="15">
        <v>1723714.7733800001</v>
      </c>
      <c r="H15" s="16">
        <v>-1.4142094954734549E-4</v>
      </c>
      <c r="I15" s="17">
        <v>1723471.004</v>
      </c>
    </row>
    <row r="16" spans="1:9">
      <c r="A16" s="13" t="s">
        <v>134</v>
      </c>
      <c r="B16" s="14" t="s">
        <v>135</v>
      </c>
      <c r="C16" s="15">
        <v>101835.51343000001</v>
      </c>
      <c r="D16" s="41">
        <v>-1</v>
      </c>
      <c r="E16" s="15">
        <v>0</v>
      </c>
      <c r="F16" s="41" t="s">
        <v>52</v>
      </c>
      <c r="G16" s="15">
        <v>0</v>
      </c>
      <c r="H16" s="41" t="s">
        <v>52</v>
      </c>
      <c r="I16" s="17">
        <v>0</v>
      </c>
    </row>
    <row r="17" spans="1:9">
      <c r="A17" s="13" t="s">
        <v>59</v>
      </c>
      <c r="B17" s="14" t="s">
        <v>136</v>
      </c>
      <c r="C17" s="15">
        <v>759564.43581000005</v>
      </c>
      <c r="D17" s="16">
        <v>-0.55119010063120732</v>
      </c>
      <c r="E17" s="15">
        <v>340900.03799999994</v>
      </c>
      <c r="F17" s="16">
        <v>0.91621254421802156</v>
      </c>
      <c r="G17" s="15">
        <v>653236.92914000014</v>
      </c>
      <c r="H17" s="16">
        <v>-0.44233007849143485</v>
      </c>
      <c r="I17" s="17">
        <v>364290.587</v>
      </c>
    </row>
    <row r="18" spans="1:9">
      <c r="A18" s="13">
        <v>389</v>
      </c>
      <c r="B18" s="14" t="s">
        <v>137</v>
      </c>
      <c r="C18" s="15">
        <v>740192.60728999996</v>
      </c>
      <c r="D18" s="41">
        <v>-0.76782864445352361</v>
      </c>
      <c r="E18" s="15">
        <v>171851.52100000001</v>
      </c>
      <c r="F18" s="41">
        <v>4.2801081338698195</v>
      </c>
      <c r="G18" s="15">
        <v>907394.61385000008</v>
      </c>
      <c r="H18" s="41">
        <v>-0.81959806736624485</v>
      </c>
      <c r="I18" s="17">
        <v>163695.742</v>
      </c>
    </row>
    <row r="19" spans="1:9">
      <c r="A19" s="18" t="s">
        <v>62</v>
      </c>
      <c r="B19" s="19" t="s">
        <v>138</v>
      </c>
      <c r="C19" s="20">
        <v>2994935.7986100013</v>
      </c>
      <c r="D19" s="41">
        <v>-5.1718360871672323E-2</v>
      </c>
      <c r="E19" s="20">
        <v>2840042.6281899991</v>
      </c>
      <c r="F19" s="41">
        <v>3.6291886490340861E-2</v>
      </c>
      <c r="G19" s="20">
        <v>2943113.1328799999</v>
      </c>
      <c r="H19" s="41">
        <v>-3.2334098066722446E-2</v>
      </c>
      <c r="I19" s="21">
        <v>2847950.2242199993</v>
      </c>
    </row>
    <row r="20" spans="1:9">
      <c r="A20" s="22" t="s">
        <v>64</v>
      </c>
      <c r="B20" s="23" t="s">
        <v>139</v>
      </c>
      <c r="C20" s="24">
        <v>92638990.93265</v>
      </c>
      <c r="D20" s="25">
        <v>-3.6974663604553972E-3</v>
      </c>
      <c r="E20" s="24">
        <v>92296461.380009994</v>
      </c>
      <c r="F20" s="25">
        <v>2.1287543057696909E-2</v>
      </c>
      <c r="G20" s="24">
        <v>94261226.275710016</v>
      </c>
      <c r="H20" s="25">
        <v>-6.9737839349509167E-4</v>
      </c>
      <c r="I20" s="26">
        <v>94195490.533160985</v>
      </c>
    </row>
    <row r="21" spans="1:9">
      <c r="A21" s="27" t="s">
        <v>66</v>
      </c>
      <c r="B21" s="28" t="s">
        <v>140</v>
      </c>
      <c r="C21" s="10">
        <v>40324604.501790002</v>
      </c>
      <c r="D21" s="16">
        <v>5.3504525280693993E-4</v>
      </c>
      <c r="E21" s="10">
        <v>40346179.990000002</v>
      </c>
      <c r="F21" s="16">
        <v>2.82471723546684E-2</v>
      </c>
      <c r="G21" s="10">
        <v>41485845.490030006</v>
      </c>
      <c r="H21" s="16">
        <v>-6.0657004172792652E-4</v>
      </c>
      <c r="I21" s="12">
        <v>41460681.419</v>
      </c>
    </row>
    <row r="22" spans="1:9">
      <c r="A22" s="8" t="s">
        <v>68</v>
      </c>
      <c r="B22" s="29" t="s">
        <v>141</v>
      </c>
      <c r="C22" s="15">
        <v>5800105.4238900011</v>
      </c>
      <c r="D22" s="16">
        <v>-2.4074687214280046E-2</v>
      </c>
      <c r="E22" s="15">
        <v>5660469.7000000002</v>
      </c>
      <c r="F22" s="16">
        <v>0.11338889931519272</v>
      </c>
      <c r="G22" s="15">
        <v>6302304.1288899994</v>
      </c>
      <c r="H22" s="16">
        <v>-6.6512678588208418E-2</v>
      </c>
      <c r="I22" s="17">
        <v>5883121</v>
      </c>
    </row>
    <row r="23" spans="1:9">
      <c r="A23" s="8" t="s">
        <v>70</v>
      </c>
      <c r="B23" s="29" t="s">
        <v>142</v>
      </c>
      <c r="C23" s="15">
        <v>3249938.8053299999</v>
      </c>
      <c r="D23" s="16">
        <v>-0.23163061855054265</v>
      </c>
      <c r="E23" s="15">
        <v>2497153.4696000004</v>
      </c>
      <c r="F23" s="16">
        <v>0.20421023614206796</v>
      </c>
      <c r="G23" s="15">
        <v>3007097.7693100008</v>
      </c>
      <c r="H23" s="16">
        <v>-0.1210191432995887</v>
      </c>
      <c r="I23" s="17">
        <v>2643181.3734500003</v>
      </c>
    </row>
    <row r="24" spans="1:9">
      <c r="A24" s="8" t="s">
        <v>72</v>
      </c>
      <c r="B24" s="29" t="s">
        <v>143</v>
      </c>
      <c r="C24" s="15">
        <v>10211374.85847</v>
      </c>
      <c r="D24" s="16">
        <v>-5.0960247280351839E-2</v>
      </c>
      <c r="E24" s="15">
        <v>9691000.6706100013</v>
      </c>
      <c r="F24" s="16">
        <v>0.10674934899523492</v>
      </c>
      <c r="G24" s="15">
        <v>10725508.683310004</v>
      </c>
      <c r="H24" s="16">
        <v>-8.5912333117018597E-2</v>
      </c>
      <c r="I24" s="17">
        <v>9804055.2084599994</v>
      </c>
    </row>
    <row r="25" spans="1:9">
      <c r="A25" s="8" t="s">
        <v>74</v>
      </c>
      <c r="B25" s="29" t="s">
        <v>123</v>
      </c>
      <c r="C25" s="15">
        <v>30494301.400000006</v>
      </c>
      <c r="D25" s="16">
        <v>-6.2726236082918385E-3</v>
      </c>
      <c r="E25" s="15">
        <v>30303022.125119999</v>
      </c>
      <c r="F25" s="16">
        <v>3.072185018497792E-2</v>
      </c>
      <c r="G25" s="15">
        <v>31233987.031000007</v>
      </c>
      <c r="H25" s="16">
        <v>-8.2531223011700489E-3</v>
      </c>
      <c r="I25" s="17">
        <v>30976209.116080005</v>
      </c>
    </row>
    <row r="26" spans="1:9">
      <c r="A26" s="56" t="s">
        <v>76</v>
      </c>
      <c r="B26" s="29" t="s">
        <v>144</v>
      </c>
      <c r="C26" s="15">
        <v>663613.87915000005</v>
      </c>
      <c r="D26" s="16">
        <v>-8.6294459698989995E-2</v>
      </c>
      <c r="E26" s="15">
        <v>606347.67799999996</v>
      </c>
      <c r="F26" s="16">
        <v>-0.16177744981815517</v>
      </c>
      <c r="G26" s="15">
        <v>508254.29695000005</v>
      </c>
      <c r="H26" s="16">
        <v>0.17921402311127071</v>
      </c>
      <c r="I26" s="17">
        <v>599340.59427</v>
      </c>
    </row>
    <row r="27" spans="1:9">
      <c r="A27" s="144">
        <v>489</v>
      </c>
      <c r="B27" s="29" t="s">
        <v>170</v>
      </c>
      <c r="C27" s="15">
        <v>241049.05989999999</v>
      </c>
      <c r="D27" s="16">
        <v>0.73919343317048969</v>
      </c>
      <c r="E27" s="15">
        <v>419230.94205000001</v>
      </c>
      <c r="F27" s="16">
        <v>-0.35223637195745966</v>
      </c>
      <c r="G27" s="15">
        <v>271562.55601</v>
      </c>
      <c r="H27" s="16">
        <v>0.40454397176153623</v>
      </c>
      <c r="I27" s="17">
        <v>381421.55100000004</v>
      </c>
    </row>
    <row r="28" spans="1:9">
      <c r="A28" s="30" t="s">
        <v>79</v>
      </c>
      <c r="B28" s="31" t="s">
        <v>138</v>
      </c>
      <c r="C28" s="20">
        <v>2994935.7598800007</v>
      </c>
      <c r="D28" s="16">
        <v>-5.1718202027881723E-2</v>
      </c>
      <c r="E28" s="20">
        <v>2840043.0671899994</v>
      </c>
      <c r="F28" s="16">
        <v>3.6291726315960601E-2</v>
      </c>
      <c r="G28" s="20">
        <v>2943113.1329100002</v>
      </c>
      <c r="H28" s="16">
        <v>-3.233409820230345E-2</v>
      </c>
      <c r="I28" s="21">
        <v>2847950.2238499993</v>
      </c>
    </row>
    <row r="29" spans="1:9">
      <c r="A29" s="48" t="s">
        <v>81</v>
      </c>
      <c r="B29" s="49" t="s">
        <v>145</v>
      </c>
      <c r="C29" s="24">
        <v>93979923.688410014</v>
      </c>
      <c r="D29" s="50">
        <v>-1.7200227265553477E-2</v>
      </c>
      <c r="E29" s="24">
        <v>92363447.642569989</v>
      </c>
      <c r="F29" s="50">
        <v>4.4543870447119972E-2</v>
      </c>
      <c r="G29" s="24">
        <v>96477673.088409975</v>
      </c>
      <c r="H29" s="51">
        <v>-1.9504125069181852E-2</v>
      </c>
      <c r="I29" s="26">
        <v>94595960.486109987</v>
      </c>
    </row>
    <row r="30" spans="1:9">
      <c r="A30" s="47" t="s">
        <v>83</v>
      </c>
      <c r="B30" s="32" t="s">
        <v>146</v>
      </c>
      <c r="C30" s="33">
        <v>1340932.7557599973</v>
      </c>
      <c r="D30" s="110">
        <v>0</v>
      </c>
      <c r="E30" s="33">
        <v>66986.26255999977</v>
      </c>
      <c r="F30" s="110">
        <v>0</v>
      </c>
      <c r="G30" s="34">
        <v>2216446.8126999969</v>
      </c>
      <c r="H30" s="111">
        <v>0</v>
      </c>
      <c r="I30" s="35">
        <v>400469.95294899837</v>
      </c>
    </row>
    <row r="31" spans="1:9">
      <c r="A31" s="114">
        <v>0</v>
      </c>
      <c r="B31" s="28" t="s">
        <v>147</v>
      </c>
      <c r="C31" s="112">
        <v>0</v>
      </c>
      <c r="D31" s="117">
        <v>0</v>
      </c>
      <c r="E31" s="112">
        <v>0</v>
      </c>
      <c r="F31" s="117">
        <v>0</v>
      </c>
      <c r="G31" s="112">
        <v>0</v>
      </c>
      <c r="H31" s="112">
        <v>0</v>
      </c>
      <c r="I31" s="113">
        <v>0</v>
      </c>
    </row>
    <row r="32" spans="1:9">
      <c r="A32" s="56" t="s">
        <v>86</v>
      </c>
      <c r="B32" s="29" t="s">
        <v>148</v>
      </c>
      <c r="C32" s="15">
        <v>4007217.4648100007</v>
      </c>
      <c r="D32" s="16">
        <v>0.24021141840767035</v>
      </c>
      <c r="E32" s="15">
        <v>4969796.8558999998</v>
      </c>
      <c r="F32" s="16">
        <v>-0.19125435936714374</v>
      </c>
      <c r="G32" s="15">
        <v>4019301.5420400002</v>
      </c>
      <c r="H32" s="16">
        <v>0.29393576720555559</v>
      </c>
      <c r="I32" s="17">
        <v>5200718.0244300002</v>
      </c>
    </row>
    <row r="33" spans="1:9">
      <c r="A33" s="56" t="s">
        <v>88</v>
      </c>
      <c r="B33" s="29" t="s">
        <v>149</v>
      </c>
      <c r="C33" s="15">
        <v>1115822.28764</v>
      </c>
      <c r="D33" s="16">
        <v>-0.40302326868836336</v>
      </c>
      <c r="E33" s="15">
        <v>666119.94200000004</v>
      </c>
      <c r="F33" s="16">
        <v>0.16279226758234486</v>
      </c>
      <c r="G33" s="15">
        <v>774559.11784000008</v>
      </c>
      <c r="H33" s="16">
        <v>-1.2032063951411948E-2</v>
      </c>
      <c r="I33" s="17">
        <v>765239.57299999997</v>
      </c>
    </row>
    <row r="34" spans="1:9">
      <c r="A34" s="8" t="s">
        <v>90</v>
      </c>
      <c r="B34" s="29" t="s">
        <v>150</v>
      </c>
      <c r="C34" s="15">
        <v>1314529.3936900001</v>
      </c>
      <c r="D34" s="16">
        <v>0.14481659537153968</v>
      </c>
      <c r="E34" s="15">
        <v>1504895.0650000002</v>
      </c>
      <c r="F34" s="16">
        <v>-0.11134525754458509</v>
      </c>
      <c r="G34" s="15">
        <v>1337332.13641</v>
      </c>
      <c r="H34" s="16">
        <v>0.13989617425348597</v>
      </c>
      <c r="I34" s="17">
        <v>1524419.7860000001</v>
      </c>
    </row>
    <row r="35" spans="1:9">
      <c r="A35" s="48" t="s">
        <v>92</v>
      </c>
      <c r="B35" s="49" t="s">
        <v>151</v>
      </c>
      <c r="C35" s="24">
        <v>6437569.1461399989</v>
      </c>
      <c r="D35" s="51">
        <v>0.10924041370206784</v>
      </c>
      <c r="E35" s="24">
        <v>7140811.8629000001</v>
      </c>
      <c r="F35" s="51">
        <v>-0.14138715400912066</v>
      </c>
      <c r="G35" s="24">
        <v>6131192.7962900018</v>
      </c>
      <c r="H35" s="51">
        <v>0.22168355037904616</v>
      </c>
      <c r="I35" s="26">
        <v>7490377.3834300013</v>
      </c>
    </row>
    <row r="36" spans="1:9">
      <c r="A36" s="8" t="s">
        <v>94</v>
      </c>
      <c r="B36" s="29" t="s">
        <v>152</v>
      </c>
      <c r="C36" s="15">
        <v>219366.32682999995</v>
      </c>
      <c r="D36" s="16">
        <v>-0.7790599829044873</v>
      </c>
      <c r="E36" s="15">
        <v>48466.8</v>
      </c>
      <c r="F36" s="16">
        <v>1.6515329819587841</v>
      </c>
      <c r="G36" s="15">
        <v>128511.31873</v>
      </c>
      <c r="H36" s="16">
        <v>-0.45133068669117993</v>
      </c>
      <c r="I36" s="17">
        <v>70510.217000000004</v>
      </c>
    </row>
    <row r="37" spans="1:9">
      <c r="A37" s="8" t="s">
        <v>96</v>
      </c>
      <c r="B37" s="29" t="s">
        <v>153</v>
      </c>
      <c r="C37" s="15">
        <v>1549814.41255</v>
      </c>
      <c r="D37" s="16">
        <v>-1.1801449516723704E-2</v>
      </c>
      <c r="E37" s="15">
        <v>1531524.3560000004</v>
      </c>
      <c r="F37" s="16">
        <v>-7.5267213419360296E-2</v>
      </c>
      <c r="G37" s="15">
        <v>1416250.78544</v>
      </c>
      <c r="H37" s="16">
        <v>0.10474057338221636</v>
      </c>
      <c r="I37" s="17">
        <v>1564589.7047599999</v>
      </c>
    </row>
    <row r="38" spans="1:9">
      <c r="A38" s="48" t="s">
        <v>98</v>
      </c>
      <c r="B38" s="49" t="s">
        <v>154</v>
      </c>
      <c r="C38" s="24">
        <v>1769180.7393800002</v>
      </c>
      <c r="D38" s="51">
        <v>-0.10693626669613202</v>
      </c>
      <c r="E38" s="24">
        <v>1579991.1560000004</v>
      </c>
      <c r="F38" s="51">
        <v>-2.2296993053548608E-2</v>
      </c>
      <c r="G38" s="24">
        <v>1544762.1041700002</v>
      </c>
      <c r="H38" s="51">
        <v>5.8480083985836838E-2</v>
      </c>
      <c r="I38" s="26">
        <v>1635099.9217599998</v>
      </c>
    </row>
    <row r="39" spans="1:9">
      <c r="A39" s="36" t="s">
        <v>100</v>
      </c>
      <c r="B39" s="37" t="s">
        <v>4</v>
      </c>
      <c r="C39" s="38">
        <v>4668388.4067600006</v>
      </c>
      <c r="D39" s="39">
        <v>0.19116496366234731</v>
      </c>
      <c r="E39" s="38">
        <v>5560820.7068999996</v>
      </c>
      <c r="F39" s="39">
        <v>-0.17522413797138836</v>
      </c>
      <c r="G39" s="38">
        <v>4586430.6921200007</v>
      </c>
      <c r="H39" s="39">
        <v>0.27665233701885422</v>
      </c>
      <c r="I39" s="40">
        <v>5855277.4616700001</v>
      </c>
    </row>
    <row r="40" spans="1:9">
      <c r="A40" s="105">
        <v>0</v>
      </c>
      <c r="B40" s="29" t="s">
        <v>155</v>
      </c>
      <c r="C40" s="15">
        <v>5810905.0852699969</v>
      </c>
      <c r="D40" s="16">
        <v>-0.38921023733515553</v>
      </c>
      <c r="E40" s="15">
        <v>3549241.3378999992</v>
      </c>
      <c r="F40" s="16">
        <v>0.93347348126241869</v>
      </c>
      <c r="G40" s="15">
        <v>6862364.0054299962</v>
      </c>
      <c r="H40" s="16">
        <v>-0.4281511156091603</v>
      </c>
      <c r="I40" s="17">
        <v>3924235.2007889976</v>
      </c>
    </row>
    <row r="41" spans="1:9">
      <c r="A41" s="105">
        <v>0</v>
      </c>
      <c r="B41" s="29" t="s">
        <v>156</v>
      </c>
      <c r="C41" s="15">
        <v>1142516.678509997</v>
      </c>
      <c r="D41" s="16">
        <v>-2.7606564585327398</v>
      </c>
      <c r="E41" s="15">
        <v>-2011579.3689999999</v>
      </c>
      <c r="F41" s="16">
        <v>-2.1314161143148991</v>
      </c>
      <c r="G41" s="15">
        <v>2275933.3133099959</v>
      </c>
      <c r="H41" s="16">
        <v>-1.8484617056167598</v>
      </c>
      <c r="I41" s="17">
        <v>-1931042.2608810021</v>
      </c>
    </row>
    <row r="42" spans="1:9">
      <c r="A42" s="115">
        <v>0</v>
      </c>
      <c r="B42" s="31" t="s">
        <v>157</v>
      </c>
      <c r="C42" s="20">
        <v>90163764.021760017</v>
      </c>
      <c r="D42" s="104">
        <v>2.4260469147916831E-2</v>
      </c>
      <c r="E42" s="20">
        <v>92351179.237069979</v>
      </c>
      <c r="F42" s="104">
        <v>-6.0201198358581908E-3</v>
      </c>
      <c r="G42" s="20">
        <v>91795214.071079999</v>
      </c>
      <c r="H42" s="104">
        <v>2.910724194599101E-2</v>
      </c>
      <c r="I42" s="21">
        <v>94467119.576530963</v>
      </c>
    </row>
    <row r="43" spans="1:9">
      <c r="A43" s="115">
        <v>0</v>
      </c>
      <c r="B43" s="31" t="s">
        <v>6</v>
      </c>
      <c r="C43" s="60">
        <v>1.2447347090605378</v>
      </c>
      <c r="D43" s="116">
        <v>0</v>
      </c>
      <c r="E43" s="60">
        <v>0.63825854581069585</v>
      </c>
      <c r="F43" s="159">
        <v>0</v>
      </c>
      <c r="G43" s="60">
        <v>1.3712056346828903</v>
      </c>
      <c r="H43" s="159">
        <v>0</v>
      </c>
      <c r="I43" s="160">
        <v>0.74219693320755764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scale="91" orientation="landscape" r:id="rId1"/>
  <headerFooter alignWithMargins="0">
    <oddHeader>&amp;LFachgruppe für kantonale Finanzfragen (FkF)
Groupe d'études pour les finances cantonales&amp;CRechnung 2017 - Budget 2019
Compte 2017 - Budget 2019&amp;RZürich, 05.08.2019</oddHeader>
    <oddFooter>&amp;LQuelle: FkF Mai August 2019&amp;RBlatt 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Normal="100" workbookViewId="0">
      <selection activeCell="H24" sqref="H24"/>
    </sheetView>
  </sheetViews>
  <sheetFormatPr baseColWidth="10" defaultRowHeight="12.75"/>
  <cols>
    <col min="1" max="1" width="11.5703125" bestFit="1" customWidth="1"/>
    <col min="2" max="2" width="45.5703125" customWidth="1"/>
    <col min="3" max="3" width="13.28515625" bestFit="1" customWidth="1"/>
    <col min="4" max="4" width="9.7109375" customWidth="1"/>
    <col min="5" max="5" width="13.28515625" bestFit="1" customWidth="1"/>
    <col min="6" max="6" width="11.5703125" bestFit="1" customWidth="1"/>
    <col min="7" max="7" width="13.28515625" bestFit="1" customWidth="1"/>
    <col min="8" max="8" width="11.5703125" bestFit="1" customWidth="1"/>
    <col min="9" max="9" width="13.28515625" bestFit="1" customWidth="1"/>
  </cols>
  <sheetData>
    <row r="1" spans="1:9">
      <c r="A1" s="5" t="s">
        <v>26</v>
      </c>
      <c r="B1" s="6" t="s">
        <v>176</v>
      </c>
      <c r="C1" s="54" t="s">
        <v>23</v>
      </c>
      <c r="D1" s="7" t="s">
        <v>28</v>
      </c>
      <c r="E1" s="54" t="s">
        <v>22</v>
      </c>
      <c r="F1" s="7" t="s">
        <v>28</v>
      </c>
      <c r="G1" s="54" t="s">
        <v>23</v>
      </c>
      <c r="H1" s="7" t="s">
        <v>28</v>
      </c>
      <c r="I1" s="55" t="s">
        <v>22</v>
      </c>
    </row>
    <row r="2" spans="1:9">
      <c r="A2" s="105">
        <v>0</v>
      </c>
      <c r="B2" s="108">
        <v>0</v>
      </c>
      <c r="C2" s="62">
        <v>2017</v>
      </c>
      <c r="D2" s="3" t="s">
        <v>29</v>
      </c>
      <c r="E2" s="62">
        <v>2018</v>
      </c>
      <c r="F2" s="3" t="s">
        <v>29</v>
      </c>
      <c r="G2" s="63">
        <v>2018</v>
      </c>
      <c r="H2" s="3" t="s">
        <v>29</v>
      </c>
      <c r="I2" s="64">
        <v>2019</v>
      </c>
    </row>
    <row r="3" spans="1:9">
      <c r="A3" s="105">
        <v>0</v>
      </c>
      <c r="B3" s="2" t="s">
        <v>177</v>
      </c>
      <c r="C3" s="107">
        <v>0</v>
      </c>
      <c r="D3" s="106">
        <v>0</v>
      </c>
      <c r="E3" s="107">
        <v>0</v>
      </c>
      <c r="F3" s="108">
        <v>0</v>
      </c>
      <c r="G3" s="109">
        <v>0</v>
      </c>
      <c r="H3" s="108">
        <v>0</v>
      </c>
      <c r="I3" s="98">
        <v>0</v>
      </c>
    </row>
    <row r="4" spans="1:9">
      <c r="A4" s="5" t="s">
        <v>32</v>
      </c>
      <c r="B4" s="9" t="s">
        <v>33</v>
      </c>
      <c r="C4" s="10">
        <v>23931981.240640003</v>
      </c>
      <c r="D4" s="11">
        <v>1.9665709305788124E-2</v>
      </c>
      <c r="E4" s="10">
        <v>24402620.626830004</v>
      </c>
      <c r="F4" s="11">
        <v>7.8485341565888683E-4</v>
      </c>
      <c r="G4" s="10">
        <v>24421773.10698</v>
      </c>
      <c r="H4" s="11">
        <v>2.0815667978043136E-2</v>
      </c>
      <c r="I4" s="12">
        <v>24930128.627409998</v>
      </c>
    </row>
    <row r="5" spans="1:9">
      <c r="A5" s="13" t="s">
        <v>34</v>
      </c>
      <c r="B5" s="14" t="s">
        <v>35</v>
      </c>
      <c r="C5" s="15">
        <v>9295627.7344400007</v>
      </c>
      <c r="D5" s="16">
        <v>2.5842266688455406E-2</v>
      </c>
      <c r="E5" s="15">
        <v>9535847.8253900018</v>
      </c>
      <c r="F5" s="16">
        <v>-4.228746718528179E-3</v>
      </c>
      <c r="G5" s="15">
        <v>9495523.1401899997</v>
      </c>
      <c r="H5" s="16">
        <v>1.0726168200245401E-2</v>
      </c>
      <c r="I5" s="17">
        <v>9597373.718541</v>
      </c>
    </row>
    <row r="6" spans="1:9">
      <c r="A6" s="13" t="s">
        <v>36</v>
      </c>
      <c r="B6" s="14" t="s">
        <v>37</v>
      </c>
      <c r="C6" s="15">
        <v>1174616.5485100001</v>
      </c>
      <c r="D6" s="16">
        <v>-3.285923526189085E-2</v>
      </c>
      <c r="E6" s="15">
        <v>1136019.5469999998</v>
      </c>
      <c r="F6" s="16">
        <v>2.307729209346111E-2</v>
      </c>
      <c r="G6" s="15">
        <v>1162235.8019100002</v>
      </c>
      <c r="H6" s="16">
        <v>-2.62060538489234E-2</v>
      </c>
      <c r="I6" s="17">
        <v>1131778.1879</v>
      </c>
    </row>
    <row r="7" spans="1:9">
      <c r="A7" s="13" t="s">
        <v>38</v>
      </c>
      <c r="B7" s="14" t="s">
        <v>39</v>
      </c>
      <c r="C7" s="15">
        <v>769710.99229000008</v>
      </c>
      <c r="D7" s="16">
        <v>-8.4290024359631163E-2</v>
      </c>
      <c r="E7" s="15">
        <v>704832.0340000001</v>
      </c>
      <c r="F7" s="16">
        <v>-5.2341425645247826E-3</v>
      </c>
      <c r="G7" s="15">
        <v>701142.84265000012</v>
      </c>
      <c r="H7" s="16">
        <v>-6.6936994568206815E-2</v>
      </c>
      <c r="I7" s="17">
        <v>654210.44799999997</v>
      </c>
    </row>
    <row r="8" spans="1:9">
      <c r="A8" s="13" t="s">
        <v>40</v>
      </c>
      <c r="B8" s="14" t="s">
        <v>41</v>
      </c>
      <c r="C8" s="15">
        <v>447274.43320000003</v>
      </c>
      <c r="D8" s="16">
        <v>-0.99180520506442404</v>
      </c>
      <c r="E8" s="15">
        <v>3665.3222599999999</v>
      </c>
      <c r="F8" s="16">
        <v>21.747028568232906</v>
      </c>
      <c r="G8" s="15">
        <v>83375.190159999998</v>
      </c>
      <c r="H8" s="16">
        <v>0.21523836773939417</v>
      </c>
      <c r="I8" s="17">
        <v>101320.73</v>
      </c>
    </row>
    <row r="9" spans="1:9">
      <c r="A9" s="13" t="s">
        <v>42</v>
      </c>
      <c r="B9" s="14" t="s">
        <v>43</v>
      </c>
      <c r="C9" s="15">
        <v>3970828.7821200006</v>
      </c>
      <c r="D9" s="16">
        <v>-6.0741547662810196E-2</v>
      </c>
      <c r="E9" s="15">
        <v>3729634.49639</v>
      </c>
      <c r="F9" s="16">
        <v>7.5195207136638881E-2</v>
      </c>
      <c r="G9" s="15">
        <v>4010085.1348899999</v>
      </c>
      <c r="H9" s="16">
        <v>-6.6979644824265661E-2</v>
      </c>
      <c r="I9" s="17">
        <v>3741491.0568400002</v>
      </c>
    </row>
    <row r="10" spans="1:9">
      <c r="A10" s="13" t="s">
        <v>44</v>
      </c>
      <c r="B10" s="14" t="s">
        <v>45</v>
      </c>
      <c r="C10" s="15">
        <v>49728874.908249997</v>
      </c>
      <c r="D10" s="16">
        <v>1.6855237148366359E-2</v>
      </c>
      <c r="E10" s="15">
        <v>50567066.887949996</v>
      </c>
      <c r="F10" s="16">
        <v>9.4629830533839443E-3</v>
      </c>
      <c r="G10" s="15">
        <v>51045582.184969999</v>
      </c>
      <c r="H10" s="16">
        <v>1.4681921179080253E-2</v>
      </c>
      <c r="I10" s="17">
        <v>51795029.399149992</v>
      </c>
    </row>
    <row r="11" spans="1:9">
      <c r="A11" s="13" t="s">
        <v>46</v>
      </c>
      <c r="B11" s="14" t="s">
        <v>47</v>
      </c>
      <c r="C11" s="15">
        <v>10465342.611399999</v>
      </c>
      <c r="D11" s="41">
        <v>3.841779245354468E-2</v>
      </c>
      <c r="E11" s="15">
        <v>10867397.971800001</v>
      </c>
      <c r="F11" s="16">
        <v>2.8518029790038736E-2</v>
      </c>
      <c r="G11" s="15">
        <v>11177314.7509</v>
      </c>
      <c r="H11" s="16">
        <v>6.0807101128227551E-3</v>
      </c>
      <c r="I11" s="17">
        <v>11245280.761740001</v>
      </c>
    </row>
    <row r="12" spans="1:9">
      <c r="A12" s="13" t="s">
        <v>48</v>
      </c>
      <c r="B12" s="14" t="s">
        <v>49</v>
      </c>
      <c r="C12" s="15">
        <v>4174329.9220799999</v>
      </c>
      <c r="D12" s="41">
        <v>-0.14403292008610835</v>
      </c>
      <c r="E12" s="15">
        <v>3573088.9940000004</v>
      </c>
      <c r="F12" s="16">
        <v>2.1963077659632568E-2</v>
      </c>
      <c r="G12" s="15">
        <v>3651565.0250600008</v>
      </c>
      <c r="H12" s="16">
        <v>1.1981534602216173E-2</v>
      </c>
      <c r="I12" s="17">
        <v>3695316.3777599996</v>
      </c>
    </row>
    <row r="13" spans="1:9">
      <c r="A13" s="13" t="s">
        <v>50</v>
      </c>
      <c r="B13" s="14" t="s">
        <v>51</v>
      </c>
      <c r="C13" s="15">
        <v>576307.43021000002</v>
      </c>
      <c r="D13" s="41">
        <v>-1</v>
      </c>
      <c r="E13" s="15">
        <v>0</v>
      </c>
      <c r="F13" s="41" t="s">
        <v>52</v>
      </c>
      <c r="G13" s="15">
        <v>0</v>
      </c>
      <c r="H13" s="41" t="s">
        <v>52</v>
      </c>
      <c r="I13" s="17">
        <v>0</v>
      </c>
    </row>
    <row r="14" spans="1:9">
      <c r="A14" s="13" t="s">
        <v>53</v>
      </c>
      <c r="B14" s="14" t="s">
        <v>54</v>
      </c>
      <c r="C14" s="15">
        <v>745767.64627000003</v>
      </c>
      <c r="D14" s="41">
        <v>-7.8672642294753556E-2</v>
      </c>
      <c r="E14" s="15">
        <v>687096.13500000001</v>
      </c>
      <c r="F14" s="16">
        <v>5.966111710117547E-2</v>
      </c>
      <c r="G14" s="15">
        <v>728089.05797000008</v>
      </c>
      <c r="H14" s="16">
        <v>-0.23466821279580344</v>
      </c>
      <c r="I14" s="17">
        <v>557229.69998000003</v>
      </c>
    </row>
    <row r="15" spans="1:9">
      <c r="A15" s="13" t="s">
        <v>55</v>
      </c>
      <c r="B15" s="14" t="s">
        <v>56</v>
      </c>
      <c r="C15" s="15">
        <v>1522760.5085499997</v>
      </c>
      <c r="D15" s="41">
        <v>5.5528483287576667E-2</v>
      </c>
      <c r="E15" s="15">
        <v>1607317.09</v>
      </c>
      <c r="F15" s="16">
        <v>7.2417374334021456E-2</v>
      </c>
      <c r="G15" s="15">
        <v>1723714.7733800001</v>
      </c>
      <c r="H15" s="16">
        <v>-1.4142094954734549E-4</v>
      </c>
      <c r="I15" s="17">
        <v>1723471.004</v>
      </c>
    </row>
    <row r="16" spans="1:9">
      <c r="A16" s="13" t="s">
        <v>57</v>
      </c>
      <c r="B16" s="14" t="s">
        <v>58</v>
      </c>
      <c r="C16" s="15">
        <v>101835.51343000001</v>
      </c>
      <c r="D16" s="41">
        <v>-1</v>
      </c>
      <c r="E16" s="15">
        <v>0</v>
      </c>
      <c r="F16" s="41" t="s">
        <v>52</v>
      </c>
      <c r="G16" s="15">
        <v>0</v>
      </c>
      <c r="H16" s="41" t="s">
        <v>52</v>
      </c>
      <c r="I16" s="17">
        <v>0</v>
      </c>
    </row>
    <row r="17" spans="1:9">
      <c r="A17" s="13" t="s">
        <v>59</v>
      </c>
      <c r="B17" s="14" t="s">
        <v>60</v>
      </c>
      <c r="C17" s="15">
        <v>759564.43581000005</v>
      </c>
      <c r="D17" s="16">
        <v>-0.55119010063120732</v>
      </c>
      <c r="E17" s="15">
        <v>340900.03799999994</v>
      </c>
      <c r="F17" s="16">
        <v>0.91621254421802156</v>
      </c>
      <c r="G17" s="15">
        <v>653236.92914000014</v>
      </c>
      <c r="H17" s="16">
        <v>-0.44233007849143485</v>
      </c>
      <c r="I17" s="17">
        <v>364290.587</v>
      </c>
    </row>
    <row r="18" spans="1:9">
      <c r="A18" s="13">
        <v>389</v>
      </c>
      <c r="B18" s="14" t="s">
        <v>61</v>
      </c>
      <c r="C18" s="15">
        <v>740192.60728999996</v>
      </c>
      <c r="D18" s="41">
        <v>-0.76782864445352361</v>
      </c>
      <c r="E18" s="15">
        <v>171851.52100000001</v>
      </c>
      <c r="F18" s="41">
        <v>4.2801081338698195</v>
      </c>
      <c r="G18" s="15">
        <v>907394.61385000008</v>
      </c>
      <c r="H18" s="41">
        <v>-0.81959806736624485</v>
      </c>
      <c r="I18" s="17">
        <v>163695.742</v>
      </c>
    </row>
    <row r="19" spans="1:9">
      <c r="A19" s="18" t="s">
        <v>62</v>
      </c>
      <c r="B19" s="19" t="s">
        <v>63</v>
      </c>
      <c r="C19" s="20">
        <v>2994935.7986100013</v>
      </c>
      <c r="D19" s="41">
        <v>-5.1718360871672323E-2</v>
      </c>
      <c r="E19" s="20">
        <v>2840042.6281899991</v>
      </c>
      <c r="F19" s="41">
        <v>3.6291886490340861E-2</v>
      </c>
      <c r="G19" s="20">
        <v>2943113.1328799999</v>
      </c>
      <c r="H19" s="41">
        <v>-3.2334098066722446E-2</v>
      </c>
      <c r="I19" s="21">
        <v>2847950.2242199993</v>
      </c>
    </row>
    <row r="20" spans="1:9">
      <c r="A20" s="22" t="s">
        <v>64</v>
      </c>
      <c r="B20" s="23" t="s">
        <v>65</v>
      </c>
      <c r="C20" s="24">
        <v>92638990.93265</v>
      </c>
      <c r="D20" s="25">
        <v>-3.6974663604553972E-3</v>
      </c>
      <c r="E20" s="24">
        <v>92296461.380009994</v>
      </c>
      <c r="F20" s="25">
        <v>2.1287543057696909E-2</v>
      </c>
      <c r="G20" s="24">
        <v>94261226.275710016</v>
      </c>
      <c r="H20" s="25">
        <v>-6.9737839349509167E-4</v>
      </c>
      <c r="I20" s="26">
        <v>94195490.533160985</v>
      </c>
    </row>
    <row r="21" spans="1:9">
      <c r="A21" s="27" t="s">
        <v>66</v>
      </c>
      <c r="B21" s="28" t="s">
        <v>67</v>
      </c>
      <c r="C21" s="10">
        <v>40324604.501790002</v>
      </c>
      <c r="D21" s="16">
        <v>5.3504525280693993E-4</v>
      </c>
      <c r="E21" s="10">
        <v>40346179.990000002</v>
      </c>
      <c r="F21" s="16">
        <v>2.82471723546684E-2</v>
      </c>
      <c r="G21" s="10">
        <v>41485845.490030006</v>
      </c>
      <c r="H21" s="16">
        <v>-6.0657004172792652E-4</v>
      </c>
      <c r="I21" s="12">
        <v>41460681.419</v>
      </c>
    </row>
    <row r="22" spans="1:9">
      <c r="A22" s="8" t="s">
        <v>68</v>
      </c>
      <c r="B22" s="29" t="s">
        <v>69</v>
      </c>
      <c r="C22" s="15">
        <v>5800105.4238900011</v>
      </c>
      <c r="D22" s="16">
        <v>-2.4074687214280046E-2</v>
      </c>
      <c r="E22" s="15">
        <v>5660469.7000000002</v>
      </c>
      <c r="F22" s="16">
        <v>0.11338889931519272</v>
      </c>
      <c r="G22" s="15">
        <v>6302304.1288899994</v>
      </c>
      <c r="H22" s="16">
        <v>-6.6512678588208418E-2</v>
      </c>
      <c r="I22" s="17">
        <v>5883121</v>
      </c>
    </row>
    <row r="23" spans="1:9">
      <c r="A23" s="8" t="s">
        <v>70</v>
      </c>
      <c r="B23" s="29" t="s">
        <v>71</v>
      </c>
      <c r="C23" s="15">
        <v>3249938.8053299999</v>
      </c>
      <c r="D23" s="16">
        <v>-0.23163061855054265</v>
      </c>
      <c r="E23" s="15">
        <v>2497153.4696000004</v>
      </c>
      <c r="F23" s="16">
        <v>0.20421023614206796</v>
      </c>
      <c r="G23" s="15">
        <v>3007097.7693100008</v>
      </c>
      <c r="H23" s="16">
        <v>-0.1210191432995887</v>
      </c>
      <c r="I23" s="17">
        <v>2643181.3734500003</v>
      </c>
    </row>
    <row r="24" spans="1:9">
      <c r="A24" s="8" t="s">
        <v>72</v>
      </c>
      <c r="B24" s="29" t="s">
        <v>73</v>
      </c>
      <c r="C24" s="15">
        <v>10211374.85847</v>
      </c>
      <c r="D24" s="16">
        <v>-5.0960247280351839E-2</v>
      </c>
      <c r="E24" s="15">
        <v>9691000.6706100013</v>
      </c>
      <c r="F24" s="16">
        <v>0.10674934899523492</v>
      </c>
      <c r="G24" s="15">
        <v>10725508.683310004</v>
      </c>
      <c r="H24" s="16">
        <v>-8.5912333117018597E-2</v>
      </c>
      <c r="I24" s="17">
        <v>9804055.2084599994</v>
      </c>
    </row>
    <row r="25" spans="1:9">
      <c r="A25" s="8" t="s">
        <v>74</v>
      </c>
      <c r="B25" s="29" t="s">
        <v>75</v>
      </c>
      <c r="C25" s="15">
        <v>30494301.400000006</v>
      </c>
      <c r="D25" s="16">
        <v>-6.2726236082918385E-3</v>
      </c>
      <c r="E25" s="15">
        <v>30303022.125119999</v>
      </c>
      <c r="F25" s="16">
        <v>3.072185018497792E-2</v>
      </c>
      <c r="G25" s="15">
        <v>31233987.031000007</v>
      </c>
      <c r="H25" s="16">
        <v>-8.2531223011700489E-3</v>
      </c>
      <c r="I25" s="17">
        <v>30976209.116080005</v>
      </c>
    </row>
    <row r="26" spans="1:9">
      <c r="A26" s="56" t="s">
        <v>76</v>
      </c>
      <c r="B26" s="29" t="s">
        <v>77</v>
      </c>
      <c r="C26" s="15">
        <v>663613.87915000005</v>
      </c>
      <c r="D26" s="16">
        <v>-8.6294459698989995E-2</v>
      </c>
      <c r="E26" s="15">
        <v>606347.67799999996</v>
      </c>
      <c r="F26" s="16">
        <v>-0.16177744981815517</v>
      </c>
      <c r="G26" s="15">
        <v>508254.29695000005</v>
      </c>
      <c r="H26" s="16">
        <v>0.17921402311127071</v>
      </c>
      <c r="I26" s="17">
        <v>599340.59427</v>
      </c>
    </row>
    <row r="27" spans="1:9">
      <c r="A27" s="144">
        <v>489</v>
      </c>
      <c r="B27" s="29" t="s">
        <v>78</v>
      </c>
      <c r="C27" s="15">
        <v>241049.05989999999</v>
      </c>
      <c r="D27" s="16">
        <v>0.73919343317048969</v>
      </c>
      <c r="E27" s="15">
        <v>419230.94205000001</v>
      </c>
      <c r="F27" s="16">
        <v>-0.35223637195745966</v>
      </c>
      <c r="G27" s="15">
        <v>271562.55601</v>
      </c>
      <c r="H27" s="16">
        <v>0.40454397176153623</v>
      </c>
      <c r="I27" s="17">
        <v>381421.55100000004</v>
      </c>
    </row>
    <row r="28" spans="1:9">
      <c r="A28" s="30" t="s">
        <v>79</v>
      </c>
      <c r="B28" s="31" t="s">
        <v>80</v>
      </c>
      <c r="C28" s="20">
        <v>2994935.7598800007</v>
      </c>
      <c r="D28" s="16">
        <v>-5.1718202027881723E-2</v>
      </c>
      <c r="E28" s="20">
        <v>2840043.0671899994</v>
      </c>
      <c r="F28" s="16">
        <v>3.6291726315960601E-2</v>
      </c>
      <c r="G28" s="20">
        <v>2943113.1329100002</v>
      </c>
      <c r="H28" s="16">
        <v>-3.233409820230345E-2</v>
      </c>
      <c r="I28" s="21">
        <v>2847950.2238499993</v>
      </c>
    </row>
    <row r="29" spans="1:9">
      <c r="A29" s="48" t="s">
        <v>81</v>
      </c>
      <c r="B29" s="49" t="s">
        <v>82</v>
      </c>
      <c r="C29" s="24">
        <v>93979923.688410014</v>
      </c>
      <c r="D29" s="50">
        <v>-1.7200227265553477E-2</v>
      </c>
      <c r="E29" s="24">
        <v>92363447.642569989</v>
      </c>
      <c r="F29" s="50">
        <v>4.4543870447119972E-2</v>
      </c>
      <c r="G29" s="24">
        <v>96477673.088409975</v>
      </c>
      <c r="H29" s="51">
        <v>-1.9504125069181852E-2</v>
      </c>
      <c r="I29" s="26">
        <v>94595960.486109987</v>
      </c>
    </row>
    <row r="30" spans="1:9">
      <c r="A30" s="47" t="s">
        <v>83</v>
      </c>
      <c r="B30" s="32" t="s">
        <v>84</v>
      </c>
      <c r="C30" s="33">
        <v>1340932.7557599973</v>
      </c>
      <c r="D30" s="110">
        <v>0</v>
      </c>
      <c r="E30" s="33">
        <v>66986.26255999977</v>
      </c>
      <c r="F30" s="110">
        <v>0</v>
      </c>
      <c r="G30" s="34">
        <v>2216446.8126999969</v>
      </c>
      <c r="H30" s="111">
        <v>0</v>
      </c>
      <c r="I30" s="35">
        <v>400469.95294899837</v>
      </c>
    </row>
    <row r="31" spans="1:9">
      <c r="A31" s="114">
        <v>0</v>
      </c>
      <c r="B31" s="28" t="s">
        <v>85</v>
      </c>
      <c r="C31" s="112">
        <v>0</v>
      </c>
      <c r="D31" s="117">
        <v>0</v>
      </c>
      <c r="E31" s="112">
        <v>0</v>
      </c>
      <c r="F31" s="117">
        <v>0</v>
      </c>
      <c r="G31" s="112">
        <v>0</v>
      </c>
      <c r="H31" s="112">
        <v>0</v>
      </c>
      <c r="I31" s="113">
        <v>0</v>
      </c>
    </row>
    <row r="32" spans="1:9">
      <c r="A32" s="56" t="s">
        <v>86</v>
      </c>
      <c r="B32" s="29" t="s">
        <v>87</v>
      </c>
      <c r="C32" s="15">
        <v>4007217.4648100007</v>
      </c>
      <c r="D32" s="16">
        <v>0.24021141840767035</v>
      </c>
      <c r="E32" s="15">
        <v>4969796.8558999998</v>
      </c>
      <c r="F32" s="16">
        <v>-0.19125435936714374</v>
      </c>
      <c r="G32" s="15">
        <v>4019301.5420400002</v>
      </c>
      <c r="H32" s="16">
        <v>0.29393576720555559</v>
      </c>
      <c r="I32" s="17">
        <v>5200718.0244300002</v>
      </c>
    </row>
    <row r="33" spans="1:9">
      <c r="A33" s="56" t="s">
        <v>88</v>
      </c>
      <c r="B33" s="29" t="s">
        <v>89</v>
      </c>
      <c r="C33" s="15">
        <v>1115822.28764</v>
      </c>
      <c r="D33" s="16">
        <v>-0.40302326868836336</v>
      </c>
      <c r="E33" s="15">
        <v>666119.94200000004</v>
      </c>
      <c r="F33" s="16">
        <v>0.16279226758234486</v>
      </c>
      <c r="G33" s="15">
        <v>774559.11784000008</v>
      </c>
      <c r="H33" s="16">
        <v>-1.2032063951411948E-2</v>
      </c>
      <c r="I33" s="17">
        <v>765239.57299999997</v>
      </c>
    </row>
    <row r="34" spans="1:9">
      <c r="A34" s="8" t="s">
        <v>90</v>
      </c>
      <c r="B34" s="29" t="s">
        <v>91</v>
      </c>
      <c r="C34" s="15">
        <v>1314529.3936900001</v>
      </c>
      <c r="D34" s="16">
        <v>0.14481659537153968</v>
      </c>
      <c r="E34" s="15">
        <v>1504895.0650000002</v>
      </c>
      <c r="F34" s="16">
        <v>-0.11134525754458509</v>
      </c>
      <c r="G34" s="15">
        <v>1337332.13641</v>
      </c>
      <c r="H34" s="16">
        <v>0.13989617425348597</v>
      </c>
      <c r="I34" s="17">
        <v>1524419.7860000001</v>
      </c>
    </row>
    <row r="35" spans="1:9">
      <c r="A35" s="48" t="s">
        <v>92</v>
      </c>
      <c r="B35" s="49" t="s">
        <v>93</v>
      </c>
      <c r="C35" s="24">
        <v>6437569.1461399989</v>
      </c>
      <c r="D35" s="51">
        <v>0.10924041370206784</v>
      </c>
      <c r="E35" s="24">
        <v>7140811.8629000001</v>
      </c>
      <c r="F35" s="51">
        <v>-0.14138715400912066</v>
      </c>
      <c r="G35" s="24">
        <v>6131192.7962900018</v>
      </c>
      <c r="H35" s="51">
        <v>0.22168355037904616</v>
      </c>
      <c r="I35" s="26">
        <v>7490377.3834300013</v>
      </c>
    </row>
    <row r="36" spans="1:9">
      <c r="A36" s="8" t="s">
        <v>94</v>
      </c>
      <c r="B36" s="29" t="s">
        <v>95</v>
      </c>
      <c r="C36" s="15">
        <v>219366.32682999995</v>
      </c>
      <c r="D36" s="16">
        <v>-0.7790599829044873</v>
      </c>
      <c r="E36" s="15">
        <v>48466.8</v>
      </c>
      <c r="F36" s="16">
        <v>1.6515329819587841</v>
      </c>
      <c r="G36" s="15">
        <v>128511.31873</v>
      </c>
      <c r="H36" s="16">
        <v>-0.45133068669117993</v>
      </c>
      <c r="I36" s="17">
        <v>70510.217000000004</v>
      </c>
    </row>
    <row r="37" spans="1:9">
      <c r="A37" s="8" t="s">
        <v>96</v>
      </c>
      <c r="B37" s="29" t="s">
        <v>97</v>
      </c>
      <c r="C37" s="15">
        <v>1549814.41255</v>
      </c>
      <c r="D37" s="16">
        <v>-1.1801449516723704E-2</v>
      </c>
      <c r="E37" s="15">
        <v>1531524.3560000004</v>
      </c>
      <c r="F37" s="16">
        <v>-7.5267213419360296E-2</v>
      </c>
      <c r="G37" s="15">
        <v>1416250.78544</v>
      </c>
      <c r="H37" s="16">
        <v>0.10474057338221636</v>
      </c>
      <c r="I37" s="17">
        <v>1564589.7047599999</v>
      </c>
    </row>
    <row r="38" spans="1:9">
      <c r="A38" s="48" t="s">
        <v>98</v>
      </c>
      <c r="B38" s="49" t="s">
        <v>99</v>
      </c>
      <c r="C38" s="24">
        <v>1769180.7393800002</v>
      </c>
      <c r="D38" s="51">
        <v>-0.10693626669613202</v>
      </c>
      <c r="E38" s="24">
        <v>1579991.1560000004</v>
      </c>
      <c r="F38" s="51">
        <v>-2.2296993053548608E-2</v>
      </c>
      <c r="G38" s="24">
        <v>1544762.1041700002</v>
      </c>
      <c r="H38" s="51">
        <v>5.8480083985836838E-2</v>
      </c>
      <c r="I38" s="26">
        <v>1635099.9217599998</v>
      </c>
    </row>
    <row r="39" spans="1:9">
      <c r="A39" s="36" t="s">
        <v>100</v>
      </c>
      <c r="B39" s="37" t="s">
        <v>3</v>
      </c>
      <c r="C39" s="38">
        <v>4668388.4067600006</v>
      </c>
      <c r="D39" s="39">
        <v>0.19116496366234731</v>
      </c>
      <c r="E39" s="38">
        <v>5560820.7068999996</v>
      </c>
      <c r="F39" s="39">
        <v>-0.17522413797138836</v>
      </c>
      <c r="G39" s="38">
        <v>4586430.6921200007</v>
      </c>
      <c r="H39" s="39">
        <v>0.27665233701885422</v>
      </c>
      <c r="I39" s="40">
        <v>5855277.4616700001</v>
      </c>
    </row>
    <row r="40" spans="1:9">
      <c r="A40" s="105" t="s">
        <v>0</v>
      </c>
      <c r="B40" s="29" t="s">
        <v>101</v>
      </c>
      <c r="C40" s="15">
        <v>5810905.0852699969</v>
      </c>
      <c r="D40" s="16">
        <v>-0.38921023733515553</v>
      </c>
      <c r="E40" s="15">
        <v>3549241.3378999992</v>
      </c>
      <c r="F40" s="16">
        <v>0.93347348126241869</v>
      </c>
      <c r="G40" s="15">
        <v>6862364.0054299962</v>
      </c>
      <c r="H40" s="16">
        <v>-0.4281511156091603</v>
      </c>
      <c r="I40" s="17">
        <v>3924235.2007889976</v>
      </c>
    </row>
    <row r="41" spans="1:9">
      <c r="A41" s="105" t="s">
        <v>0</v>
      </c>
      <c r="B41" s="29" t="s">
        <v>102</v>
      </c>
      <c r="C41" s="15">
        <v>1142516.678509997</v>
      </c>
      <c r="D41" s="16">
        <v>-2.7606564585327398</v>
      </c>
      <c r="E41" s="15">
        <v>-2011579.3689999999</v>
      </c>
      <c r="F41" s="16">
        <v>-2.1314161143148991</v>
      </c>
      <c r="G41" s="15">
        <v>2275933.3133099959</v>
      </c>
      <c r="H41" s="16">
        <v>-1.8484617056167598</v>
      </c>
      <c r="I41" s="17">
        <v>-1931042.2608810021</v>
      </c>
    </row>
    <row r="42" spans="1:9">
      <c r="A42" s="115" t="s">
        <v>0</v>
      </c>
      <c r="B42" s="31" t="s">
        <v>103</v>
      </c>
      <c r="C42" s="20">
        <v>90163764.021760017</v>
      </c>
      <c r="D42" s="104">
        <v>2.4260469147916831E-2</v>
      </c>
      <c r="E42" s="20">
        <v>92351179.237069979</v>
      </c>
      <c r="F42" s="104">
        <v>-6.0201198358581908E-3</v>
      </c>
      <c r="G42" s="20">
        <v>91795214.071079999</v>
      </c>
      <c r="H42" s="104">
        <v>2.910724194599101E-2</v>
      </c>
      <c r="I42" s="21">
        <v>94467119.576530963</v>
      </c>
    </row>
    <row r="43" spans="1:9">
      <c r="A43" s="115">
        <v>0</v>
      </c>
      <c r="B43" s="31" t="s">
        <v>5</v>
      </c>
      <c r="C43" s="60">
        <v>1.2447347090605378</v>
      </c>
      <c r="D43" s="116">
        <v>0</v>
      </c>
      <c r="E43" s="60">
        <v>0.63825854581069585</v>
      </c>
      <c r="F43" s="159">
        <v>0</v>
      </c>
      <c r="G43" s="60">
        <v>1.3712056346828903</v>
      </c>
      <c r="H43" s="159">
        <v>0</v>
      </c>
      <c r="I43" s="160">
        <v>0.74219693320755764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scale="91" orientation="landscape" r:id="rId1"/>
  <headerFooter alignWithMargins="0">
    <oddHeader>&amp;LFachgruppe für kantonale Finanzfragen (FkF)
Groupe d'études pour les finances cantonales&amp;CRechnung 2017 - Budget 2019
Compte 2017 - Budget 2019&amp;RZürich, 05.08.2019</oddHeader>
    <oddFooter>&amp;LQuelle: FkF Mai August 2019&amp;RBlatt 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F46"/>
  <sheetViews>
    <sheetView topLeftCell="A10" zoomScaleNormal="100" workbookViewId="0">
      <selection activeCell="J44" sqref="J44"/>
    </sheetView>
  </sheetViews>
  <sheetFormatPr baseColWidth="10" defaultRowHeight="12.75"/>
  <cols>
    <col min="1" max="1" width="26.42578125" customWidth="1"/>
    <col min="2" max="2" width="15.42578125" customWidth="1"/>
    <col min="3" max="3" width="15.5703125" customWidth="1"/>
    <col min="4" max="4" width="15.7109375" customWidth="1"/>
    <col min="5" max="5" width="16.140625" customWidth="1"/>
    <col min="6" max="6" width="2.140625" customWidth="1"/>
  </cols>
  <sheetData>
    <row r="1" spans="1:6">
      <c r="B1" s="4"/>
      <c r="C1" s="4"/>
      <c r="D1" s="4"/>
      <c r="E1" s="4"/>
      <c r="F1" s="4"/>
    </row>
    <row r="2" spans="1:6" ht="18" customHeight="1">
      <c r="A2" s="45" t="s">
        <v>178</v>
      </c>
      <c r="B2" s="52"/>
    </row>
    <row r="3" spans="1:6" ht="17.25" customHeight="1" thickBot="1">
      <c r="A3" s="45" t="s">
        <v>179</v>
      </c>
      <c r="B3" s="4"/>
      <c r="C3" s="4"/>
      <c r="D3" s="4"/>
      <c r="E3" s="4"/>
      <c r="F3" s="4"/>
    </row>
    <row r="4" spans="1:6" ht="13.5" thickTop="1">
      <c r="A4" s="131" t="s">
        <v>2</v>
      </c>
      <c r="B4" s="178" t="s">
        <v>10</v>
      </c>
      <c r="C4" s="178" t="s">
        <v>3</v>
      </c>
      <c r="D4" s="178" t="s">
        <v>11</v>
      </c>
      <c r="E4" s="130" t="s">
        <v>5</v>
      </c>
      <c r="F4" s="138"/>
    </row>
    <row r="5" spans="1:6">
      <c r="A5" s="132" t="s">
        <v>1</v>
      </c>
      <c r="B5" s="179" t="s">
        <v>18</v>
      </c>
      <c r="C5" s="179" t="s">
        <v>4</v>
      </c>
      <c r="D5" s="179" t="s">
        <v>12</v>
      </c>
      <c r="E5" s="42" t="s">
        <v>6</v>
      </c>
      <c r="F5" s="139"/>
    </row>
    <row r="6" spans="1:6">
      <c r="A6" s="133"/>
      <c r="B6" s="180" t="s">
        <v>19</v>
      </c>
      <c r="C6" s="180"/>
      <c r="D6" s="181"/>
      <c r="E6" s="43"/>
      <c r="F6" s="139"/>
    </row>
    <row r="7" spans="1:6" ht="15">
      <c r="A7" s="134"/>
      <c r="B7" s="182" t="s">
        <v>16</v>
      </c>
      <c r="C7" s="57"/>
      <c r="D7" s="183"/>
      <c r="E7" s="119"/>
      <c r="F7" s="140"/>
    </row>
    <row r="8" spans="1:6" ht="24" customHeight="1">
      <c r="A8" s="161" t="s">
        <v>27</v>
      </c>
      <c r="B8" s="162">
        <v>367356.80553999729</v>
      </c>
      <c r="C8" s="162">
        <v>861503.08395000012</v>
      </c>
      <c r="D8" s="162">
        <v>133927.45998999709</v>
      </c>
      <c r="E8" s="163">
        <v>1.1554578996698868</v>
      </c>
      <c r="F8" s="206"/>
    </row>
    <row r="9" spans="1:6" ht="24" customHeight="1">
      <c r="A9" s="164" t="s">
        <v>104</v>
      </c>
      <c r="B9" s="162">
        <v>-5038.2624900005758</v>
      </c>
      <c r="C9" s="165">
        <v>465396.96649999986</v>
      </c>
      <c r="D9" s="165">
        <v>43143.406289999606</v>
      </c>
      <c r="E9" s="166">
        <v>1.0927023796791326</v>
      </c>
      <c r="F9" s="207"/>
    </row>
    <row r="10" spans="1:6" ht="24" customHeight="1">
      <c r="A10" s="164" t="s">
        <v>105</v>
      </c>
      <c r="B10" s="165">
        <v>-37683.260940000881</v>
      </c>
      <c r="C10" s="165">
        <v>76565.603999999992</v>
      </c>
      <c r="D10" s="165">
        <v>19621.709919999121</v>
      </c>
      <c r="E10" s="167">
        <v>1.2562731683015147</v>
      </c>
      <c r="F10" s="207"/>
    </row>
    <row r="11" spans="1:6" ht="24" customHeight="1">
      <c r="A11" s="164" t="s">
        <v>106</v>
      </c>
      <c r="B11" s="165">
        <v>1155.2000000000698</v>
      </c>
      <c r="C11" s="165">
        <v>28991.000000000011</v>
      </c>
      <c r="D11" s="165">
        <v>-16269.899999999941</v>
      </c>
      <c r="E11" s="167">
        <v>0.43879479838570812</v>
      </c>
      <c r="F11" s="207"/>
    </row>
    <row r="12" spans="1:6" ht="24" customHeight="1">
      <c r="A12" s="164" t="s">
        <v>107</v>
      </c>
      <c r="B12" s="165">
        <v>89252</v>
      </c>
      <c r="C12" s="165">
        <v>32387</v>
      </c>
      <c r="D12" s="165">
        <v>127224</v>
      </c>
      <c r="E12" s="167">
        <v>4.928242813474542</v>
      </c>
      <c r="F12" s="207"/>
    </row>
    <row r="13" spans="1:6" ht="24" customHeight="1">
      <c r="A13" s="164" t="s">
        <v>108</v>
      </c>
      <c r="B13" s="165">
        <v>-10169</v>
      </c>
      <c r="C13" s="165">
        <v>2291</v>
      </c>
      <c r="D13" s="165">
        <v>-8052</v>
      </c>
      <c r="E13" s="167" t="s">
        <v>109</v>
      </c>
      <c r="F13" s="207"/>
    </row>
    <row r="14" spans="1:6" ht="24" customHeight="1">
      <c r="A14" s="164" t="s">
        <v>110</v>
      </c>
      <c r="B14" s="165">
        <v>-2672.9000000000815</v>
      </c>
      <c r="C14" s="165">
        <v>10428.499999999996</v>
      </c>
      <c r="D14" s="165">
        <v>-6578.3000000000793</v>
      </c>
      <c r="E14" s="167">
        <v>0.36919978903964312</v>
      </c>
      <c r="F14" s="207"/>
    </row>
    <row r="15" spans="1:6" ht="24" customHeight="1">
      <c r="A15" s="164" t="s">
        <v>111</v>
      </c>
      <c r="B15" s="165">
        <v>2865.4999999999418</v>
      </c>
      <c r="C15" s="165">
        <v>18636.8</v>
      </c>
      <c r="D15" s="165">
        <v>19306.999999999938</v>
      </c>
      <c r="E15" s="167">
        <v>2.0359611092032934</v>
      </c>
      <c r="F15" s="207"/>
    </row>
    <row r="16" spans="1:6" ht="24" customHeight="1">
      <c r="A16" s="164" t="s">
        <v>112</v>
      </c>
      <c r="B16" s="165">
        <v>-45432.045679999748</v>
      </c>
      <c r="C16" s="165">
        <v>135213.83372</v>
      </c>
      <c r="D16" s="165">
        <v>-81228.549849999748</v>
      </c>
      <c r="E16" s="167">
        <v>0.39925858460453573</v>
      </c>
      <c r="F16" s="207"/>
    </row>
    <row r="17" spans="1:6" ht="24" customHeight="1">
      <c r="A17" s="164" t="s">
        <v>114</v>
      </c>
      <c r="B17" s="165">
        <v>16240</v>
      </c>
      <c r="C17" s="165">
        <v>105749</v>
      </c>
      <c r="D17" s="165">
        <v>-27128</v>
      </c>
      <c r="E17" s="167">
        <v>0.74346802333828221</v>
      </c>
      <c r="F17" s="207"/>
    </row>
    <row r="18" spans="1:6" ht="24" customHeight="1">
      <c r="A18" s="164" t="s">
        <v>158</v>
      </c>
      <c r="B18" s="165">
        <v>-5776.8120000003837</v>
      </c>
      <c r="C18" s="165">
        <v>118332.48899999997</v>
      </c>
      <c r="D18" s="165">
        <v>-42483.879000000365</v>
      </c>
      <c r="E18" s="166">
        <v>0.64097874253282738</v>
      </c>
      <c r="F18" s="207"/>
    </row>
    <row r="19" spans="1:6" ht="24" customHeight="1">
      <c r="A19" s="164" t="s">
        <v>159</v>
      </c>
      <c r="B19" s="165">
        <v>250700.80653000064</v>
      </c>
      <c r="C19" s="165">
        <v>424602.72600000008</v>
      </c>
      <c r="D19" s="165">
        <v>54641.162940000591</v>
      </c>
      <c r="E19" s="166">
        <v>1.1286877346614128</v>
      </c>
      <c r="F19" s="207"/>
    </row>
    <row r="20" spans="1:6" ht="24" customHeight="1">
      <c r="A20" s="164" t="s">
        <v>160</v>
      </c>
      <c r="B20" s="165">
        <v>67415.200000000186</v>
      </c>
      <c r="C20" s="165">
        <v>181036.87</v>
      </c>
      <c r="D20" s="165">
        <v>164186.53000000014</v>
      </c>
      <c r="E20" s="167">
        <v>1.9069231588018516</v>
      </c>
      <c r="F20" s="207"/>
    </row>
    <row r="21" spans="1:6" ht="24" customHeight="1">
      <c r="A21" s="164" t="s">
        <v>161</v>
      </c>
      <c r="B21" s="165">
        <v>36057.079999999958</v>
      </c>
      <c r="C21" s="165">
        <v>7296.1999999999989</v>
      </c>
      <c r="D21" s="165">
        <v>95359.599999999962</v>
      </c>
      <c r="E21" s="167">
        <v>14.069762342041059</v>
      </c>
      <c r="F21" s="207"/>
    </row>
    <row r="22" spans="1:6" ht="24" customHeight="1">
      <c r="A22" s="164" t="s">
        <v>162</v>
      </c>
      <c r="B22" s="165">
        <v>4361.7000000000116</v>
      </c>
      <c r="C22" s="165">
        <v>29687</v>
      </c>
      <c r="D22" s="165">
        <v>-10532.099999999988</v>
      </c>
      <c r="E22" s="167">
        <v>0.64522855121770517</v>
      </c>
      <c r="F22" s="207"/>
    </row>
    <row r="23" spans="1:6" ht="24" customHeight="1">
      <c r="A23" s="164" t="s">
        <v>163</v>
      </c>
      <c r="B23" s="165">
        <v>2316.3000000000175</v>
      </c>
      <c r="C23" s="165">
        <v>6192.2</v>
      </c>
      <c r="D23" s="165">
        <v>4634.200000000018</v>
      </c>
      <c r="E23" s="167">
        <v>1.7483931397564707</v>
      </c>
      <c r="F23" s="207"/>
    </row>
    <row r="24" spans="1:6" ht="24" customHeight="1">
      <c r="A24" s="164" t="s">
        <v>164</v>
      </c>
      <c r="B24" s="165">
        <v>151927.48077999894</v>
      </c>
      <c r="C24" s="165">
        <v>445914.68633000006</v>
      </c>
      <c r="D24" s="165">
        <v>-167212.10030000116</v>
      </c>
      <c r="E24" s="167">
        <v>0.625013247093962</v>
      </c>
      <c r="F24" s="207"/>
    </row>
    <row r="25" spans="1:6" ht="24" customHeight="1">
      <c r="A25" s="164" t="s">
        <v>165</v>
      </c>
      <c r="B25" s="165">
        <v>128817.10000000009</v>
      </c>
      <c r="C25" s="165">
        <v>221449.90000000002</v>
      </c>
      <c r="D25" s="165">
        <v>85906.800000000047</v>
      </c>
      <c r="E25" s="167">
        <v>1.3879288272426407</v>
      </c>
      <c r="F25" s="207"/>
    </row>
    <row r="26" spans="1:6" ht="24" customHeight="1">
      <c r="A26" s="164" t="s">
        <v>166</v>
      </c>
      <c r="B26" s="165">
        <v>-50123.07716999948</v>
      </c>
      <c r="C26" s="165">
        <v>140017.27855999998</v>
      </c>
      <c r="D26" s="165">
        <v>109534.4536300005</v>
      </c>
      <c r="E26" s="167">
        <v>1.7822924053124127</v>
      </c>
      <c r="F26" s="207"/>
    </row>
    <row r="27" spans="1:6" ht="24" customHeight="1">
      <c r="A27" s="164" t="s">
        <v>167</v>
      </c>
      <c r="B27" s="165">
        <v>17702</v>
      </c>
      <c r="C27" s="165">
        <v>47473</v>
      </c>
      <c r="D27" s="165">
        <v>9221</v>
      </c>
      <c r="E27" s="167">
        <v>1.1942367240326079</v>
      </c>
      <c r="F27" s="207"/>
    </row>
    <row r="28" spans="1:6" ht="24" customHeight="1">
      <c r="A28" s="164" t="s">
        <v>168</v>
      </c>
      <c r="B28" s="165">
        <v>80381.333820000291</v>
      </c>
      <c r="C28" s="165">
        <v>160389.10550000003</v>
      </c>
      <c r="D28" s="165">
        <v>106548.63832000029</v>
      </c>
      <c r="E28" s="167">
        <v>1.6643134394187407</v>
      </c>
      <c r="F28" s="207"/>
    </row>
    <row r="29" spans="1:6" ht="24" customHeight="1">
      <c r="A29" s="164" t="s">
        <v>169</v>
      </c>
      <c r="B29" s="165">
        <v>265059.72550999932</v>
      </c>
      <c r="C29" s="165">
        <v>268114.08502</v>
      </c>
      <c r="D29" s="165">
        <v>608302.19664999924</v>
      </c>
      <c r="E29" s="166">
        <v>3.2688185016636591</v>
      </c>
      <c r="F29" s="207"/>
    </row>
    <row r="30" spans="1:6" ht="24" customHeight="1">
      <c r="A30" s="164" t="s">
        <v>171</v>
      </c>
      <c r="B30" s="165">
        <v>4110.7126800003462</v>
      </c>
      <c r="C30" s="165">
        <v>202440.60180999996</v>
      </c>
      <c r="D30" s="165">
        <v>7241.3636000003899</v>
      </c>
      <c r="E30" s="167">
        <v>1.035770312552206</v>
      </c>
      <c r="F30" s="207"/>
    </row>
    <row r="31" spans="1:6" ht="24" customHeight="1">
      <c r="A31" s="164" t="s">
        <v>172</v>
      </c>
      <c r="B31" s="165">
        <v>-52273.291209999938</v>
      </c>
      <c r="C31" s="165">
        <v>44930.052000000003</v>
      </c>
      <c r="D31" s="165">
        <v>-47009.300959999942</v>
      </c>
      <c r="E31" s="167" t="s">
        <v>109</v>
      </c>
      <c r="F31" s="207"/>
    </row>
    <row r="32" spans="1:6" ht="24" customHeight="1">
      <c r="A32" s="164" t="s">
        <v>173</v>
      </c>
      <c r="B32" s="165">
        <v>69814.903830001131</v>
      </c>
      <c r="C32" s="165">
        <v>607220.79099999997</v>
      </c>
      <c r="D32" s="165">
        <v>-40455.538869998883</v>
      </c>
      <c r="E32" s="167">
        <v>0.93337589972277668</v>
      </c>
      <c r="F32" s="208"/>
    </row>
    <row r="33" spans="1:6" ht="24" customHeight="1">
      <c r="A33" s="209" t="s">
        <v>174</v>
      </c>
      <c r="B33" s="169">
        <v>-5432.4434399998281</v>
      </c>
      <c r="C33" s="169">
        <v>26128.633370000003</v>
      </c>
      <c r="D33" s="169">
        <v>666.82615000016085</v>
      </c>
      <c r="E33" s="174">
        <v>1.0255208965795275</v>
      </c>
      <c r="F33" s="210"/>
    </row>
    <row r="34" spans="1:6" ht="25.9" customHeight="1">
      <c r="A34" s="170" t="str">
        <f>CHD!B1</f>
        <v>26 Kantone</v>
      </c>
      <c r="B34" s="171">
        <v>1340932.7557599973</v>
      </c>
      <c r="C34" s="172">
        <v>4668388.4067600006</v>
      </c>
      <c r="D34" s="171">
        <v>1142516.678509997</v>
      </c>
      <c r="E34" s="173">
        <v>1.2447347090605378</v>
      </c>
      <c r="F34" s="141"/>
    </row>
    <row r="35" spans="1:6" ht="15.75" thickBot="1">
      <c r="A35" s="135">
        <v>0</v>
      </c>
      <c r="B35" s="136"/>
      <c r="C35" s="136"/>
      <c r="D35" s="136"/>
      <c r="E35" s="136"/>
      <c r="F35" s="143"/>
    </row>
    <row r="36" spans="1:6" ht="15.75" thickTop="1">
      <c r="A36" s="4" t="s">
        <v>7</v>
      </c>
      <c r="B36" s="4"/>
      <c r="C36" s="4"/>
      <c r="D36" s="4"/>
      <c r="E36" s="44"/>
      <c r="F36" s="44"/>
    </row>
    <row r="37" spans="1:6">
      <c r="A37" s="1" t="s">
        <v>17</v>
      </c>
      <c r="B37" s="4"/>
      <c r="C37" s="4"/>
      <c r="D37" s="4"/>
      <c r="E37" s="4"/>
      <c r="F37" s="4"/>
    </row>
    <row r="38" spans="1:6">
      <c r="A38" t="str">
        <f>'Budget 2019'!A38</f>
        <v>Kantone die HRM2 anwenden, sind mit HRM2 markiert   /  Cantons qui utilises MCH2 sont marqué HRM2</v>
      </c>
      <c r="B38" s="4"/>
      <c r="C38" s="4"/>
      <c r="D38" s="4"/>
      <c r="E38" s="4"/>
      <c r="F38" s="4"/>
    </row>
    <row r="39" spans="1:6">
      <c r="B39" s="4"/>
      <c r="C39" s="4"/>
      <c r="D39" s="4"/>
      <c r="E39" s="4"/>
      <c r="F39" s="4"/>
    </row>
    <row r="40" spans="1:6">
      <c r="A40" s="118"/>
      <c r="B40" s="118"/>
      <c r="C40" s="118"/>
      <c r="D40" s="118"/>
      <c r="E40" s="118"/>
    </row>
    <row r="45" spans="1:6">
      <c r="A45" s="120"/>
    </row>
    <row r="46" spans="1:6">
      <c r="A46" s="121"/>
    </row>
  </sheetData>
  <phoneticPr fontId="8" type="noConversion"/>
  <pageMargins left="0.6692913385826772" right="0.55118110236220474" top="0.98425196850393704" bottom="0.74803149606299213" header="0.51181102362204722" footer="0.47244094488188981"/>
  <pageSetup paperSize="9" scale="92" orientation="portrait" horizontalDpi="300" verticalDpi="300" r:id="rId1"/>
  <headerFooter alignWithMargins="0">
    <oddHeader>&amp;LFachgruppe für kantonale Finanzfragen (FkF)
Groupe d'étude pour les finances cantonales&amp;RZürich, 05.08.2019</oddHeader>
    <oddFooter>&amp;LQuelle: FkF August 2019&amp;RBlatt 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F39"/>
  <sheetViews>
    <sheetView topLeftCell="A10" zoomScaleNormal="100" workbookViewId="0">
      <selection activeCell="J44" sqref="J44"/>
    </sheetView>
  </sheetViews>
  <sheetFormatPr baseColWidth="10" defaultRowHeight="12.75"/>
  <cols>
    <col min="1" max="1" width="25.140625" customWidth="1"/>
    <col min="2" max="2" width="15.28515625" customWidth="1"/>
    <col min="3" max="3" width="16.7109375" customWidth="1"/>
    <col min="4" max="4" width="14.7109375" customWidth="1"/>
    <col min="5" max="5" width="17.7109375" customWidth="1"/>
    <col min="6" max="6" width="2.140625" customWidth="1"/>
  </cols>
  <sheetData>
    <row r="1" spans="1:6">
      <c r="B1" s="4"/>
      <c r="C1" s="4"/>
      <c r="D1" s="4"/>
      <c r="E1" s="4"/>
      <c r="F1" s="4"/>
    </row>
    <row r="2" spans="1:6" ht="20.25" customHeight="1">
      <c r="A2" s="45" t="s">
        <v>180</v>
      </c>
      <c r="B2" s="52"/>
    </row>
    <row r="3" spans="1:6" ht="17.25" customHeight="1" thickBot="1">
      <c r="A3" s="45" t="s">
        <v>181</v>
      </c>
      <c r="B3" s="4"/>
      <c r="C3" s="4"/>
      <c r="D3" s="4"/>
      <c r="E3" s="4"/>
      <c r="F3" s="4"/>
    </row>
    <row r="4" spans="1:6" ht="13.5" thickTop="1">
      <c r="A4" s="131" t="s">
        <v>2</v>
      </c>
      <c r="B4" s="178" t="s">
        <v>10</v>
      </c>
      <c r="C4" s="178" t="s">
        <v>3</v>
      </c>
      <c r="D4" s="178" t="s">
        <v>11</v>
      </c>
      <c r="E4" s="130" t="s">
        <v>5</v>
      </c>
      <c r="F4" s="138"/>
    </row>
    <row r="5" spans="1:6">
      <c r="A5" s="132" t="s">
        <v>1</v>
      </c>
      <c r="B5" s="179" t="s">
        <v>18</v>
      </c>
      <c r="C5" s="179" t="s">
        <v>4</v>
      </c>
      <c r="D5" s="179" t="s">
        <v>12</v>
      </c>
      <c r="E5" s="42" t="s">
        <v>6</v>
      </c>
      <c r="F5" s="139"/>
    </row>
    <row r="6" spans="1:6">
      <c r="A6" s="133"/>
      <c r="B6" s="180" t="s">
        <v>19</v>
      </c>
      <c r="C6" s="180"/>
      <c r="D6" s="181"/>
      <c r="E6" s="43"/>
      <c r="F6" s="139"/>
    </row>
    <row r="7" spans="1:6" ht="24.6" customHeight="1">
      <c r="A7" s="134"/>
      <c r="B7" s="184" t="s">
        <v>16</v>
      </c>
      <c r="C7" s="185"/>
      <c r="D7" s="185"/>
      <c r="E7" s="119"/>
      <c r="F7" s="140"/>
    </row>
    <row r="8" spans="1:6" ht="24" customHeight="1">
      <c r="A8" s="164" t="s">
        <v>27</v>
      </c>
      <c r="B8" s="165">
        <v>129677.38592000119</v>
      </c>
      <c r="C8" s="165">
        <v>1057129.25</v>
      </c>
      <c r="D8" s="165">
        <v>-289913.69207999879</v>
      </c>
      <c r="E8" s="167">
        <v>0.72575378830923576</v>
      </c>
      <c r="F8" s="207"/>
    </row>
    <row r="9" spans="1:6" ht="24" customHeight="1">
      <c r="A9" s="164" t="s">
        <v>104</v>
      </c>
      <c r="B9" s="165">
        <v>108436.19557000138</v>
      </c>
      <c r="C9" s="165">
        <v>469453.38399999996</v>
      </c>
      <c r="D9" s="165">
        <v>-116032.24996999872</v>
      </c>
      <c r="E9" s="166">
        <v>0.75283541683874888</v>
      </c>
      <c r="F9" s="207"/>
    </row>
    <row r="10" spans="1:6" ht="24" customHeight="1">
      <c r="A10" s="164" t="s">
        <v>105</v>
      </c>
      <c r="B10" s="165">
        <v>-43564.493800000288</v>
      </c>
      <c r="C10" s="165">
        <v>152395.67199999999</v>
      </c>
      <c r="D10" s="165">
        <v>-61338.251950000296</v>
      </c>
      <c r="E10" s="167">
        <v>0.59750660143419099</v>
      </c>
      <c r="F10" s="207"/>
    </row>
    <row r="11" spans="1:6" ht="24" customHeight="1">
      <c r="A11" s="164" t="s">
        <v>106</v>
      </c>
      <c r="B11" s="165">
        <v>-7396.8999999999651</v>
      </c>
      <c r="C11" s="165">
        <v>35033.700000000004</v>
      </c>
      <c r="D11" s="165">
        <v>-28551.79999999997</v>
      </c>
      <c r="E11" s="167">
        <v>0.18501899599528548</v>
      </c>
      <c r="F11" s="207"/>
    </row>
    <row r="12" spans="1:6" ht="24" customHeight="1">
      <c r="A12" s="164" t="s">
        <v>107</v>
      </c>
      <c r="B12" s="165">
        <v>12751</v>
      </c>
      <c r="C12" s="165">
        <v>57635</v>
      </c>
      <c r="D12" s="165">
        <v>42796</v>
      </c>
      <c r="E12" s="167">
        <v>1.7425349180185652</v>
      </c>
      <c r="F12" s="207"/>
    </row>
    <row r="13" spans="1:6" ht="24" customHeight="1">
      <c r="A13" s="164" t="s">
        <v>108</v>
      </c>
      <c r="B13" s="165">
        <v>-9965</v>
      </c>
      <c r="C13" s="165">
        <v>11874</v>
      </c>
      <c r="D13" s="165">
        <v>-33139</v>
      </c>
      <c r="E13" s="167" t="s">
        <v>109</v>
      </c>
      <c r="F13" s="207"/>
    </row>
    <row r="14" spans="1:6" ht="24" customHeight="1">
      <c r="A14" s="164" t="s">
        <v>110</v>
      </c>
      <c r="B14" s="165">
        <v>-3414.0000000001164</v>
      </c>
      <c r="C14" s="165">
        <v>20277.5</v>
      </c>
      <c r="D14" s="165">
        <v>-21043.500000000116</v>
      </c>
      <c r="E14" s="167" t="s">
        <v>109</v>
      </c>
      <c r="F14" s="207"/>
    </row>
    <row r="15" spans="1:6" ht="24" customHeight="1">
      <c r="A15" s="164" t="s">
        <v>111</v>
      </c>
      <c r="B15" s="165">
        <v>-1297.3000000000466</v>
      </c>
      <c r="C15" s="165">
        <v>18229</v>
      </c>
      <c r="D15" s="165">
        <v>-4695.6000000000477</v>
      </c>
      <c r="E15" s="167">
        <v>0.74241044489549357</v>
      </c>
      <c r="F15" s="207"/>
    </row>
    <row r="16" spans="1:6" ht="24" customHeight="1">
      <c r="A16" s="164" t="s">
        <v>112</v>
      </c>
      <c r="B16" s="165">
        <v>1655.3960499998648</v>
      </c>
      <c r="C16" s="165">
        <v>127035</v>
      </c>
      <c r="D16" s="165">
        <v>-73828.627000000124</v>
      </c>
      <c r="E16" s="167">
        <v>0.41883239264769451</v>
      </c>
      <c r="F16" s="207"/>
    </row>
    <row r="17" spans="1:6" ht="24" customHeight="1">
      <c r="A17" s="164" t="s">
        <v>114</v>
      </c>
      <c r="B17" s="165">
        <v>217</v>
      </c>
      <c r="C17" s="165">
        <v>158954</v>
      </c>
      <c r="D17" s="165">
        <v>-55432</v>
      </c>
      <c r="E17" s="167">
        <v>0.65127017879386484</v>
      </c>
      <c r="F17" s="207"/>
    </row>
    <row r="18" spans="1:6" ht="24" customHeight="1">
      <c r="A18" s="164" t="s">
        <v>158</v>
      </c>
      <c r="B18" s="165">
        <v>2792.2330000000075</v>
      </c>
      <c r="C18" s="165">
        <v>146810.52499999999</v>
      </c>
      <c r="D18" s="165">
        <v>-63030.963999999978</v>
      </c>
      <c r="E18" s="166">
        <v>0.57066454193253524</v>
      </c>
      <c r="F18" s="207"/>
    </row>
    <row r="19" spans="1:6" ht="24" customHeight="1">
      <c r="A19" s="164" t="s">
        <v>159</v>
      </c>
      <c r="B19" s="165">
        <v>133289.97799999919</v>
      </c>
      <c r="C19" s="165">
        <v>403650.39199999999</v>
      </c>
      <c r="D19" s="165">
        <v>-63053.791000000783</v>
      </c>
      <c r="E19" s="166">
        <v>0.84379108196183594</v>
      </c>
      <c r="F19" s="207"/>
    </row>
    <row r="20" spans="1:6" ht="24" customHeight="1">
      <c r="A20" s="164" t="s">
        <v>160</v>
      </c>
      <c r="B20" s="165">
        <v>4954.2000000006519</v>
      </c>
      <c r="C20" s="165">
        <v>254545</v>
      </c>
      <c r="D20" s="165">
        <v>-120043.09999999934</v>
      </c>
      <c r="E20" s="167">
        <v>0.52840126500226159</v>
      </c>
      <c r="F20" s="207"/>
    </row>
    <row r="21" spans="1:6" ht="24" customHeight="1">
      <c r="A21" s="164" t="s">
        <v>161</v>
      </c>
      <c r="B21" s="165">
        <v>-1081.9000000000233</v>
      </c>
      <c r="C21" s="165">
        <v>33865.4</v>
      </c>
      <c r="D21" s="165">
        <v>-21684.500000000022</v>
      </c>
      <c r="E21" s="167">
        <v>0.35968569690598595</v>
      </c>
      <c r="F21" s="207"/>
    </row>
    <row r="22" spans="1:6" ht="24" customHeight="1">
      <c r="A22" s="164" t="s">
        <v>162</v>
      </c>
      <c r="B22" s="165">
        <v>5571.3999999999651</v>
      </c>
      <c r="C22" s="165">
        <v>22533</v>
      </c>
      <c r="D22" s="165">
        <v>-5051.6000000000349</v>
      </c>
      <c r="E22" s="167">
        <v>0.77581325167531912</v>
      </c>
      <c r="F22" s="207"/>
    </row>
    <row r="23" spans="1:6" ht="24" customHeight="1">
      <c r="A23" s="164" t="s">
        <v>163</v>
      </c>
      <c r="B23" s="165">
        <v>-1803.7999999999884</v>
      </c>
      <c r="C23" s="165">
        <v>13960</v>
      </c>
      <c r="D23" s="165">
        <v>-12697.999999999989</v>
      </c>
      <c r="E23" s="167">
        <v>9.0401146131805998E-2</v>
      </c>
      <c r="F23" s="207"/>
    </row>
    <row r="24" spans="1:6" ht="24" customHeight="1">
      <c r="A24" s="164" t="s">
        <v>164</v>
      </c>
      <c r="B24" s="165">
        <v>371.10000000055879</v>
      </c>
      <c r="C24" s="165">
        <v>442658.6</v>
      </c>
      <c r="D24" s="165">
        <v>-303266.59999999939</v>
      </c>
      <c r="E24" s="167">
        <v>0.31489730460449789</v>
      </c>
      <c r="F24" s="207"/>
    </row>
    <row r="25" spans="1:6" ht="24" customHeight="1">
      <c r="A25" s="164" t="s">
        <v>165</v>
      </c>
      <c r="B25" s="165">
        <v>-22752</v>
      </c>
      <c r="C25" s="165">
        <v>292923</v>
      </c>
      <c r="D25" s="165">
        <v>-106014</v>
      </c>
      <c r="E25" s="167">
        <v>0.63808236294179699</v>
      </c>
      <c r="F25" s="207"/>
    </row>
    <row r="26" spans="1:6" ht="24" customHeight="1">
      <c r="A26" s="164" t="s">
        <v>166</v>
      </c>
      <c r="B26" s="165">
        <v>-21633.238180000335</v>
      </c>
      <c r="C26" s="165">
        <v>161209.47189999997</v>
      </c>
      <c r="D26" s="165">
        <v>37898.520999999717</v>
      </c>
      <c r="E26" s="167">
        <v>1.2350886740917344</v>
      </c>
      <c r="F26" s="207"/>
    </row>
    <row r="27" spans="1:6" ht="24" customHeight="1">
      <c r="A27" s="164" t="s">
        <v>167</v>
      </c>
      <c r="B27" s="165">
        <v>2113</v>
      </c>
      <c r="C27" s="165">
        <v>54512</v>
      </c>
      <c r="D27" s="165">
        <v>-27856</v>
      </c>
      <c r="E27" s="167">
        <v>0.48899324919283826</v>
      </c>
      <c r="F27" s="207"/>
    </row>
    <row r="28" spans="1:6" ht="24" customHeight="1">
      <c r="A28" s="164" t="s">
        <v>168</v>
      </c>
      <c r="B28" s="165">
        <v>7493.7999999988824</v>
      </c>
      <c r="C28" s="165">
        <v>147393.89999999997</v>
      </c>
      <c r="D28" s="165">
        <v>50802.399999998917</v>
      </c>
      <c r="E28" s="167">
        <v>1.3446709802780097</v>
      </c>
      <c r="F28" s="207"/>
    </row>
    <row r="29" spans="1:6" ht="24" customHeight="1">
      <c r="A29" s="164" t="s">
        <v>169</v>
      </c>
      <c r="B29" s="165">
        <v>61.299999998882413</v>
      </c>
      <c r="C29" s="165">
        <v>395068.2</v>
      </c>
      <c r="D29" s="165">
        <v>-187186.50000000116</v>
      </c>
      <c r="E29" s="166">
        <v>0.52619193344338733</v>
      </c>
      <c r="F29" s="207"/>
    </row>
    <row r="30" spans="1:6" ht="24" customHeight="1">
      <c r="A30" s="164" t="s">
        <v>171</v>
      </c>
      <c r="B30" s="165">
        <v>41.599999999627471</v>
      </c>
      <c r="C30" s="165">
        <v>212902.8</v>
      </c>
      <c r="D30" s="165">
        <v>-4988.5000000003492</v>
      </c>
      <c r="E30" s="167">
        <v>0.97656911980490468</v>
      </c>
      <c r="F30" s="207"/>
    </row>
    <row r="31" spans="1:6" ht="24" customHeight="1">
      <c r="A31" s="164" t="s">
        <v>172</v>
      </c>
      <c r="B31" s="165">
        <v>-37243.12200000044</v>
      </c>
      <c r="C31" s="165">
        <v>76643.991000000009</v>
      </c>
      <c r="D31" s="165">
        <v>-69501.316000000443</v>
      </c>
      <c r="E31" s="167">
        <v>9.319288970742097E-2</v>
      </c>
      <c r="F31" s="207"/>
    </row>
    <row r="32" spans="1:6" ht="24" customHeight="1">
      <c r="A32" s="164" t="s">
        <v>173</v>
      </c>
      <c r="B32" s="165">
        <v>-186528.67199999932</v>
      </c>
      <c r="C32" s="165">
        <v>761387.62100000004</v>
      </c>
      <c r="D32" s="165">
        <v>-465744.79799999931</v>
      </c>
      <c r="E32" s="167">
        <v>0.38829475926034357</v>
      </c>
      <c r="F32" s="208"/>
    </row>
    <row r="33" spans="1:6" ht="24" customHeight="1">
      <c r="A33" s="209" t="s">
        <v>174</v>
      </c>
      <c r="B33" s="169">
        <v>-5758.8999999999069</v>
      </c>
      <c r="C33" s="169">
        <v>32740.300000000003</v>
      </c>
      <c r="D33" s="169">
        <v>-8981.8999999999105</v>
      </c>
      <c r="E33" s="174">
        <v>0.72566225721817124</v>
      </c>
      <c r="F33" s="210"/>
    </row>
    <row r="34" spans="1:6" ht="26.45" customHeight="1">
      <c r="A34" s="170" t="str">
        <f>CHD!B1</f>
        <v>26 Kantone</v>
      </c>
      <c r="B34" s="171">
        <v>66986.26255999977</v>
      </c>
      <c r="C34" s="172">
        <v>5560820.7068999996</v>
      </c>
      <c r="D34" s="171">
        <v>-2011579.3689999999</v>
      </c>
      <c r="E34" s="173">
        <v>0.63825854581069585</v>
      </c>
      <c r="F34" s="141"/>
    </row>
    <row r="35" spans="1:6" ht="7.9" customHeight="1" thickBot="1">
      <c r="A35" s="135">
        <v>0</v>
      </c>
      <c r="B35" s="136"/>
      <c r="C35" s="136"/>
      <c r="D35" s="136"/>
      <c r="E35" s="136"/>
      <c r="F35" s="143"/>
    </row>
    <row r="36" spans="1:6" ht="15.75" thickTop="1">
      <c r="A36" s="4" t="s">
        <v>7</v>
      </c>
      <c r="B36" s="44"/>
      <c r="C36" s="44"/>
      <c r="D36" s="44"/>
      <c r="E36" s="44"/>
      <c r="F36" s="44"/>
    </row>
    <row r="37" spans="1:6">
      <c r="A37" s="1" t="s">
        <v>17</v>
      </c>
      <c r="B37" s="122"/>
      <c r="C37" s="122"/>
      <c r="D37" s="122"/>
      <c r="E37" s="122"/>
      <c r="F37" s="4"/>
    </row>
    <row r="38" spans="1:6">
      <c r="A38" t="str">
        <f>'Budget 2019'!A38</f>
        <v>Kantone die HRM2 anwenden, sind mit HRM2 markiert   /  Cantons qui utilises MCH2 sont marqué HRM2</v>
      </c>
      <c r="B38" s="122"/>
      <c r="C38" s="122"/>
      <c r="D38" s="122"/>
      <c r="E38" s="122"/>
      <c r="F38" s="4"/>
    </row>
    <row r="39" spans="1:6">
      <c r="B39" s="122"/>
      <c r="C39" s="122"/>
      <c r="D39" s="122"/>
      <c r="E39" s="122"/>
      <c r="F39" s="4"/>
    </row>
  </sheetData>
  <phoneticPr fontId="8" type="noConversion"/>
  <pageMargins left="0.6692913385826772" right="0.55118110236220474" top="0.98425196850393704" bottom="0.74803149606299213" header="0.51181102362204722" footer="0.47244094488188981"/>
  <pageSetup paperSize="9" scale="90" orientation="portrait" horizontalDpi="300" verticalDpi="300" r:id="rId1"/>
  <headerFooter alignWithMargins="0">
    <oddHeader>&amp;LFachgruppe für kantonale Finanzfragen (FkF)
Groupe d'étude pour les finances cantonales&amp;RZürich, 05.08.2019</oddHeader>
    <oddFooter>&amp;LQuelle: FkF August 2019&amp;RBlatt 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F45"/>
  <sheetViews>
    <sheetView topLeftCell="A10" zoomScaleNormal="100" workbookViewId="0">
      <selection activeCell="J44" sqref="J44"/>
    </sheetView>
  </sheetViews>
  <sheetFormatPr baseColWidth="10" defaultRowHeight="12.75"/>
  <cols>
    <col min="1" max="1" width="23.85546875" customWidth="1"/>
    <col min="2" max="2" width="15.5703125" customWidth="1"/>
    <col min="3" max="4" width="16.7109375" customWidth="1"/>
    <col min="5" max="5" width="18.28515625" customWidth="1"/>
    <col min="6" max="6" width="2.140625" customWidth="1"/>
  </cols>
  <sheetData>
    <row r="1" spans="1:6">
      <c r="B1" s="4"/>
      <c r="C1" s="4"/>
      <c r="D1" s="4"/>
      <c r="E1" s="4"/>
      <c r="F1" s="4"/>
    </row>
    <row r="2" spans="1:6" ht="18" customHeight="1">
      <c r="A2" s="45" t="s">
        <v>182</v>
      </c>
      <c r="B2" s="52"/>
    </row>
    <row r="3" spans="1:6" ht="20.25" customHeight="1" thickBot="1">
      <c r="A3" s="45" t="s">
        <v>183</v>
      </c>
      <c r="B3" s="4"/>
      <c r="C3" s="4"/>
      <c r="D3" s="4"/>
      <c r="E3" s="4"/>
      <c r="F3" s="4"/>
    </row>
    <row r="4" spans="1:6" ht="13.5" thickTop="1">
      <c r="A4" s="131" t="s">
        <v>2</v>
      </c>
      <c r="B4" s="178" t="s">
        <v>10</v>
      </c>
      <c r="C4" s="178" t="s">
        <v>3</v>
      </c>
      <c r="D4" s="178" t="s">
        <v>11</v>
      </c>
      <c r="E4" s="130" t="s">
        <v>5</v>
      </c>
      <c r="F4" s="138"/>
    </row>
    <row r="5" spans="1:6">
      <c r="A5" s="132" t="s">
        <v>1</v>
      </c>
      <c r="B5" s="179" t="s">
        <v>18</v>
      </c>
      <c r="C5" s="179" t="s">
        <v>4</v>
      </c>
      <c r="D5" s="179" t="s">
        <v>12</v>
      </c>
      <c r="E5" s="42" t="s">
        <v>6</v>
      </c>
      <c r="F5" s="139"/>
    </row>
    <row r="6" spans="1:6">
      <c r="A6" s="133"/>
      <c r="B6" s="180" t="s">
        <v>19</v>
      </c>
      <c r="C6" s="180"/>
      <c r="D6" s="181"/>
      <c r="E6" s="43"/>
      <c r="F6" s="139"/>
    </row>
    <row r="7" spans="1:6" ht="24.6" customHeight="1">
      <c r="A7" s="134"/>
      <c r="B7" s="184" t="s">
        <v>16</v>
      </c>
      <c r="C7" s="185"/>
      <c r="D7" s="185"/>
      <c r="E7" s="119"/>
      <c r="F7" s="140"/>
    </row>
    <row r="8" spans="1:6" ht="24" customHeight="1">
      <c r="A8" s="161" t="s">
        <v>27</v>
      </c>
      <c r="B8" s="162">
        <v>548406.32113999873</v>
      </c>
      <c r="C8" s="162">
        <v>988844.67432999983</v>
      </c>
      <c r="D8" s="162">
        <v>175711.17346999887</v>
      </c>
      <c r="E8" s="163">
        <v>1.177693401230131</v>
      </c>
      <c r="F8" s="206"/>
    </row>
    <row r="9" spans="1:6" ht="24" customHeight="1">
      <c r="A9" s="164" t="s">
        <v>104</v>
      </c>
      <c r="B9" s="165">
        <v>260935.73908000067</v>
      </c>
      <c r="C9" s="165">
        <v>386142.70653000002</v>
      </c>
      <c r="D9" s="165">
        <v>335291.5566700006</v>
      </c>
      <c r="E9" s="166">
        <v>1.8683099563967842</v>
      </c>
      <c r="F9" s="207"/>
    </row>
    <row r="10" spans="1:6" ht="24" customHeight="1">
      <c r="A10" s="164" t="s">
        <v>105</v>
      </c>
      <c r="B10" s="165">
        <v>67486.83555999957</v>
      </c>
      <c r="C10" s="165">
        <v>93781.276419999995</v>
      </c>
      <c r="D10" s="165">
        <v>108035.48301999956</v>
      </c>
      <c r="E10" s="167">
        <v>2.1519941628450652</v>
      </c>
      <c r="F10" s="207"/>
    </row>
    <row r="11" spans="1:6" ht="24" customHeight="1">
      <c r="A11" s="164" t="s">
        <v>106</v>
      </c>
      <c r="B11" s="165">
        <v>6969.2909999999683</v>
      </c>
      <c r="C11" s="165">
        <v>29504.63700000001</v>
      </c>
      <c r="D11" s="165">
        <v>-8335.9240000000427</v>
      </c>
      <c r="E11" s="167">
        <v>0.71747071485746328</v>
      </c>
      <c r="F11" s="207"/>
    </row>
    <row r="12" spans="1:6" ht="24" customHeight="1">
      <c r="A12" s="164" t="s">
        <v>107</v>
      </c>
      <c r="B12" s="165">
        <v>107449</v>
      </c>
      <c r="C12" s="165">
        <v>44546</v>
      </c>
      <c r="D12" s="165">
        <v>124116</v>
      </c>
      <c r="E12" s="167">
        <v>3.7862434337538726</v>
      </c>
      <c r="F12" s="207"/>
    </row>
    <row r="13" spans="1:6" ht="24" customHeight="1">
      <c r="A13" s="164" t="s">
        <v>108</v>
      </c>
      <c r="B13" s="165">
        <v>-110776.09999999998</v>
      </c>
      <c r="C13" s="165">
        <v>14242.000000000004</v>
      </c>
      <c r="D13" s="165">
        <v>-28472.499999999975</v>
      </c>
      <c r="E13" s="167" t="s">
        <v>109</v>
      </c>
      <c r="F13" s="207"/>
    </row>
    <row r="14" spans="1:6" ht="24" customHeight="1">
      <c r="A14" s="164" t="s">
        <v>110</v>
      </c>
      <c r="B14" s="165">
        <v>-3213.1999999999534</v>
      </c>
      <c r="C14" s="165">
        <v>20668.099999999999</v>
      </c>
      <c r="D14" s="165">
        <v>-7091.4999999999527</v>
      </c>
      <c r="E14" s="167">
        <v>0.65688669979340364</v>
      </c>
      <c r="F14" s="207"/>
    </row>
    <row r="15" spans="1:6" ht="24" customHeight="1">
      <c r="A15" s="164" t="s">
        <v>111</v>
      </c>
      <c r="B15" s="165">
        <v>1888</v>
      </c>
      <c r="C15" s="165">
        <v>15841</v>
      </c>
      <c r="D15" s="165">
        <v>9172</v>
      </c>
      <c r="E15" s="167">
        <v>1.579003850766997</v>
      </c>
      <c r="F15" s="207"/>
    </row>
    <row r="16" spans="1:6" ht="24" customHeight="1">
      <c r="A16" s="164" t="s">
        <v>112</v>
      </c>
      <c r="B16" s="165">
        <v>149213.38000000035</v>
      </c>
      <c r="C16" s="165">
        <v>95179.86</v>
      </c>
      <c r="D16" s="165">
        <v>86325.35000000037</v>
      </c>
      <c r="E16" s="167">
        <v>1.9069707604108723</v>
      </c>
      <c r="F16" s="207"/>
    </row>
    <row r="17" spans="1:6" ht="24" customHeight="1">
      <c r="A17" s="164" t="s">
        <v>114</v>
      </c>
      <c r="B17" s="165">
        <v>1695</v>
      </c>
      <c r="C17" s="165">
        <v>136391</v>
      </c>
      <c r="D17" s="165">
        <v>-38039</v>
      </c>
      <c r="E17" s="167">
        <v>0.72110329860474665</v>
      </c>
      <c r="F17" s="207"/>
    </row>
    <row r="18" spans="1:6" ht="24" customHeight="1">
      <c r="A18" s="164" t="s">
        <v>158</v>
      </c>
      <c r="B18" s="165">
        <v>57682.052999999374</v>
      </c>
      <c r="C18" s="165">
        <v>130977.90000000001</v>
      </c>
      <c r="D18" s="165">
        <v>10851.05299999936</v>
      </c>
      <c r="E18" s="166">
        <v>1.0828464420333457</v>
      </c>
      <c r="F18" s="207"/>
    </row>
    <row r="19" spans="1:6" ht="24" customHeight="1">
      <c r="A19" s="164" t="s">
        <v>159</v>
      </c>
      <c r="B19" s="165">
        <v>282756.37800000049</v>
      </c>
      <c r="C19" s="165">
        <v>307593.49900000001</v>
      </c>
      <c r="D19" s="165">
        <v>188573.39400000049</v>
      </c>
      <c r="E19" s="166">
        <v>1.6130604015138841</v>
      </c>
      <c r="F19" s="207"/>
    </row>
    <row r="20" spans="1:6" ht="24" customHeight="1">
      <c r="A20" s="164" t="s">
        <v>160</v>
      </c>
      <c r="B20" s="165">
        <v>55507.499999999534</v>
      </c>
      <c r="C20" s="165">
        <v>215755.59999999998</v>
      </c>
      <c r="D20" s="165">
        <v>52112.299999999581</v>
      </c>
      <c r="E20" s="167">
        <v>1.2415339393276448</v>
      </c>
      <c r="F20" s="207"/>
    </row>
    <row r="21" spans="1:6" ht="24" customHeight="1">
      <c r="A21" s="164" t="s">
        <v>161</v>
      </c>
      <c r="B21" s="165">
        <v>43759</v>
      </c>
      <c r="C21" s="165">
        <v>10608</v>
      </c>
      <c r="D21" s="165">
        <v>57006</v>
      </c>
      <c r="E21" s="167">
        <v>6.373868778280543</v>
      </c>
      <c r="F21" s="207"/>
    </row>
    <row r="22" spans="1:6" ht="24" customHeight="1">
      <c r="A22" s="164" t="s">
        <v>162</v>
      </c>
      <c r="B22" s="165">
        <v>14690.399999999965</v>
      </c>
      <c r="C22" s="165">
        <v>-23608.999999999993</v>
      </c>
      <c r="D22" s="165">
        <v>54256.399999999958</v>
      </c>
      <c r="E22" s="167">
        <v>-1.2981235969333718</v>
      </c>
      <c r="F22" s="207"/>
    </row>
    <row r="23" spans="1:6" ht="24" customHeight="1">
      <c r="A23" s="164" t="s">
        <v>163</v>
      </c>
      <c r="B23" s="165">
        <v>2546.3431099999871</v>
      </c>
      <c r="C23" s="165">
        <v>7003.0872000000018</v>
      </c>
      <c r="D23" s="165">
        <v>-1853.1446900000146</v>
      </c>
      <c r="E23" s="167">
        <v>0.73538174849514737</v>
      </c>
      <c r="F23" s="207"/>
    </row>
    <row r="24" spans="1:6" ht="24" customHeight="1">
      <c r="A24" s="164" t="s">
        <v>164</v>
      </c>
      <c r="B24" s="165">
        <v>192099.79999999981</v>
      </c>
      <c r="C24" s="165">
        <v>352930.70000000007</v>
      </c>
      <c r="D24" s="165">
        <v>-32523.600000000268</v>
      </c>
      <c r="E24" s="167">
        <v>0.9078470645936999</v>
      </c>
      <c r="F24" s="207"/>
    </row>
    <row r="25" spans="1:6" ht="24" customHeight="1">
      <c r="A25" s="164" t="s">
        <v>165</v>
      </c>
      <c r="B25" s="165">
        <v>2736.6000000005588</v>
      </c>
      <c r="C25" s="165">
        <v>239662.5</v>
      </c>
      <c r="D25" s="165">
        <v>31589.200000000536</v>
      </c>
      <c r="E25" s="167">
        <v>1.1318070202889503</v>
      </c>
      <c r="F25" s="207"/>
    </row>
    <row r="26" spans="1:6" ht="24" customHeight="1">
      <c r="A26" s="164" t="s">
        <v>166</v>
      </c>
      <c r="B26" s="165">
        <v>-23160.018089999445</v>
      </c>
      <c r="C26" s="165">
        <v>156174.84993999999</v>
      </c>
      <c r="D26" s="165">
        <v>370612.35807000054</v>
      </c>
      <c r="E26" s="167">
        <v>3.373060439708341</v>
      </c>
      <c r="F26" s="207"/>
    </row>
    <row r="27" spans="1:6" ht="24" customHeight="1">
      <c r="A27" s="164" t="s">
        <v>167</v>
      </c>
      <c r="B27" s="165">
        <v>38688</v>
      </c>
      <c r="C27" s="165">
        <v>42881</v>
      </c>
      <c r="D27" s="165">
        <v>37758</v>
      </c>
      <c r="E27" s="167">
        <v>1.8805298383899629</v>
      </c>
      <c r="F27" s="207"/>
    </row>
    <row r="28" spans="1:6" ht="24" customHeight="1">
      <c r="A28" s="164" t="s">
        <v>168</v>
      </c>
      <c r="B28" s="165">
        <v>137200.70000000019</v>
      </c>
      <c r="C28" s="165">
        <v>291647.39999999997</v>
      </c>
      <c r="D28" s="165">
        <v>28633.10000000021</v>
      </c>
      <c r="E28" s="167">
        <v>1.0981771138710656</v>
      </c>
      <c r="F28" s="207"/>
    </row>
    <row r="29" spans="1:6" ht="24" customHeight="1">
      <c r="A29" s="164" t="s">
        <v>169</v>
      </c>
      <c r="B29" s="165">
        <v>186122.79999999888</v>
      </c>
      <c r="C29" s="165">
        <v>269154</v>
      </c>
      <c r="D29" s="165">
        <v>398180.29999999888</v>
      </c>
      <c r="E29" s="166">
        <v>2.4793772338512481</v>
      </c>
      <c r="F29" s="207"/>
    </row>
    <row r="30" spans="1:6" ht="24" customHeight="1">
      <c r="A30" s="164" t="s">
        <v>171</v>
      </c>
      <c r="B30" s="165">
        <v>8745.5901199993677</v>
      </c>
      <c r="C30" s="165">
        <v>195565.98090000005</v>
      </c>
      <c r="D30" s="165">
        <v>137432.96573999934</v>
      </c>
      <c r="E30" s="167">
        <v>1.7027447468497794</v>
      </c>
      <c r="F30" s="207"/>
    </row>
    <row r="31" spans="1:6" ht="24" customHeight="1">
      <c r="A31" s="164" t="s">
        <v>172</v>
      </c>
      <c r="B31" s="165">
        <v>-33334.158999999985</v>
      </c>
      <c r="C31" s="165">
        <v>48421.231999999996</v>
      </c>
      <c r="D31" s="165">
        <v>-36949.175999999978</v>
      </c>
      <c r="E31" s="167">
        <v>0.23692201801061202</v>
      </c>
      <c r="F31" s="207"/>
    </row>
    <row r="32" spans="1:6" ht="24" customHeight="1">
      <c r="A32" s="164" t="s">
        <v>173</v>
      </c>
      <c r="B32" s="165">
        <v>221645.31322999857</v>
      </c>
      <c r="C32" s="165">
        <v>484552.4622100002</v>
      </c>
      <c r="D32" s="165">
        <v>226490.16429999826</v>
      </c>
      <c r="E32" s="167">
        <v>1.4674213464255181</v>
      </c>
      <c r="F32" s="208"/>
    </row>
    <row r="33" spans="1:6" ht="24" customHeight="1">
      <c r="A33" s="209" t="s">
        <v>174</v>
      </c>
      <c r="B33" s="169">
        <v>-1293.7544500001241</v>
      </c>
      <c r="C33" s="169">
        <v>31970.226589999998</v>
      </c>
      <c r="D33" s="169">
        <v>-2948.6402700001199</v>
      </c>
      <c r="E33" s="174">
        <v>0.90776917824778791</v>
      </c>
      <c r="F33" s="210"/>
    </row>
    <row r="34" spans="1:6" ht="24" customHeight="1">
      <c r="A34" s="170" t="str">
        <f>CHD!B1</f>
        <v>26 Kantone</v>
      </c>
      <c r="B34" s="171">
        <v>2216446.8126999969</v>
      </c>
      <c r="C34" s="172">
        <v>4586430.6921200007</v>
      </c>
      <c r="D34" s="171">
        <v>2275933.3133099959</v>
      </c>
      <c r="E34" s="173">
        <v>1.3712056346828903</v>
      </c>
      <c r="F34" s="141"/>
    </row>
    <row r="35" spans="1:6" ht="15.75" thickBot="1">
      <c r="A35" s="137">
        <v>0</v>
      </c>
      <c r="B35" s="136"/>
      <c r="C35" s="136"/>
      <c r="D35" s="136"/>
      <c r="E35" s="136"/>
      <c r="F35" s="143"/>
    </row>
    <row r="36" spans="1:6" ht="15.75" thickTop="1">
      <c r="A36" s="4" t="s">
        <v>7</v>
      </c>
      <c r="B36" s="44"/>
      <c r="C36" s="44"/>
      <c r="D36" s="44"/>
      <c r="E36" s="44"/>
      <c r="F36" s="44"/>
    </row>
    <row r="37" spans="1:6">
      <c r="A37" s="1" t="s">
        <v>17</v>
      </c>
      <c r="B37" s="4"/>
      <c r="C37" s="4"/>
      <c r="D37" s="4"/>
      <c r="E37" s="4"/>
      <c r="F37" s="4"/>
    </row>
    <row r="38" spans="1:6">
      <c r="A38" s="4" t="str">
        <f>'Budget 2019'!A38</f>
        <v>Kantone die HRM2 anwenden, sind mit HRM2 markiert   /  Cantons qui utilises MCH2 sont marqué HRM2</v>
      </c>
      <c r="B38" s="4"/>
      <c r="C38" s="4"/>
      <c r="D38" s="4"/>
      <c r="E38" s="4"/>
      <c r="F38" s="4"/>
    </row>
    <row r="39" spans="1:6">
      <c r="A39" s="4"/>
      <c r="B39" s="4"/>
      <c r="C39" s="4"/>
      <c r="D39" s="4"/>
      <c r="E39" s="4"/>
      <c r="F39" s="4"/>
    </row>
    <row r="40" spans="1:6">
      <c r="A40" s="4"/>
      <c r="B40" s="4"/>
      <c r="C40" s="4"/>
      <c r="D40" s="4"/>
      <c r="E40" s="4"/>
    </row>
    <row r="41" spans="1:6">
      <c r="B41" s="4"/>
      <c r="C41" s="4"/>
      <c r="D41" s="4"/>
      <c r="E41" s="4"/>
    </row>
    <row r="42" spans="1:6">
      <c r="B42" s="4"/>
      <c r="C42" s="4"/>
      <c r="D42" s="4"/>
      <c r="E42" s="4"/>
    </row>
    <row r="43" spans="1:6">
      <c r="B43" s="4"/>
      <c r="C43" s="4"/>
      <c r="D43" s="4"/>
      <c r="E43" s="4"/>
    </row>
    <row r="44" spans="1:6">
      <c r="B44" s="4"/>
      <c r="C44" s="4"/>
      <c r="D44" s="4"/>
      <c r="E44" s="4"/>
    </row>
    <row r="45" spans="1:6">
      <c r="A45" s="4"/>
      <c r="B45" s="4"/>
      <c r="C45" s="4"/>
      <c r="D45" s="4"/>
      <c r="E45" s="4"/>
    </row>
  </sheetData>
  <phoneticPr fontId="8" type="noConversion"/>
  <pageMargins left="0.6692913385826772" right="0.55118110236220474" top="0.98425196850393704" bottom="0.74803149606299213" header="0.51181102362204722" footer="0.47244094488188981"/>
  <pageSetup paperSize="9" scale="89" orientation="portrait" horizontalDpi="300" verticalDpi="300" r:id="rId1"/>
  <headerFooter alignWithMargins="0">
    <oddHeader>&amp;LFachgruppe für kantonale Finanzfragen (FkF)
Groupe d'étude pour les finances cantonales&amp;RZürich, 05.08.2019</oddHeader>
    <oddFooter>&amp;LQuelle: FkF August 2019&amp;RBlatt 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zoomScaleNormal="100" workbookViewId="0">
      <selection activeCell="I27" sqref="I27"/>
    </sheetView>
  </sheetViews>
  <sheetFormatPr baseColWidth="10" defaultRowHeight="12.75"/>
  <cols>
    <col min="1" max="1" width="28.5703125" customWidth="1"/>
    <col min="2" max="2" width="17.140625" customWidth="1"/>
    <col min="3" max="3" width="13.5703125" customWidth="1"/>
    <col min="4" max="4" width="14.85546875" customWidth="1"/>
    <col min="5" max="5" width="19" bestFit="1" customWidth="1"/>
    <col min="6" max="6" width="2.140625" customWidth="1"/>
  </cols>
  <sheetData>
    <row r="1" spans="1:6">
      <c r="B1" s="4"/>
      <c r="C1" s="4"/>
      <c r="D1" s="4"/>
      <c r="E1" s="4"/>
      <c r="F1" s="4"/>
    </row>
    <row r="2" spans="1:6" ht="15.75">
      <c r="A2" s="45" t="s">
        <v>184</v>
      </c>
      <c r="B2" s="52"/>
    </row>
    <row r="3" spans="1:6" ht="16.5" thickBot="1">
      <c r="A3" s="45" t="s">
        <v>185</v>
      </c>
      <c r="B3" s="4"/>
      <c r="C3" s="4"/>
      <c r="D3" s="4"/>
      <c r="E3" s="4"/>
      <c r="F3" s="4"/>
    </row>
    <row r="4" spans="1:6" ht="13.5" thickTop="1">
      <c r="A4" s="131" t="s">
        <v>2</v>
      </c>
      <c r="B4" s="178" t="s">
        <v>10</v>
      </c>
      <c r="C4" s="178" t="s">
        <v>3</v>
      </c>
      <c r="D4" s="178" t="s">
        <v>11</v>
      </c>
      <c r="E4" s="130" t="s">
        <v>5</v>
      </c>
      <c r="F4" s="138"/>
    </row>
    <row r="5" spans="1:6">
      <c r="A5" s="132" t="s">
        <v>1</v>
      </c>
      <c r="B5" s="179" t="s">
        <v>18</v>
      </c>
      <c r="C5" s="179" t="s">
        <v>4</v>
      </c>
      <c r="D5" s="179" t="s">
        <v>12</v>
      </c>
      <c r="E5" s="42" t="s">
        <v>6</v>
      </c>
      <c r="F5" s="139"/>
    </row>
    <row r="6" spans="1:6">
      <c r="A6" s="133"/>
      <c r="B6" s="180" t="s">
        <v>19</v>
      </c>
      <c r="C6" s="180"/>
      <c r="D6" s="181"/>
      <c r="E6" s="43"/>
      <c r="F6" s="139"/>
    </row>
    <row r="7" spans="1:6" ht="28.5" customHeight="1">
      <c r="A7" s="134"/>
      <c r="B7" s="184" t="s">
        <v>16</v>
      </c>
      <c r="C7" s="185"/>
      <c r="D7" s="185"/>
      <c r="E7" s="119"/>
      <c r="F7" s="140"/>
    </row>
    <row r="8" spans="1:6" ht="24" customHeight="1">
      <c r="A8" s="186" t="s">
        <v>27</v>
      </c>
      <c r="B8" s="242">
        <v>148421.10727000237</v>
      </c>
      <c r="C8" s="242">
        <v>1285457.2439999999</v>
      </c>
      <c r="D8" s="162">
        <v>-505582.51972999761</v>
      </c>
      <c r="E8" s="211">
        <v>0.60669052036553184</v>
      </c>
      <c r="F8" s="206"/>
    </row>
    <row r="9" spans="1:6" ht="24" customHeight="1">
      <c r="A9" s="164" t="s">
        <v>104</v>
      </c>
      <c r="B9" s="165">
        <v>123175.97372999787</v>
      </c>
      <c r="C9" s="165">
        <v>435999.24</v>
      </c>
      <c r="D9" s="165">
        <v>-119034.58368000214</v>
      </c>
      <c r="E9" s="166">
        <v>0.72698442391779827</v>
      </c>
      <c r="F9" s="207"/>
    </row>
    <row r="10" spans="1:6" ht="24" customHeight="1">
      <c r="A10" s="164" t="s">
        <v>105</v>
      </c>
      <c r="B10" s="165">
        <v>-26254.993930000346</v>
      </c>
      <c r="C10" s="165">
        <v>164543.85100000002</v>
      </c>
      <c r="D10" s="165">
        <v>-54476.762470000365</v>
      </c>
      <c r="E10" s="167">
        <v>0.66892252649416628</v>
      </c>
      <c r="F10" s="207"/>
    </row>
    <row r="11" spans="1:6" ht="24" customHeight="1">
      <c r="A11" s="164" t="s">
        <v>106</v>
      </c>
      <c r="B11" s="165">
        <v>-4258.3299999999581</v>
      </c>
      <c r="C11" s="165">
        <v>48164.900000000009</v>
      </c>
      <c r="D11" s="165">
        <v>-41243.629999999968</v>
      </c>
      <c r="E11" s="167">
        <v>0.14369945748875304</v>
      </c>
      <c r="F11" s="207"/>
    </row>
    <row r="12" spans="1:6" ht="24" customHeight="1">
      <c r="A12" s="164" t="s">
        <v>107</v>
      </c>
      <c r="B12" s="165">
        <v>-13211</v>
      </c>
      <c r="C12" s="165">
        <v>50522</v>
      </c>
      <c r="D12" s="165">
        <v>29919</v>
      </c>
      <c r="E12" s="166">
        <v>1.5921974585329164</v>
      </c>
      <c r="F12" s="207"/>
    </row>
    <row r="13" spans="1:6" ht="24" customHeight="1">
      <c r="A13" s="164" t="s">
        <v>108</v>
      </c>
      <c r="B13" s="165">
        <v>-11453.599999999977</v>
      </c>
      <c r="C13" s="165">
        <v>18378.099999999991</v>
      </c>
      <c r="D13" s="165">
        <v>-42692.699999999968</v>
      </c>
      <c r="E13" s="167" t="s">
        <v>109</v>
      </c>
      <c r="F13" s="207"/>
    </row>
    <row r="14" spans="1:6" ht="24" customHeight="1">
      <c r="A14" s="164" t="s">
        <v>110</v>
      </c>
      <c r="B14" s="165">
        <v>-3840.7000000000698</v>
      </c>
      <c r="C14" s="165">
        <v>31083</v>
      </c>
      <c r="D14" s="165">
        <v>-32847.70000000007</v>
      </c>
      <c r="E14" s="167" t="s">
        <v>109</v>
      </c>
      <c r="F14" s="207"/>
    </row>
    <row r="15" spans="1:6" ht="24" customHeight="1">
      <c r="A15" s="164" t="s">
        <v>111</v>
      </c>
      <c r="B15" s="165">
        <v>1685.5</v>
      </c>
      <c r="C15" s="165">
        <v>37485</v>
      </c>
      <c r="D15" s="165">
        <v>-24696.5</v>
      </c>
      <c r="E15" s="167">
        <v>0.34116313191943443</v>
      </c>
      <c r="F15" s="207"/>
    </row>
    <row r="16" spans="1:6" ht="24" customHeight="1">
      <c r="A16" s="164" t="s">
        <v>112</v>
      </c>
      <c r="B16" s="165">
        <v>-29459.430000000168</v>
      </c>
      <c r="C16" s="165">
        <v>94665.5</v>
      </c>
      <c r="D16" s="165">
        <v>-8406.9300000001676</v>
      </c>
      <c r="E16" s="167">
        <v>0.91119330695976708</v>
      </c>
      <c r="F16" s="207"/>
    </row>
    <row r="17" spans="1:6" ht="24" customHeight="1">
      <c r="A17" s="164" t="s">
        <v>114</v>
      </c>
      <c r="B17" s="165">
        <v>238</v>
      </c>
      <c r="C17" s="165">
        <v>168728</v>
      </c>
      <c r="D17" s="165">
        <v>-46121</v>
      </c>
      <c r="E17" s="167">
        <v>0.72665473424683513</v>
      </c>
      <c r="F17" s="207"/>
    </row>
    <row r="18" spans="1:6" ht="24" customHeight="1">
      <c r="A18" s="164" t="s">
        <v>158</v>
      </c>
      <c r="B18" s="165">
        <v>16672.999999999534</v>
      </c>
      <c r="C18" s="165">
        <v>145642.90000000002</v>
      </c>
      <c r="D18" s="165">
        <v>-43969.800000000498</v>
      </c>
      <c r="E18" s="166">
        <v>0.6980985684849691</v>
      </c>
      <c r="F18" s="207"/>
    </row>
    <row r="19" spans="1:6" ht="24" customHeight="1">
      <c r="A19" s="164" t="s">
        <v>159</v>
      </c>
      <c r="B19" s="165">
        <v>117236.95599999931</v>
      </c>
      <c r="C19" s="165">
        <v>333044.99800000002</v>
      </c>
      <c r="D19" s="165">
        <v>-3228.3130000007222</v>
      </c>
      <c r="E19" s="166">
        <v>0.99030667621676538</v>
      </c>
      <c r="F19" s="207"/>
    </row>
    <row r="20" spans="1:6" ht="24" customHeight="1">
      <c r="A20" s="164" t="s">
        <v>160</v>
      </c>
      <c r="B20" s="165">
        <v>62178.000000000466</v>
      </c>
      <c r="C20" s="165">
        <v>178413.90000000002</v>
      </c>
      <c r="D20" s="165">
        <v>27885.600000000442</v>
      </c>
      <c r="E20" s="167">
        <v>1.1562972391725108</v>
      </c>
      <c r="F20" s="207"/>
    </row>
    <row r="21" spans="1:6" ht="24" customHeight="1">
      <c r="A21" s="164" t="s">
        <v>161</v>
      </c>
      <c r="B21" s="165">
        <v>5288</v>
      </c>
      <c r="C21" s="165">
        <v>30643</v>
      </c>
      <c r="D21" s="165">
        <v>-11640</v>
      </c>
      <c r="E21" s="167">
        <v>0.62014163104134712</v>
      </c>
      <c r="F21" s="207"/>
    </row>
    <row r="22" spans="1:6" ht="24" customHeight="1">
      <c r="A22" s="164" t="s">
        <v>162</v>
      </c>
      <c r="B22" s="165">
        <v>15896.600000000035</v>
      </c>
      <c r="C22" s="165">
        <v>22493.599999999999</v>
      </c>
      <c r="D22" s="165">
        <v>-225.99999999996362</v>
      </c>
      <c r="E22" s="167">
        <v>0.98995269765622385</v>
      </c>
      <c r="F22" s="207"/>
    </row>
    <row r="23" spans="1:6" ht="24" customHeight="1">
      <c r="A23" s="164" t="s">
        <v>163</v>
      </c>
      <c r="B23" s="165">
        <v>-1399.0999999999767</v>
      </c>
      <c r="C23" s="165">
        <v>15596</v>
      </c>
      <c r="D23" s="165">
        <v>-13532.099999999977</v>
      </c>
      <c r="E23" s="167">
        <v>0.13233521415747776</v>
      </c>
      <c r="F23" s="207"/>
    </row>
    <row r="24" spans="1:6" ht="24" customHeight="1">
      <c r="A24" s="164" t="s">
        <v>164</v>
      </c>
      <c r="B24" s="165">
        <v>11644.999999999069</v>
      </c>
      <c r="C24" s="165">
        <v>419259</v>
      </c>
      <c r="D24" s="165">
        <v>-270039.00000000093</v>
      </c>
      <c r="E24" s="167">
        <v>0.3559136476497799</v>
      </c>
      <c r="F24" s="207"/>
    </row>
    <row r="25" spans="1:6" ht="24" customHeight="1">
      <c r="A25" s="164" t="s">
        <v>165</v>
      </c>
      <c r="B25" s="165">
        <v>-33677</v>
      </c>
      <c r="C25" s="165">
        <v>302366</v>
      </c>
      <c r="D25" s="165">
        <v>-116864</v>
      </c>
      <c r="E25" s="167">
        <v>0.6135015180278206</v>
      </c>
      <c r="F25" s="207"/>
    </row>
    <row r="26" spans="1:6" ht="24" customHeight="1">
      <c r="A26" s="164" t="s">
        <v>166</v>
      </c>
      <c r="B26" s="165">
        <v>-6476.1431200001389</v>
      </c>
      <c r="C26" s="165">
        <v>201754.29567000002</v>
      </c>
      <c r="D26" s="165">
        <v>-9292.4900000001653</v>
      </c>
      <c r="E26" s="167">
        <v>0.9539415506909481</v>
      </c>
      <c r="F26" s="207"/>
    </row>
    <row r="27" spans="1:6" ht="24" customHeight="1">
      <c r="A27" s="164" t="s">
        <v>167</v>
      </c>
      <c r="B27" s="165">
        <v>9717</v>
      </c>
      <c r="C27" s="165">
        <v>55291</v>
      </c>
      <c r="D27" s="165">
        <v>-1010</v>
      </c>
      <c r="E27" s="167">
        <v>0.98173301260602996</v>
      </c>
      <c r="F27" s="207"/>
    </row>
    <row r="28" spans="1:6" ht="24" customHeight="1">
      <c r="A28" s="164" t="s">
        <v>168</v>
      </c>
      <c r="B28" s="165">
        <v>11825.100000000093</v>
      </c>
      <c r="C28" s="165">
        <v>280293</v>
      </c>
      <c r="D28" s="165">
        <v>-52070.199999999895</v>
      </c>
      <c r="E28" s="167">
        <v>0.81422939566810482</v>
      </c>
      <c r="F28" s="207"/>
    </row>
    <row r="29" spans="1:6" ht="24" customHeight="1">
      <c r="A29" s="164" t="s">
        <v>169</v>
      </c>
      <c r="B29" s="165">
        <v>110.5</v>
      </c>
      <c r="C29" s="165">
        <v>420285</v>
      </c>
      <c r="D29" s="165">
        <v>-253568.6</v>
      </c>
      <c r="E29" s="166">
        <v>0.39667463744839809</v>
      </c>
      <c r="F29" s="207"/>
    </row>
    <row r="30" spans="1:6" ht="24" customHeight="1">
      <c r="A30" s="164" t="s">
        <v>171</v>
      </c>
      <c r="B30" s="165">
        <v>43.299999999813735</v>
      </c>
      <c r="C30" s="165">
        <v>196931.29999999993</v>
      </c>
      <c r="D30" s="165">
        <v>7298.9999999998836</v>
      </c>
      <c r="E30" s="167">
        <v>1.0370636866765206</v>
      </c>
      <c r="F30" s="207"/>
    </row>
    <row r="31" spans="1:6" ht="24" customHeight="1">
      <c r="A31" s="164" t="s">
        <v>172</v>
      </c>
      <c r="B31" s="165">
        <v>-17894.575999999885</v>
      </c>
      <c r="C31" s="165">
        <v>89402.331999999995</v>
      </c>
      <c r="D31" s="165">
        <v>-61043.581999999886</v>
      </c>
      <c r="E31" s="167">
        <v>0.3172036944181737</v>
      </c>
      <c r="F31" s="207"/>
    </row>
    <row r="32" spans="1:6" ht="24" customHeight="1">
      <c r="A32" s="164" t="s">
        <v>173</v>
      </c>
      <c r="B32" s="165">
        <v>27791.888999000192</v>
      </c>
      <c r="C32" s="165">
        <v>794028.90099999984</v>
      </c>
      <c r="D32" s="165">
        <v>-276387.05000099965</v>
      </c>
      <c r="E32" s="212">
        <v>0.6519181485045219</v>
      </c>
      <c r="F32" s="208"/>
    </row>
    <row r="33" spans="1:6" ht="24" customHeight="1">
      <c r="A33" s="168" t="s">
        <v>174</v>
      </c>
      <c r="B33" s="169">
        <v>-3531.0999999998603</v>
      </c>
      <c r="C33" s="169">
        <v>34805.4</v>
      </c>
      <c r="D33" s="169">
        <v>-8172.3999999998632</v>
      </c>
      <c r="E33" s="174">
        <v>0.76519735443351133</v>
      </c>
      <c r="F33" s="210"/>
    </row>
    <row r="34" spans="1:6" ht="25.15" customHeight="1">
      <c r="A34" s="170" t="str">
        <f>CHD!B1</f>
        <v>26 Kantone</v>
      </c>
      <c r="B34" s="171">
        <v>400469.95294899837</v>
      </c>
      <c r="C34" s="172">
        <v>5855277.4616700001</v>
      </c>
      <c r="D34" s="171">
        <v>-1931042.2608810021</v>
      </c>
      <c r="E34" s="173">
        <v>0.74219693320755764</v>
      </c>
      <c r="F34" s="141"/>
    </row>
    <row r="35" spans="1:6" ht="15.75" thickBot="1">
      <c r="A35" s="135">
        <v>0</v>
      </c>
      <c r="B35" s="136"/>
      <c r="C35" s="136"/>
      <c r="D35" s="136"/>
      <c r="E35" s="136"/>
      <c r="F35" s="143"/>
    </row>
    <row r="36" spans="1:6" ht="15.75" thickTop="1">
      <c r="A36" s="4" t="s">
        <v>7</v>
      </c>
      <c r="B36" s="44"/>
      <c r="C36" s="44"/>
      <c r="D36" s="44"/>
      <c r="E36" s="44"/>
      <c r="F36" s="44"/>
    </row>
    <row r="37" spans="1:6">
      <c r="A37" t="s">
        <v>17</v>
      </c>
      <c r="B37" s="4"/>
      <c r="C37" s="4"/>
      <c r="D37" s="4"/>
      <c r="E37" s="4"/>
      <c r="F37" s="4"/>
    </row>
    <row r="38" spans="1:6">
      <c r="A38" t="s">
        <v>20</v>
      </c>
      <c r="B38" s="4"/>
      <c r="C38" s="4"/>
      <c r="D38" s="4"/>
      <c r="E38" s="4"/>
      <c r="F38" s="4"/>
    </row>
    <row r="39" spans="1:6">
      <c r="B39" s="4"/>
      <c r="C39" s="4"/>
      <c r="D39" s="4"/>
      <c r="E39" s="4"/>
      <c r="F39" s="4"/>
    </row>
  </sheetData>
  <phoneticPr fontId="8" type="noConversion"/>
  <pageMargins left="0.6692913385826772" right="0.55118110236220474" top="0.98425196850393704" bottom="0.74803149606299213" header="0.51181102362204722" footer="0.47244094488188981"/>
  <pageSetup paperSize="9" scale="90" orientation="portrait" horizontalDpi="300" verticalDpi="300" r:id="rId1"/>
  <headerFooter alignWithMargins="0">
    <oddHeader>&amp;LFachgruppe für kantonale Finanzfragen (FkF)
Groupe d'étude pour les finances cantonales&amp;RZürich, 05.08.2019</oddHeader>
    <oddFooter>&amp;LQuelle: FkF August 2019&amp;RBlatt 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AT62"/>
  <sheetViews>
    <sheetView topLeftCell="A9" zoomScaleNormal="100" workbookViewId="0">
      <selection activeCell="J44" sqref="J44"/>
    </sheetView>
  </sheetViews>
  <sheetFormatPr baseColWidth="10" defaultRowHeight="12.75"/>
  <cols>
    <col min="1" max="1" width="23.85546875" style="80" customWidth="1"/>
    <col min="2" max="2" width="14.7109375" style="84" customWidth="1"/>
    <col min="3" max="3" width="17.140625" style="84" customWidth="1"/>
    <col min="4" max="4" width="13.7109375" style="84" customWidth="1"/>
    <col min="5" max="5" width="15.28515625" style="84" customWidth="1"/>
    <col min="6" max="6" width="13.5703125" style="84" customWidth="1"/>
    <col min="7" max="7" width="2.140625" customWidth="1"/>
    <col min="8" max="8" width="11.42578125" style="65" customWidth="1"/>
    <col min="9" max="46" width="11.42578125" style="52" customWidth="1"/>
  </cols>
  <sheetData>
    <row r="1" spans="1:46" s="69" customFormat="1" ht="37.5" customHeight="1" thickBot="1">
      <c r="A1" s="256" t="s">
        <v>13</v>
      </c>
      <c r="B1" s="257"/>
      <c r="C1" s="256"/>
      <c r="D1" s="256"/>
      <c r="E1" s="256"/>
      <c r="F1" s="256"/>
      <c r="G1" s="4"/>
      <c r="H1" s="66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</row>
    <row r="2" spans="1:46" ht="15" customHeight="1" thickTop="1">
      <c r="A2" s="123" t="s">
        <v>2</v>
      </c>
      <c r="B2" s="188" t="s">
        <v>22</v>
      </c>
      <c r="C2" s="188" t="s">
        <v>23</v>
      </c>
      <c r="D2" s="188" t="s">
        <v>24</v>
      </c>
      <c r="E2" s="188" t="s">
        <v>22</v>
      </c>
      <c r="F2" s="70" t="s">
        <v>24</v>
      </c>
      <c r="G2" s="138"/>
    </row>
    <row r="3" spans="1:46" ht="15">
      <c r="A3" s="72" t="s">
        <v>1</v>
      </c>
      <c r="B3" s="189" t="s">
        <v>22</v>
      </c>
      <c r="C3" s="251" t="s">
        <v>25</v>
      </c>
      <c r="D3" s="190" t="str">
        <f>CONCATENATE("R "&amp;RIGHT($B$4,2)," -  B ",RIGHT($C$4,2))</f>
        <v>R 18 -  B 18</v>
      </c>
      <c r="E3" s="189" t="s">
        <v>22</v>
      </c>
      <c r="F3" s="243" t="str">
        <f>CONCATENATE("B ",RIGHT($E$4,2)," - R ",RIGHT($C$4,2))</f>
        <v>B 19 - R 18</v>
      </c>
      <c r="G3" s="220"/>
    </row>
    <row r="4" spans="1:46" ht="18" customHeight="1">
      <c r="A4" s="127">
        <v>0</v>
      </c>
      <c r="B4" s="191">
        <f>CHF!$E$2</f>
        <v>2018</v>
      </c>
      <c r="C4" s="191">
        <f>CHF!$G$2</f>
        <v>2018</v>
      </c>
      <c r="D4" s="192"/>
      <c r="E4" s="191">
        <f>CHF!$I$2</f>
        <v>2019</v>
      </c>
      <c r="F4" s="128"/>
      <c r="G4" s="142"/>
    </row>
    <row r="5" spans="1:46" s="77" customFormat="1" ht="25.5" customHeight="1">
      <c r="A5" s="124"/>
      <c r="B5" s="184"/>
      <c r="C5" s="184" t="s">
        <v>16</v>
      </c>
      <c r="D5" s="244"/>
      <c r="E5" s="245"/>
      <c r="F5" s="246"/>
      <c r="G5" s="247"/>
      <c r="H5" s="53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</row>
    <row r="6" spans="1:46" s="77" customFormat="1" ht="24" customHeight="1">
      <c r="A6" s="248" t="s">
        <v>27</v>
      </c>
      <c r="B6" s="249">
        <v>129677.38592000119</v>
      </c>
      <c r="C6" s="249">
        <v>548406.32113999873</v>
      </c>
      <c r="D6" s="249">
        <v>418728.93521999754</v>
      </c>
      <c r="E6" s="249">
        <v>148421.10727000237</v>
      </c>
      <c r="F6" s="249">
        <v>-399985.21386999637</v>
      </c>
      <c r="G6" s="250"/>
      <c r="H6" s="53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</row>
    <row r="7" spans="1:46" s="77" customFormat="1" ht="24" customHeight="1">
      <c r="A7" s="186" t="s">
        <v>104</v>
      </c>
      <c r="B7" s="242">
        <v>108436.19557000138</v>
      </c>
      <c r="C7" s="242">
        <v>260935.73908000067</v>
      </c>
      <c r="D7" s="242">
        <v>152499.54350999929</v>
      </c>
      <c r="E7" s="242">
        <v>123175.97372999787</v>
      </c>
      <c r="F7" s="242">
        <v>-137759.7653500028</v>
      </c>
      <c r="G7" s="207"/>
      <c r="H7" s="53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</row>
    <row r="8" spans="1:46" s="77" customFormat="1" ht="24" customHeight="1">
      <c r="A8" s="186" t="s">
        <v>105</v>
      </c>
      <c r="B8" s="242">
        <v>-43564.493800000288</v>
      </c>
      <c r="C8" s="242">
        <v>67486.83555999957</v>
      </c>
      <c r="D8" s="242">
        <v>111051.32935999986</v>
      </c>
      <c r="E8" s="242">
        <v>-26254.993930000346</v>
      </c>
      <c r="F8" s="242">
        <v>-93741.829489999916</v>
      </c>
      <c r="G8" s="207"/>
      <c r="H8" s="53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</row>
    <row r="9" spans="1:46" s="77" customFormat="1" ht="24" customHeight="1">
      <c r="A9" s="186" t="s">
        <v>106</v>
      </c>
      <c r="B9" s="242">
        <v>-7396.8999999999651</v>
      </c>
      <c r="C9" s="242">
        <v>6969.2909999999683</v>
      </c>
      <c r="D9" s="242">
        <v>14366.190999999933</v>
      </c>
      <c r="E9" s="242">
        <v>-4258.3299999999581</v>
      </c>
      <c r="F9" s="242">
        <v>-11227.620999999926</v>
      </c>
      <c r="G9" s="207"/>
      <c r="H9" s="53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</row>
    <row r="10" spans="1:46" s="77" customFormat="1" ht="24" customHeight="1">
      <c r="A10" s="186" t="s">
        <v>107</v>
      </c>
      <c r="B10" s="242">
        <v>12751</v>
      </c>
      <c r="C10" s="242">
        <v>107449</v>
      </c>
      <c r="D10" s="242">
        <v>94698</v>
      </c>
      <c r="E10" s="242">
        <v>-13211</v>
      </c>
      <c r="F10" s="242">
        <v>-120660</v>
      </c>
      <c r="G10" s="207"/>
      <c r="H10" s="53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</row>
    <row r="11" spans="1:46" s="77" customFormat="1" ht="24" customHeight="1">
      <c r="A11" s="186" t="s">
        <v>108</v>
      </c>
      <c r="B11" s="242">
        <v>-9965</v>
      </c>
      <c r="C11" s="242">
        <v>-110776.09999999998</v>
      </c>
      <c r="D11" s="242">
        <v>-100811.09999999998</v>
      </c>
      <c r="E11" s="242">
        <v>-11453.599999999977</v>
      </c>
      <c r="F11" s="242">
        <v>99322.5</v>
      </c>
      <c r="G11" s="207"/>
      <c r="H11" s="53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</row>
    <row r="12" spans="1:46" s="77" customFormat="1" ht="24" customHeight="1">
      <c r="A12" s="186" t="s">
        <v>110</v>
      </c>
      <c r="B12" s="242">
        <v>-3414.0000000001164</v>
      </c>
      <c r="C12" s="242">
        <v>-3213.1999999999534</v>
      </c>
      <c r="D12" s="242">
        <v>200.80000000016298</v>
      </c>
      <c r="E12" s="242">
        <v>-3840.7000000000698</v>
      </c>
      <c r="F12" s="242">
        <v>-627.50000000011642</v>
      </c>
      <c r="G12" s="207"/>
      <c r="H12" s="53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</row>
    <row r="13" spans="1:46" s="77" customFormat="1" ht="24" customHeight="1">
      <c r="A13" s="186" t="s">
        <v>111</v>
      </c>
      <c r="B13" s="242">
        <v>-1297.3000000000466</v>
      </c>
      <c r="C13" s="242">
        <v>1888</v>
      </c>
      <c r="D13" s="242">
        <v>3185.3000000000466</v>
      </c>
      <c r="E13" s="242">
        <v>1685.5</v>
      </c>
      <c r="F13" s="242">
        <v>-202.5</v>
      </c>
      <c r="G13" s="207"/>
      <c r="H13" s="53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</row>
    <row r="14" spans="1:46" s="77" customFormat="1" ht="24" customHeight="1">
      <c r="A14" s="186" t="s">
        <v>112</v>
      </c>
      <c r="B14" s="242">
        <v>1655.3960499998648</v>
      </c>
      <c r="C14" s="242">
        <v>149213.38000000035</v>
      </c>
      <c r="D14" s="242">
        <v>147557.98395000049</v>
      </c>
      <c r="E14" s="242">
        <v>-29459.430000000168</v>
      </c>
      <c r="F14" s="242">
        <v>-178672.81000000052</v>
      </c>
      <c r="G14" s="207"/>
      <c r="H14" s="53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</row>
    <row r="15" spans="1:46" s="77" customFormat="1" ht="24" customHeight="1">
      <c r="A15" s="186" t="s">
        <v>114</v>
      </c>
      <c r="B15" s="242">
        <v>217</v>
      </c>
      <c r="C15" s="242">
        <v>1695</v>
      </c>
      <c r="D15" s="242">
        <v>1478</v>
      </c>
      <c r="E15" s="242">
        <v>238</v>
      </c>
      <c r="F15" s="242">
        <v>-1457</v>
      </c>
      <c r="G15" s="207"/>
      <c r="H15" s="53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</row>
    <row r="16" spans="1:46" s="77" customFormat="1" ht="24" customHeight="1">
      <c r="A16" s="186" t="s">
        <v>158</v>
      </c>
      <c r="B16" s="242">
        <v>2792.2330000000075</v>
      </c>
      <c r="C16" s="242">
        <v>57682.052999999374</v>
      </c>
      <c r="D16" s="242">
        <v>54889.819999999367</v>
      </c>
      <c r="E16" s="242">
        <v>16672.999999999534</v>
      </c>
      <c r="F16" s="242">
        <v>-41009.05299999984</v>
      </c>
      <c r="G16" s="207"/>
      <c r="H16" s="53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</row>
    <row r="17" spans="1:46" s="77" customFormat="1" ht="24" customHeight="1">
      <c r="A17" s="186" t="s">
        <v>159</v>
      </c>
      <c r="B17" s="242">
        <v>133289.97799999919</v>
      </c>
      <c r="C17" s="242">
        <v>282756.37800000049</v>
      </c>
      <c r="D17" s="242">
        <v>149466.4000000013</v>
      </c>
      <c r="E17" s="242">
        <v>117236.95599999931</v>
      </c>
      <c r="F17" s="242">
        <v>-165519.42200000118</v>
      </c>
      <c r="G17" s="207"/>
      <c r="H17" s="53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</row>
    <row r="18" spans="1:46" s="77" customFormat="1" ht="24" customHeight="1">
      <c r="A18" s="186" t="s">
        <v>160</v>
      </c>
      <c r="B18" s="242">
        <v>4954.2000000006519</v>
      </c>
      <c r="C18" s="242">
        <v>55507.499999999534</v>
      </c>
      <c r="D18" s="242">
        <v>50553.299999998882</v>
      </c>
      <c r="E18" s="242">
        <v>62178.000000000466</v>
      </c>
      <c r="F18" s="242">
        <v>6670.5000000009313</v>
      </c>
      <c r="G18" s="207"/>
      <c r="H18" s="53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</row>
    <row r="19" spans="1:46" s="77" customFormat="1" ht="24" customHeight="1">
      <c r="A19" s="186" t="s">
        <v>161</v>
      </c>
      <c r="B19" s="242">
        <v>-1081.9000000000233</v>
      </c>
      <c r="C19" s="242">
        <v>43759</v>
      </c>
      <c r="D19" s="242">
        <v>44840.900000000023</v>
      </c>
      <c r="E19" s="242">
        <v>5288</v>
      </c>
      <c r="F19" s="242">
        <v>-38471</v>
      </c>
      <c r="G19" s="207"/>
      <c r="H19" s="53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</row>
    <row r="20" spans="1:46" s="77" customFormat="1" ht="24" customHeight="1">
      <c r="A20" s="186" t="s">
        <v>162</v>
      </c>
      <c r="B20" s="242">
        <v>5571.3999999999651</v>
      </c>
      <c r="C20" s="242">
        <v>14690.399999999965</v>
      </c>
      <c r="D20" s="242">
        <v>9119</v>
      </c>
      <c r="E20" s="242">
        <v>15896.600000000035</v>
      </c>
      <c r="F20" s="242">
        <v>1206.2000000000698</v>
      </c>
      <c r="G20" s="207"/>
      <c r="H20" s="53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</row>
    <row r="21" spans="1:46" s="77" customFormat="1" ht="24" customHeight="1">
      <c r="A21" s="186" t="s">
        <v>163</v>
      </c>
      <c r="B21" s="242">
        <v>-1803.7999999999884</v>
      </c>
      <c r="C21" s="242">
        <v>2546.3431099999871</v>
      </c>
      <c r="D21" s="242">
        <v>4350.1431099999754</v>
      </c>
      <c r="E21" s="242">
        <v>-1399.0999999999767</v>
      </c>
      <c r="F21" s="242">
        <v>-3945.4431099999638</v>
      </c>
      <c r="G21" s="207"/>
      <c r="H21" s="53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</row>
    <row r="22" spans="1:46" s="77" customFormat="1" ht="24" customHeight="1">
      <c r="A22" s="186" t="s">
        <v>164</v>
      </c>
      <c r="B22" s="242">
        <v>371.10000000055879</v>
      </c>
      <c r="C22" s="242">
        <v>192099.79999999981</v>
      </c>
      <c r="D22" s="242">
        <v>191728.69999999925</v>
      </c>
      <c r="E22" s="242">
        <v>11644.999999999069</v>
      </c>
      <c r="F22" s="242">
        <v>-180454.80000000075</v>
      </c>
      <c r="G22" s="207"/>
      <c r="H22" s="53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</row>
    <row r="23" spans="1:46" s="77" customFormat="1" ht="24" customHeight="1">
      <c r="A23" s="186" t="s">
        <v>165</v>
      </c>
      <c r="B23" s="242">
        <v>-22752</v>
      </c>
      <c r="C23" s="242">
        <v>2736.6000000005588</v>
      </c>
      <c r="D23" s="242">
        <v>25488.600000000559</v>
      </c>
      <c r="E23" s="242">
        <v>-33677</v>
      </c>
      <c r="F23" s="242">
        <v>-36413.600000000559</v>
      </c>
      <c r="G23" s="207"/>
      <c r="H23" s="53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</row>
    <row r="24" spans="1:46" s="77" customFormat="1" ht="24" customHeight="1">
      <c r="A24" s="186" t="s">
        <v>166</v>
      </c>
      <c r="B24" s="242">
        <v>-21633.238180000335</v>
      </c>
      <c r="C24" s="242">
        <v>-23160.018089999445</v>
      </c>
      <c r="D24" s="242">
        <v>-1526.7799099991098</v>
      </c>
      <c r="E24" s="242">
        <v>-6476.1431200001389</v>
      </c>
      <c r="F24" s="242">
        <v>16683.874969999306</v>
      </c>
      <c r="G24" s="207"/>
      <c r="H24" s="53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</row>
    <row r="25" spans="1:46" s="77" customFormat="1" ht="24" customHeight="1">
      <c r="A25" s="186" t="s">
        <v>167</v>
      </c>
      <c r="B25" s="242">
        <v>2113</v>
      </c>
      <c r="C25" s="242">
        <v>38688</v>
      </c>
      <c r="D25" s="242">
        <v>36575</v>
      </c>
      <c r="E25" s="242">
        <v>9717</v>
      </c>
      <c r="F25" s="242">
        <v>-28971</v>
      </c>
      <c r="G25" s="207"/>
      <c r="H25" s="53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</row>
    <row r="26" spans="1:46" s="77" customFormat="1" ht="24" customHeight="1">
      <c r="A26" s="186" t="s">
        <v>168</v>
      </c>
      <c r="B26" s="242">
        <v>7493.7999999988824</v>
      </c>
      <c r="C26" s="242">
        <v>137200.70000000019</v>
      </c>
      <c r="D26" s="242">
        <v>129706.9000000013</v>
      </c>
      <c r="E26" s="242">
        <v>11825.100000000093</v>
      </c>
      <c r="F26" s="242">
        <v>-125375.60000000009</v>
      </c>
      <c r="G26" s="207"/>
      <c r="H26" s="53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</row>
    <row r="27" spans="1:46" s="77" customFormat="1" ht="24" customHeight="1">
      <c r="A27" s="186" t="s">
        <v>169</v>
      </c>
      <c r="B27" s="242">
        <v>61.299999998882413</v>
      </c>
      <c r="C27" s="242">
        <v>186122.79999999888</v>
      </c>
      <c r="D27" s="242">
        <v>186061.5</v>
      </c>
      <c r="E27" s="242">
        <v>110.5</v>
      </c>
      <c r="F27" s="242">
        <v>-186012.29999999888</v>
      </c>
      <c r="G27" s="207"/>
      <c r="H27" s="53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</row>
    <row r="28" spans="1:46" s="77" customFormat="1" ht="24" customHeight="1">
      <c r="A28" s="186" t="s">
        <v>171</v>
      </c>
      <c r="B28" s="242">
        <v>41.599999999627471</v>
      </c>
      <c r="C28" s="242">
        <v>8745.5901199993677</v>
      </c>
      <c r="D28" s="242">
        <v>8703.9901199997403</v>
      </c>
      <c r="E28" s="242">
        <v>43.299999999813735</v>
      </c>
      <c r="F28" s="242">
        <v>-8702.290119999554</v>
      </c>
      <c r="G28" s="207"/>
      <c r="H28" s="53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</row>
    <row r="29" spans="1:46" s="77" customFormat="1" ht="24" customHeight="1">
      <c r="A29" s="186" t="s">
        <v>172</v>
      </c>
      <c r="B29" s="242">
        <v>-37243.12200000044</v>
      </c>
      <c r="C29" s="242">
        <v>-33334.158999999985</v>
      </c>
      <c r="D29" s="242">
        <v>3908.9630000004545</v>
      </c>
      <c r="E29" s="242">
        <v>-17894.575999999885</v>
      </c>
      <c r="F29" s="242">
        <v>15439.583000000101</v>
      </c>
      <c r="G29" s="207"/>
      <c r="H29" s="53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</row>
    <row r="30" spans="1:46" s="77" customFormat="1" ht="24" customHeight="1">
      <c r="A30" s="186" t="s">
        <v>173</v>
      </c>
      <c r="B30" s="242">
        <v>-186528.67199999932</v>
      </c>
      <c r="C30" s="242">
        <v>221645.31322999857</v>
      </c>
      <c r="D30" s="242">
        <v>408173.9852299979</v>
      </c>
      <c r="E30" s="242">
        <v>27791.888999000192</v>
      </c>
      <c r="F30" s="242">
        <v>-193853.42423099838</v>
      </c>
      <c r="G30" s="207"/>
      <c r="H30" s="53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</row>
    <row r="31" spans="1:46" s="77" customFormat="1" ht="24" customHeight="1">
      <c r="A31" s="252" t="s">
        <v>174</v>
      </c>
      <c r="B31" s="253">
        <v>-5758.8999999999069</v>
      </c>
      <c r="C31" s="253">
        <v>-1293.7544500001241</v>
      </c>
      <c r="D31" s="253">
        <v>4465.1455499997828</v>
      </c>
      <c r="E31" s="253">
        <v>-3531.0999999998603</v>
      </c>
      <c r="F31" s="253">
        <v>-2237.3455499997362</v>
      </c>
      <c r="G31" s="218"/>
      <c r="H31" s="53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</row>
    <row r="32" spans="1:46" s="76" customFormat="1" ht="25.5" customHeight="1">
      <c r="A32" s="254" t="str">
        <f>CHD!B1</f>
        <v>26 Kantone</v>
      </c>
      <c r="B32" s="255">
        <v>66986.26255999977</v>
      </c>
      <c r="C32" s="255">
        <v>2216446.8126999969</v>
      </c>
      <c r="D32" s="255">
        <v>2149460.5501399972</v>
      </c>
      <c r="E32" s="255">
        <v>400469.95294899837</v>
      </c>
      <c r="F32" s="255">
        <v>-1815976.8597509984</v>
      </c>
      <c r="G32" s="219"/>
      <c r="H32" s="75"/>
    </row>
    <row r="33" spans="1:8" s="76" customFormat="1" ht="12" customHeight="1" thickBot="1">
      <c r="A33" s="175"/>
      <c r="B33" s="176"/>
      <c r="C33" s="176"/>
      <c r="D33" s="176"/>
      <c r="E33" s="176"/>
      <c r="F33" s="216"/>
      <c r="G33" s="143"/>
      <c r="H33" s="75"/>
    </row>
    <row r="34" spans="1:8" ht="15.75" thickTop="1">
      <c r="A34" s="150" t="s">
        <v>21</v>
      </c>
      <c r="B34" s="177"/>
      <c r="C34" s="177"/>
      <c r="D34" s="177"/>
      <c r="E34" s="177"/>
      <c r="F34" s="125"/>
      <c r="G34" s="44"/>
    </row>
    <row r="35" spans="1:8" ht="15">
      <c r="A35" s="76"/>
      <c r="B35" s="78"/>
      <c r="C35" s="78"/>
      <c r="D35" s="78"/>
      <c r="E35" s="78"/>
      <c r="F35" s="125"/>
      <c r="G35" s="4"/>
    </row>
    <row r="36" spans="1:8">
      <c r="A36" s="83"/>
      <c r="B36" s="82"/>
      <c r="C36" s="82"/>
      <c r="D36" s="82"/>
      <c r="E36" s="82"/>
      <c r="F36" s="82"/>
      <c r="G36" s="4"/>
    </row>
    <row r="37" spans="1:8">
      <c r="A37" s="83"/>
      <c r="B37" s="82"/>
      <c r="C37" s="82"/>
      <c r="D37" s="82"/>
      <c r="E37" s="82"/>
      <c r="F37" s="82"/>
      <c r="G37" s="4"/>
    </row>
    <row r="38" spans="1:8">
      <c r="A38" s="83"/>
      <c r="B38" s="82"/>
      <c r="C38" s="82"/>
      <c r="D38" s="82"/>
      <c r="E38" s="82"/>
      <c r="F38" s="82"/>
    </row>
    <row r="39" spans="1:8">
      <c r="A39" s="83"/>
      <c r="B39" s="82"/>
      <c r="C39" s="82"/>
      <c r="D39" s="82"/>
      <c r="E39" s="82"/>
      <c r="F39" s="82"/>
    </row>
    <row r="40" spans="1:8">
      <c r="A40" s="83"/>
      <c r="B40" s="82"/>
      <c r="C40" s="82"/>
      <c r="D40" s="82"/>
      <c r="E40" s="82"/>
      <c r="F40" s="82"/>
    </row>
    <row r="41" spans="1:8">
      <c r="A41" s="83"/>
      <c r="B41" s="82"/>
      <c r="C41" s="82"/>
      <c r="D41" s="82"/>
      <c r="E41" s="82"/>
      <c r="F41" s="82"/>
    </row>
    <row r="42" spans="1:8">
      <c r="B42" s="82"/>
      <c r="C42" s="82"/>
      <c r="D42" s="82"/>
      <c r="E42" s="82"/>
      <c r="F42" s="82"/>
    </row>
    <row r="43" spans="1:8">
      <c r="A43" s="83"/>
      <c r="B43" s="82"/>
      <c r="C43" s="82"/>
      <c r="D43" s="82"/>
      <c r="E43" s="82"/>
      <c r="F43" s="82"/>
    </row>
    <row r="44" spans="1:8">
      <c r="B44" s="82"/>
      <c r="C44" s="82"/>
      <c r="D44" s="82"/>
      <c r="E44" s="82"/>
      <c r="F44" s="82"/>
    </row>
    <row r="45" spans="1:8">
      <c r="B45" s="82"/>
      <c r="C45" s="82"/>
      <c r="D45" s="82"/>
      <c r="E45" s="82"/>
      <c r="F45" s="82"/>
    </row>
    <row r="46" spans="1:8">
      <c r="B46" s="82"/>
      <c r="C46" s="82"/>
      <c r="D46" s="82"/>
      <c r="E46" s="82"/>
      <c r="F46" s="82"/>
    </row>
    <row r="47" spans="1:8">
      <c r="B47" s="82"/>
      <c r="C47" s="82"/>
      <c r="D47" s="82"/>
      <c r="E47" s="82"/>
      <c r="F47" s="82"/>
    </row>
    <row r="48" spans="1:8">
      <c r="B48" s="82"/>
      <c r="C48" s="82"/>
      <c r="D48" s="82"/>
      <c r="E48" s="82"/>
      <c r="F48" s="82"/>
    </row>
    <row r="49" spans="1:6">
      <c r="A49" s="83"/>
      <c r="B49" s="82"/>
      <c r="C49" s="82"/>
      <c r="D49" s="82"/>
      <c r="E49" s="82"/>
      <c r="F49" s="82"/>
    </row>
    <row r="50" spans="1:6">
      <c r="A50" s="83"/>
      <c r="B50" s="82"/>
      <c r="C50" s="82"/>
      <c r="D50" s="82"/>
      <c r="E50" s="82"/>
      <c r="F50" s="82"/>
    </row>
    <row r="51" spans="1:6">
      <c r="A51" s="83"/>
      <c r="B51" s="82"/>
      <c r="C51" s="82"/>
      <c r="D51" s="82"/>
      <c r="E51" s="82"/>
      <c r="F51" s="82"/>
    </row>
    <row r="52" spans="1:6">
      <c r="B52" s="82"/>
      <c r="C52" s="82"/>
      <c r="D52" s="82"/>
      <c r="E52" s="82"/>
      <c r="F52" s="82"/>
    </row>
    <row r="53" spans="1:6">
      <c r="B53" s="82"/>
      <c r="C53" s="82"/>
      <c r="D53" s="82"/>
      <c r="E53" s="82"/>
      <c r="F53" s="82"/>
    </row>
    <row r="54" spans="1:6">
      <c r="B54" s="82"/>
      <c r="C54" s="82"/>
      <c r="D54" s="82"/>
      <c r="E54" s="82"/>
      <c r="F54" s="82"/>
    </row>
    <row r="55" spans="1:6">
      <c r="B55" s="82"/>
      <c r="C55" s="82"/>
      <c r="D55" s="82"/>
      <c r="E55" s="82"/>
      <c r="F55" s="82"/>
    </row>
    <row r="56" spans="1:6">
      <c r="B56" s="82"/>
      <c r="C56" s="82"/>
      <c r="D56" s="82"/>
      <c r="E56" s="82"/>
      <c r="F56" s="82"/>
    </row>
    <row r="57" spans="1:6">
      <c r="B57" s="82"/>
      <c r="C57" s="82"/>
      <c r="D57" s="82"/>
      <c r="E57" s="82"/>
      <c r="F57" s="82"/>
    </row>
    <row r="58" spans="1:6">
      <c r="B58" s="82"/>
      <c r="C58" s="82"/>
      <c r="D58" s="82"/>
      <c r="E58" s="82"/>
      <c r="F58" s="82"/>
    </row>
    <row r="59" spans="1:6">
      <c r="B59" s="82"/>
      <c r="C59" s="82"/>
      <c r="D59" s="82"/>
      <c r="E59" s="82"/>
      <c r="F59" s="82"/>
    </row>
    <row r="60" spans="1:6">
      <c r="B60" s="82"/>
      <c r="C60" s="82"/>
      <c r="D60" s="82"/>
      <c r="E60" s="82"/>
      <c r="F60" s="82"/>
    </row>
    <row r="61" spans="1:6">
      <c r="B61" s="82"/>
      <c r="C61" s="82"/>
      <c r="D61" s="82"/>
      <c r="E61" s="82"/>
      <c r="F61" s="82"/>
    </row>
    <row r="62" spans="1:6">
      <c r="A62" s="83"/>
      <c r="B62" s="82"/>
      <c r="C62" s="82"/>
      <c r="D62" s="82"/>
      <c r="E62" s="82"/>
      <c r="F62" s="82"/>
    </row>
  </sheetData>
  <mergeCells count="1">
    <mergeCell ref="A1:F1"/>
  </mergeCells>
  <phoneticPr fontId="8" type="noConversion"/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05.08.2019</oddHeader>
    <oddFooter>&amp;LQuelle: FkF August 2019&amp;RBlatt 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BE62"/>
  <sheetViews>
    <sheetView topLeftCell="A10" zoomScaleNormal="100" workbookViewId="0">
      <selection activeCell="J44" sqref="J44"/>
    </sheetView>
  </sheetViews>
  <sheetFormatPr baseColWidth="10" defaultRowHeight="12.75"/>
  <cols>
    <col min="1" max="1" width="19.7109375" style="80" customWidth="1"/>
    <col min="2" max="4" width="15.28515625" style="84" customWidth="1"/>
    <col min="5" max="5" width="15.28515625" style="86" customWidth="1"/>
    <col min="6" max="6" width="15.85546875" style="84" customWidth="1"/>
    <col min="7" max="7" width="2.140625" customWidth="1"/>
    <col min="8" max="8" width="11.42578125" style="65" customWidth="1"/>
    <col min="9" max="9" width="13.7109375" style="71" hidden="1" customWidth="1"/>
    <col min="10" max="10" width="13.42578125" style="71" customWidth="1"/>
    <col min="11" max="57" width="11.42578125" style="52" customWidth="1"/>
  </cols>
  <sheetData>
    <row r="1" spans="1:57" s="69" customFormat="1" ht="36" customHeight="1" thickBot="1">
      <c r="A1" s="256" t="s">
        <v>14</v>
      </c>
      <c r="B1" s="257"/>
      <c r="C1" s="256"/>
      <c r="D1" s="256"/>
      <c r="E1" s="256"/>
      <c r="F1" s="256"/>
      <c r="G1" s="4"/>
      <c r="H1" s="66"/>
      <c r="I1" s="67"/>
      <c r="J1" s="67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</row>
    <row r="2" spans="1:57" ht="15" customHeight="1" thickTop="1">
      <c r="A2" s="123" t="s">
        <v>2</v>
      </c>
      <c r="B2" s="188" t="s">
        <v>22</v>
      </c>
      <c r="C2" s="188" t="s">
        <v>23</v>
      </c>
      <c r="D2" s="188" t="s">
        <v>24</v>
      </c>
      <c r="E2" s="188" t="s">
        <v>22</v>
      </c>
      <c r="F2" s="70" t="s">
        <v>24</v>
      </c>
      <c r="G2" s="138"/>
      <c r="I2" s="42"/>
    </row>
    <row r="3" spans="1:57" ht="15">
      <c r="A3" s="72" t="s">
        <v>1</v>
      </c>
      <c r="B3" s="189" t="s">
        <v>22</v>
      </c>
      <c r="C3" s="189" t="s">
        <v>23</v>
      </c>
      <c r="D3" s="190" t="s">
        <v>186</v>
      </c>
      <c r="E3" s="189" t="s">
        <v>22</v>
      </c>
      <c r="F3" s="213" t="s">
        <v>187</v>
      </c>
      <c r="G3" s="220"/>
      <c r="I3" s="42"/>
    </row>
    <row r="4" spans="1:57">
      <c r="A4" s="127">
        <v>0</v>
      </c>
      <c r="B4" s="191">
        <v>2018</v>
      </c>
      <c r="C4" s="191">
        <v>2018</v>
      </c>
      <c r="D4" s="192">
        <v>0</v>
      </c>
      <c r="E4" s="191">
        <v>2019</v>
      </c>
      <c r="F4" s="128">
        <v>0</v>
      </c>
      <c r="G4" s="142"/>
      <c r="I4" s="42"/>
    </row>
    <row r="5" spans="1:57" s="77" customFormat="1" ht="28.5" customHeight="1">
      <c r="A5" s="126" t="s">
        <v>16</v>
      </c>
      <c r="B5" s="197"/>
      <c r="C5" s="198">
        <v>0</v>
      </c>
      <c r="D5" s="193">
        <v>0</v>
      </c>
      <c r="E5" s="199" t="s">
        <v>0</v>
      </c>
      <c r="F5" s="214">
        <v>0</v>
      </c>
      <c r="G5" s="221"/>
      <c r="H5" s="53"/>
      <c r="I5" s="74"/>
      <c r="J5" s="75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</row>
    <row r="6" spans="1:57" s="77" customFormat="1" ht="24" customHeight="1">
      <c r="A6" s="187" t="s">
        <v>27</v>
      </c>
      <c r="B6" s="145">
        <v>-289913.69207999879</v>
      </c>
      <c r="C6" s="145">
        <v>175711.17346999887</v>
      </c>
      <c r="D6" s="146">
        <v>465624.86554999766</v>
      </c>
      <c r="E6" s="195">
        <v>-505582.51972999761</v>
      </c>
      <c r="F6" s="222">
        <v>-681293.69319999649</v>
      </c>
      <c r="G6" s="217"/>
      <c r="H6" s="53"/>
      <c r="I6" s="74"/>
      <c r="J6" s="75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</row>
    <row r="7" spans="1:57" s="77" customFormat="1" ht="24" customHeight="1">
      <c r="A7" s="196" t="s">
        <v>104</v>
      </c>
      <c r="B7" s="90">
        <v>-116032.24996999872</v>
      </c>
      <c r="C7" s="90">
        <v>335291.5566700006</v>
      </c>
      <c r="D7" s="90">
        <v>451323.80663999933</v>
      </c>
      <c r="E7" s="200">
        <v>-119034.58368000214</v>
      </c>
      <c r="F7" s="223">
        <v>-454326.14035000274</v>
      </c>
      <c r="G7" s="207"/>
      <c r="H7" s="53"/>
      <c r="I7" s="74"/>
      <c r="J7" s="75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</row>
    <row r="8" spans="1:57" s="77" customFormat="1" ht="24" customHeight="1">
      <c r="A8" s="196" t="s">
        <v>105</v>
      </c>
      <c r="B8" s="90">
        <v>-61338.251950000296</v>
      </c>
      <c r="C8" s="90">
        <v>108035.48301999956</v>
      </c>
      <c r="D8" s="90">
        <v>169373.73496999987</v>
      </c>
      <c r="E8" s="148">
        <v>-54476.762470000365</v>
      </c>
      <c r="F8" s="223">
        <v>-162512.24548999994</v>
      </c>
      <c r="G8" s="207"/>
      <c r="H8" s="53"/>
      <c r="I8" s="74"/>
      <c r="J8" s="75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</row>
    <row r="9" spans="1:57" s="77" customFormat="1" ht="24" customHeight="1">
      <c r="A9" s="196" t="s">
        <v>106</v>
      </c>
      <c r="B9" s="90">
        <v>-28551.79999999997</v>
      </c>
      <c r="C9" s="90">
        <v>-8335.9240000000427</v>
      </c>
      <c r="D9" s="90">
        <v>20215.875999999927</v>
      </c>
      <c r="E9" s="148">
        <v>-41243.629999999968</v>
      </c>
      <c r="F9" s="223">
        <v>-32907.705999999926</v>
      </c>
      <c r="G9" s="207"/>
      <c r="H9" s="53"/>
      <c r="I9" s="74"/>
      <c r="J9" s="75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</row>
    <row r="10" spans="1:57" s="77" customFormat="1" ht="24" customHeight="1">
      <c r="A10" s="196" t="s">
        <v>107</v>
      </c>
      <c r="B10" s="90">
        <v>42796</v>
      </c>
      <c r="C10" s="90">
        <v>124116</v>
      </c>
      <c r="D10" s="90">
        <v>81320</v>
      </c>
      <c r="E10" s="90">
        <v>29919</v>
      </c>
      <c r="F10" s="223">
        <v>-94197</v>
      </c>
      <c r="G10" s="207"/>
      <c r="H10" s="53"/>
      <c r="I10" s="74"/>
      <c r="J10" s="75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</row>
    <row r="11" spans="1:57" s="77" customFormat="1" ht="24" customHeight="1">
      <c r="A11" s="196" t="s">
        <v>108</v>
      </c>
      <c r="B11" s="90">
        <v>-33139</v>
      </c>
      <c r="C11" s="90">
        <v>-28472.499999999975</v>
      </c>
      <c r="D11" s="90">
        <v>4666.5000000000255</v>
      </c>
      <c r="E11" s="90">
        <v>-42692.699999999968</v>
      </c>
      <c r="F11" s="223">
        <v>-14220.199999999993</v>
      </c>
      <c r="G11" s="207"/>
      <c r="H11" s="53"/>
      <c r="I11" s="74"/>
      <c r="J11" s="75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</row>
    <row r="12" spans="1:57" s="77" customFormat="1" ht="24" customHeight="1">
      <c r="A12" s="196" t="s">
        <v>110</v>
      </c>
      <c r="B12" s="148">
        <v>-21043.500000000116</v>
      </c>
      <c r="C12" s="148">
        <v>-7091.4999999999527</v>
      </c>
      <c r="D12" s="90">
        <v>13952.000000000164</v>
      </c>
      <c r="E12" s="148">
        <v>-32847.70000000007</v>
      </c>
      <c r="F12" s="223">
        <v>-25756.200000000117</v>
      </c>
      <c r="G12" s="207"/>
      <c r="H12" s="53"/>
      <c r="I12" s="74"/>
      <c r="J12" s="75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</row>
    <row r="13" spans="1:57" s="77" customFormat="1" ht="24" customHeight="1">
      <c r="A13" s="196" t="s">
        <v>111</v>
      </c>
      <c r="B13" s="90">
        <v>-4695.6000000000477</v>
      </c>
      <c r="C13" s="90">
        <v>9172</v>
      </c>
      <c r="D13" s="90">
        <v>13867.600000000048</v>
      </c>
      <c r="E13" s="148">
        <v>-24696.5</v>
      </c>
      <c r="F13" s="223">
        <v>-33868.5</v>
      </c>
      <c r="G13" s="207"/>
      <c r="H13" s="53"/>
      <c r="I13" s="74"/>
      <c r="J13" s="75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</row>
    <row r="14" spans="1:57" s="77" customFormat="1" ht="24" customHeight="1">
      <c r="A14" s="196" t="s">
        <v>112</v>
      </c>
      <c r="B14" s="90">
        <v>-73828.627000000124</v>
      </c>
      <c r="C14" s="90">
        <v>86325.35000000037</v>
      </c>
      <c r="D14" s="90">
        <v>160153.97700000048</v>
      </c>
      <c r="E14" s="148">
        <v>-8406.9300000001676</v>
      </c>
      <c r="F14" s="223">
        <v>-94732.280000000537</v>
      </c>
      <c r="G14" s="207"/>
      <c r="H14" s="53"/>
      <c r="I14" s="74"/>
      <c r="J14" s="75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</row>
    <row r="15" spans="1:57" s="77" customFormat="1" ht="24" customHeight="1">
      <c r="A15" s="196" t="s">
        <v>114</v>
      </c>
      <c r="B15" s="148">
        <v>-55432</v>
      </c>
      <c r="C15" s="148">
        <v>-38039</v>
      </c>
      <c r="D15" s="90">
        <v>17393</v>
      </c>
      <c r="E15" s="148">
        <v>-46121</v>
      </c>
      <c r="F15" s="223">
        <v>-8082</v>
      </c>
      <c r="G15" s="207"/>
      <c r="H15" s="53"/>
      <c r="I15" s="74"/>
      <c r="J15" s="75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</row>
    <row r="16" spans="1:57" s="77" customFormat="1" ht="24" customHeight="1">
      <c r="A16" s="89" t="s">
        <v>158</v>
      </c>
      <c r="B16" s="90">
        <v>-63030.963999999978</v>
      </c>
      <c r="C16" s="90">
        <v>10851.05299999936</v>
      </c>
      <c r="D16" s="90">
        <v>73882.016999999338</v>
      </c>
      <c r="E16" s="149">
        <v>-43969.800000000498</v>
      </c>
      <c r="F16" s="215">
        <v>-54820.852999999857</v>
      </c>
      <c r="G16" s="207"/>
      <c r="H16" s="53"/>
      <c r="I16" s="74"/>
      <c r="J16" s="75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</row>
    <row r="17" spans="1:57" s="77" customFormat="1" ht="24" customHeight="1">
      <c r="A17" s="89" t="s">
        <v>159</v>
      </c>
      <c r="B17" s="90">
        <v>-63053.791000000783</v>
      </c>
      <c r="C17" s="90">
        <v>188573.39400000049</v>
      </c>
      <c r="D17" s="90">
        <v>251627.18500000128</v>
      </c>
      <c r="E17" s="99">
        <v>-3228.3130000007222</v>
      </c>
      <c r="F17" s="215">
        <v>-191801.70700000122</v>
      </c>
      <c r="G17" s="207"/>
      <c r="H17" s="53"/>
      <c r="I17" s="74"/>
      <c r="J17" s="75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</row>
    <row r="18" spans="1:57" s="77" customFormat="1" ht="24" customHeight="1">
      <c r="A18" s="89" t="s">
        <v>160</v>
      </c>
      <c r="B18" s="148">
        <v>-120043.09999999934</v>
      </c>
      <c r="C18" s="148">
        <v>52112.299999999581</v>
      </c>
      <c r="D18" s="90">
        <v>172155.39999999892</v>
      </c>
      <c r="E18" s="147">
        <v>27885.600000000442</v>
      </c>
      <c r="F18" s="215">
        <v>-24226.699999999139</v>
      </c>
      <c r="G18" s="207"/>
      <c r="H18" s="53"/>
      <c r="I18" s="74"/>
      <c r="J18" s="75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</row>
    <row r="19" spans="1:57" s="77" customFormat="1" ht="24" customHeight="1">
      <c r="A19" s="89" t="s">
        <v>161</v>
      </c>
      <c r="B19" s="90">
        <v>-21684.500000000022</v>
      </c>
      <c r="C19" s="90">
        <v>57006</v>
      </c>
      <c r="D19" s="90">
        <v>78690.500000000029</v>
      </c>
      <c r="E19" s="100">
        <v>-11640</v>
      </c>
      <c r="F19" s="215">
        <v>-68646</v>
      </c>
      <c r="G19" s="207"/>
      <c r="H19" s="53"/>
      <c r="I19" s="74"/>
      <c r="J19" s="75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</row>
    <row r="20" spans="1:57" s="77" customFormat="1" ht="24" customHeight="1">
      <c r="A20" s="89" t="s">
        <v>162</v>
      </c>
      <c r="B20" s="90">
        <v>-5051.6000000000349</v>
      </c>
      <c r="C20" s="90">
        <v>54256.399999999958</v>
      </c>
      <c r="D20" s="90">
        <v>59307.999999999993</v>
      </c>
      <c r="E20" s="100">
        <v>-225.99999999996362</v>
      </c>
      <c r="F20" s="215">
        <v>-54482.399999999921</v>
      </c>
      <c r="G20" s="207"/>
      <c r="H20" s="53"/>
      <c r="I20" s="74"/>
      <c r="J20" s="75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</row>
    <row r="21" spans="1:57" s="77" customFormat="1" ht="24" customHeight="1">
      <c r="A21" s="89" t="s">
        <v>163</v>
      </c>
      <c r="B21" s="90">
        <v>-12697.999999999989</v>
      </c>
      <c r="C21" s="90">
        <v>-1853.1446900000146</v>
      </c>
      <c r="D21" s="90">
        <v>10844.855309999974</v>
      </c>
      <c r="E21" s="100">
        <v>-13532.099999999977</v>
      </c>
      <c r="F21" s="215">
        <v>-11678.955309999961</v>
      </c>
      <c r="G21" s="207"/>
      <c r="H21" s="53"/>
      <c r="I21" s="74"/>
      <c r="J21" s="75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</row>
    <row r="22" spans="1:57" s="77" customFormat="1" ht="24" customHeight="1">
      <c r="A22" s="89" t="s">
        <v>164</v>
      </c>
      <c r="B22" s="90">
        <v>-303266.59999999939</v>
      </c>
      <c r="C22" s="90">
        <v>-32523.600000000268</v>
      </c>
      <c r="D22" s="90">
        <v>270742.99999999913</v>
      </c>
      <c r="E22" s="100">
        <v>-270039.00000000093</v>
      </c>
      <c r="F22" s="215">
        <v>-237515.40000000066</v>
      </c>
      <c r="G22" s="207"/>
      <c r="H22" s="53"/>
      <c r="I22" s="74"/>
      <c r="J22" s="75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</row>
    <row r="23" spans="1:57" s="77" customFormat="1" ht="24" customHeight="1">
      <c r="A23" s="89" t="s">
        <v>165</v>
      </c>
      <c r="B23" s="90">
        <v>-106014</v>
      </c>
      <c r="C23" s="90">
        <v>31589.200000000536</v>
      </c>
      <c r="D23" s="90">
        <v>137603.20000000054</v>
      </c>
      <c r="E23" s="100">
        <v>-116864</v>
      </c>
      <c r="F23" s="215">
        <v>-148453.20000000054</v>
      </c>
      <c r="G23" s="207"/>
      <c r="H23" s="53"/>
      <c r="I23" s="74"/>
      <c r="J23" s="75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</row>
    <row r="24" spans="1:57" s="77" customFormat="1" ht="24" customHeight="1">
      <c r="A24" s="89" t="s">
        <v>166</v>
      </c>
      <c r="B24" s="90">
        <v>37898.520999999717</v>
      </c>
      <c r="C24" s="90">
        <v>370612.35807000054</v>
      </c>
      <c r="D24" s="90">
        <v>332713.83707000082</v>
      </c>
      <c r="E24" s="100">
        <v>-9292.4900000001653</v>
      </c>
      <c r="F24" s="215">
        <v>-379904.84807000071</v>
      </c>
      <c r="G24" s="207"/>
      <c r="H24" s="53"/>
      <c r="I24" s="74"/>
      <c r="J24" s="75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</row>
    <row r="25" spans="1:57" s="77" customFormat="1" ht="24" customHeight="1">
      <c r="A25" s="89" t="s">
        <v>167</v>
      </c>
      <c r="B25" s="90">
        <v>-27856</v>
      </c>
      <c r="C25" s="90">
        <v>37758</v>
      </c>
      <c r="D25" s="90">
        <v>65614</v>
      </c>
      <c r="E25" s="147">
        <v>-1010</v>
      </c>
      <c r="F25" s="215">
        <v>-38768</v>
      </c>
      <c r="G25" s="207"/>
      <c r="H25" s="53"/>
      <c r="I25" s="74"/>
      <c r="J25" s="75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</row>
    <row r="26" spans="1:57" s="77" customFormat="1" ht="24" customHeight="1">
      <c r="A26" s="89" t="s">
        <v>168</v>
      </c>
      <c r="B26" s="90">
        <v>50802.399999998917</v>
      </c>
      <c r="C26" s="90">
        <v>28633.10000000021</v>
      </c>
      <c r="D26" s="90">
        <v>-22169.299999998708</v>
      </c>
      <c r="E26" s="100">
        <v>-52070.199999999895</v>
      </c>
      <c r="F26" s="215">
        <v>-80703.300000000105</v>
      </c>
      <c r="G26" s="207"/>
      <c r="H26" s="53"/>
      <c r="I26" s="74"/>
      <c r="J26" s="75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</row>
    <row r="27" spans="1:57" s="77" customFormat="1" ht="24" customHeight="1">
      <c r="A27" s="89" t="s">
        <v>169</v>
      </c>
      <c r="B27" s="90">
        <v>-187186.50000000116</v>
      </c>
      <c r="C27" s="90">
        <v>398180.29999999888</v>
      </c>
      <c r="D27" s="90">
        <v>585366.80000000005</v>
      </c>
      <c r="E27" s="99">
        <v>-253568.6</v>
      </c>
      <c r="F27" s="215">
        <v>-651748.89999999886</v>
      </c>
      <c r="G27" s="207"/>
      <c r="H27" s="53"/>
      <c r="I27" s="74"/>
      <c r="J27" s="75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</row>
    <row r="28" spans="1:57" s="77" customFormat="1" ht="24" customHeight="1">
      <c r="A28" s="89" t="s">
        <v>171</v>
      </c>
      <c r="B28" s="90">
        <v>-4988.5000000003492</v>
      </c>
      <c r="C28" s="90">
        <v>137432.96573999934</v>
      </c>
      <c r="D28" s="90">
        <v>142421.46573999969</v>
      </c>
      <c r="E28" s="100">
        <v>7298.9999999998836</v>
      </c>
      <c r="F28" s="215">
        <v>-130133.96573999946</v>
      </c>
      <c r="G28" s="207"/>
      <c r="H28" s="53"/>
      <c r="I28" s="74"/>
      <c r="J28" s="75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</row>
    <row r="29" spans="1:57" s="77" customFormat="1" ht="24" customHeight="1">
      <c r="A29" s="89" t="s">
        <v>172</v>
      </c>
      <c r="B29" s="90">
        <v>-69501.316000000443</v>
      </c>
      <c r="C29" s="90">
        <v>-36949.175999999978</v>
      </c>
      <c r="D29" s="90">
        <v>32552.140000000465</v>
      </c>
      <c r="E29" s="100">
        <v>-61043.581999999886</v>
      </c>
      <c r="F29" s="215">
        <v>-24094.405999999908</v>
      </c>
      <c r="G29" s="207"/>
      <c r="H29" s="53"/>
      <c r="I29" s="74"/>
      <c r="J29" s="75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</row>
    <row r="30" spans="1:57" s="77" customFormat="1" ht="24" customHeight="1">
      <c r="A30" s="89" t="s">
        <v>173</v>
      </c>
      <c r="B30" s="90">
        <v>-465744.79799999931</v>
      </c>
      <c r="C30" s="90">
        <v>226490.16429999826</v>
      </c>
      <c r="D30" s="90">
        <v>692234.96229999757</v>
      </c>
      <c r="E30" s="99">
        <v>-276387.05000099965</v>
      </c>
      <c r="F30" s="215">
        <v>-502877.2143009979</v>
      </c>
      <c r="G30" s="207"/>
      <c r="H30" s="53"/>
      <c r="I30" s="58"/>
      <c r="J30" s="75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</row>
    <row r="31" spans="1:57" s="77" customFormat="1" ht="24" customHeight="1">
      <c r="A31" s="89" t="s">
        <v>174</v>
      </c>
      <c r="B31" s="90">
        <v>-8981.8999999999105</v>
      </c>
      <c r="C31" s="90">
        <v>-2948.6402700001199</v>
      </c>
      <c r="D31" s="90">
        <v>6033.2597299997906</v>
      </c>
      <c r="E31" s="147">
        <v>-8172.3999999998632</v>
      </c>
      <c r="F31" s="215">
        <v>-5223.7597299997433</v>
      </c>
      <c r="G31" s="218"/>
      <c r="H31" s="53"/>
      <c r="I31" s="74"/>
      <c r="J31" s="75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</row>
    <row r="32" spans="1:57" s="76" customFormat="1" ht="26.25" customHeight="1">
      <c r="A32" s="92" t="s">
        <v>176</v>
      </c>
      <c r="B32" s="93">
        <v>-2011579.3689999999</v>
      </c>
      <c r="C32" s="93">
        <v>2275933.3133099959</v>
      </c>
      <c r="D32" s="93">
        <v>4287512.6823099963</v>
      </c>
      <c r="E32" s="94">
        <v>-1931042.2608810021</v>
      </c>
      <c r="F32" s="224">
        <v>-4206975.5741909984</v>
      </c>
      <c r="G32" s="226"/>
      <c r="H32" s="75"/>
      <c r="I32" s="74"/>
      <c r="J32" s="75"/>
    </row>
    <row r="33" spans="1:10" s="76" customFormat="1" ht="20.25" customHeight="1" thickBot="1">
      <c r="A33" s="97" t="s">
        <v>8</v>
      </c>
      <c r="B33" s="91"/>
      <c r="C33" s="91"/>
      <c r="D33" s="96" t="s">
        <v>9</v>
      </c>
      <c r="E33" s="95"/>
      <c r="F33" s="225"/>
      <c r="G33" s="143"/>
      <c r="H33" s="75"/>
      <c r="I33" s="74"/>
      <c r="J33" s="75"/>
    </row>
    <row r="34" spans="1:10" ht="15.75" thickTop="1">
      <c r="A34" s="151" t="s">
        <v>21</v>
      </c>
      <c r="B34" s="81"/>
      <c r="C34" s="81"/>
      <c r="D34" s="81"/>
      <c r="E34" s="85"/>
      <c r="F34" s="81"/>
      <c r="G34" s="44"/>
      <c r="I34" s="73"/>
    </row>
    <row r="35" spans="1:10">
      <c r="A35" s="120"/>
      <c r="B35" s="82"/>
      <c r="C35" s="82"/>
      <c r="D35" s="82"/>
      <c r="E35" s="59"/>
      <c r="F35" s="82"/>
      <c r="G35" s="4"/>
      <c r="I35" s="46"/>
    </row>
    <row r="36" spans="1:10">
      <c r="A36" s="121"/>
      <c r="B36" s="82"/>
      <c r="C36" s="82"/>
      <c r="D36" s="82"/>
      <c r="E36" s="59"/>
      <c r="F36" s="82"/>
      <c r="G36" s="4"/>
    </row>
    <row r="37" spans="1:10">
      <c r="B37" s="82"/>
      <c r="C37" s="82"/>
      <c r="D37" s="82"/>
      <c r="E37" s="59"/>
      <c r="F37" s="82"/>
      <c r="G37" s="4"/>
    </row>
    <row r="38" spans="1:10">
      <c r="B38" s="82"/>
      <c r="C38" s="82"/>
      <c r="D38" s="82"/>
      <c r="E38" s="59"/>
      <c r="F38" s="82"/>
    </row>
    <row r="39" spans="1:10">
      <c r="B39" s="82"/>
      <c r="C39" s="82"/>
      <c r="D39" s="82"/>
      <c r="E39" s="59"/>
      <c r="F39" s="82"/>
    </row>
    <row r="40" spans="1:10">
      <c r="A40" s="83"/>
      <c r="B40" s="82"/>
      <c r="C40" s="82"/>
      <c r="D40" s="82"/>
      <c r="E40" s="59"/>
      <c r="F40" s="82"/>
    </row>
    <row r="41" spans="1:10">
      <c r="A41" s="83"/>
      <c r="B41" s="82"/>
      <c r="C41" s="82"/>
      <c r="D41" s="82"/>
      <c r="E41" s="59"/>
      <c r="F41" s="82"/>
    </row>
    <row r="42" spans="1:10">
      <c r="B42" s="82"/>
      <c r="C42" s="82"/>
      <c r="D42" s="82"/>
      <c r="E42" s="59"/>
      <c r="F42" s="82"/>
    </row>
    <row r="43" spans="1:10">
      <c r="A43" s="83"/>
      <c r="B43" s="82"/>
      <c r="C43" s="82"/>
      <c r="D43" s="82"/>
      <c r="E43" s="59"/>
      <c r="F43" s="82"/>
    </row>
    <row r="44" spans="1:10">
      <c r="B44" s="82"/>
      <c r="C44" s="82"/>
      <c r="D44" s="82"/>
      <c r="E44" s="59"/>
      <c r="F44" s="82"/>
    </row>
    <row r="45" spans="1:10">
      <c r="B45" s="82"/>
      <c r="C45" s="82"/>
      <c r="D45" s="82"/>
      <c r="E45" s="59"/>
      <c r="F45" s="82"/>
    </row>
    <row r="46" spans="1:10">
      <c r="B46" s="82"/>
      <c r="C46" s="82"/>
      <c r="D46" s="82"/>
      <c r="E46" s="59"/>
      <c r="F46" s="82"/>
    </row>
    <row r="47" spans="1:10">
      <c r="B47" s="82"/>
      <c r="C47" s="82"/>
      <c r="D47" s="82"/>
      <c r="E47" s="59"/>
      <c r="F47" s="82"/>
    </row>
    <row r="48" spans="1:10">
      <c r="B48" s="82"/>
      <c r="C48" s="82"/>
      <c r="D48" s="82"/>
      <c r="E48" s="59"/>
      <c r="F48" s="82"/>
    </row>
    <row r="49" spans="1:6">
      <c r="A49" s="83"/>
      <c r="B49" s="82"/>
      <c r="C49" s="82"/>
      <c r="D49" s="82"/>
      <c r="E49" s="59"/>
      <c r="F49" s="82"/>
    </row>
    <row r="50" spans="1:6">
      <c r="A50" s="83"/>
      <c r="B50" s="82"/>
      <c r="C50" s="82"/>
      <c r="D50" s="82"/>
      <c r="E50" s="59"/>
      <c r="F50" s="82"/>
    </row>
    <row r="51" spans="1:6">
      <c r="A51" s="83"/>
      <c r="B51" s="82"/>
      <c r="C51" s="82"/>
      <c r="D51" s="82"/>
      <c r="E51" s="59"/>
      <c r="F51" s="82"/>
    </row>
    <row r="52" spans="1:6">
      <c r="B52" s="82"/>
      <c r="C52" s="82"/>
      <c r="D52" s="82"/>
      <c r="E52" s="59"/>
      <c r="F52" s="82"/>
    </row>
    <row r="53" spans="1:6">
      <c r="B53" s="82"/>
      <c r="C53" s="82"/>
      <c r="D53" s="82"/>
      <c r="E53" s="59"/>
      <c r="F53" s="82"/>
    </row>
    <row r="54" spans="1:6">
      <c r="B54" s="82"/>
      <c r="C54" s="82"/>
      <c r="D54" s="82"/>
      <c r="E54" s="59"/>
      <c r="F54" s="82"/>
    </row>
    <row r="55" spans="1:6">
      <c r="B55" s="82"/>
      <c r="C55" s="82"/>
      <c r="D55" s="82"/>
      <c r="E55" s="59"/>
      <c r="F55" s="82"/>
    </row>
    <row r="56" spans="1:6">
      <c r="B56" s="82"/>
      <c r="C56" s="82"/>
      <c r="D56" s="82"/>
      <c r="E56" s="59"/>
      <c r="F56" s="82"/>
    </row>
    <row r="57" spans="1:6">
      <c r="B57" s="82"/>
      <c r="C57" s="82"/>
      <c r="D57" s="82"/>
      <c r="E57" s="59"/>
      <c r="F57" s="82"/>
    </row>
    <row r="58" spans="1:6">
      <c r="B58" s="82"/>
      <c r="C58" s="82"/>
      <c r="D58" s="82"/>
      <c r="E58" s="59"/>
      <c r="F58" s="82"/>
    </row>
    <row r="59" spans="1:6">
      <c r="B59" s="82"/>
      <c r="C59" s="82"/>
      <c r="D59" s="82"/>
      <c r="E59" s="59"/>
      <c r="F59" s="82"/>
    </row>
    <row r="60" spans="1:6">
      <c r="B60" s="82"/>
      <c r="C60" s="82"/>
      <c r="D60" s="82"/>
      <c r="E60" s="59"/>
      <c r="F60" s="82"/>
    </row>
    <row r="61" spans="1:6">
      <c r="B61" s="82"/>
      <c r="C61" s="82"/>
      <c r="D61" s="82"/>
      <c r="E61" s="59"/>
      <c r="F61" s="82"/>
    </row>
    <row r="62" spans="1:6">
      <c r="A62" s="83"/>
      <c r="B62" s="82"/>
      <c r="C62" s="82"/>
      <c r="D62" s="82"/>
      <c r="E62" s="59"/>
      <c r="F62" s="82"/>
    </row>
  </sheetData>
  <mergeCells count="1">
    <mergeCell ref="A1:F1"/>
  </mergeCells>
  <phoneticPr fontId="8" type="noConversion"/>
  <pageMargins left="0.6692913385826772" right="0.55118110236220474" top="0.98425196850393704" bottom="0.74803149606299213" header="0.51181102362204722" footer="0.47244094488188981"/>
  <pageSetup paperSize="9" scale="92" orientation="portrait" horizontalDpi="300" verticalDpi="300" r:id="rId1"/>
  <headerFooter alignWithMargins="0">
    <oddHeader>&amp;LFachgruppe für kantonale Finanzfragen (FkF)
Groupe d'étude pour les finances cantonales&amp;RZürich, 05.08.2019</oddHeader>
    <oddFooter>&amp;LQuelle: FkF August 2019&amp;RBlatt &amp;P /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BJ55"/>
  <sheetViews>
    <sheetView tabSelected="1" view="pageLayout" zoomScaleNormal="100" workbookViewId="0">
      <selection activeCell="J44" sqref="J44"/>
    </sheetView>
  </sheetViews>
  <sheetFormatPr baseColWidth="10" defaultRowHeight="15"/>
  <cols>
    <col min="1" max="1" width="21.28515625" style="80" customWidth="1"/>
    <col min="2" max="2" width="12.28515625" style="84" customWidth="1"/>
    <col min="3" max="3" width="13" style="84" customWidth="1"/>
    <col min="4" max="4" width="12.7109375" style="84" customWidth="1"/>
    <col min="5" max="5" width="12.42578125" style="84" customWidth="1"/>
    <col min="6" max="6" width="15" style="88" customWidth="1"/>
    <col min="7" max="7" width="2.140625" customWidth="1"/>
    <col min="8" max="8" width="11.42578125" style="65" customWidth="1"/>
    <col min="9" max="9" width="25.7109375" style="71" customWidth="1"/>
    <col min="10" max="10" width="14.85546875" style="71" customWidth="1"/>
    <col min="11" max="11" width="16.7109375" style="71" customWidth="1"/>
    <col min="12" max="12" width="18.7109375" style="71" customWidth="1"/>
    <col min="13" max="13" width="13.7109375" style="71" customWidth="1"/>
    <col min="14" max="14" width="13.7109375" style="71" hidden="1" customWidth="1"/>
    <col min="15" max="15" width="13.42578125" style="71" customWidth="1"/>
    <col min="16" max="62" width="11.42578125" style="52" customWidth="1"/>
  </cols>
  <sheetData>
    <row r="1" spans="1:62" s="69" customFormat="1" ht="37.5" customHeight="1" thickBot="1">
      <c r="A1" s="257" t="s">
        <v>15</v>
      </c>
      <c r="B1" s="258"/>
      <c r="C1" s="258"/>
      <c r="D1" s="258"/>
      <c r="E1" s="258"/>
      <c r="F1" s="258"/>
      <c r="G1" s="4"/>
      <c r="H1" s="66"/>
      <c r="I1" s="67"/>
      <c r="J1" s="67"/>
      <c r="K1" s="67"/>
      <c r="L1" s="67"/>
      <c r="M1" s="67"/>
      <c r="N1" s="67"/>
      <c r="O1" s="67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</row>
    <row r="2" spans="1:62" ht="15" customHeight="1" thickTop="1">
      <c r="A2" s="123" t="s">
        <v>2</v>
      </c>
      <c r="B2" s="188" t="s">
        <v>22</v>
      </c>
      <c r="C2" s="188" t="s">
        <v>23</v>
      </c>
      <c r="D2" s="188" t="s">
        <v>24</v>
      </c>
      <c r="E2" s="188" t="s">
        <v>22</v>
      </c>
      <c r="F2" s="70" t="s">
        <v>24</v>
      </c>
      <c r="G2" s="138"/>
      <c r="I2" s="42"/>
      <c r="J2" s="42"/>
      <c r="K2" s="42"/>
      <c r="L2" s="42"/>
      <c r="M2" s="42"/>
      <c r="N2" s="42"/>
    </row>
    <row r="3" spans="1:62">
      <c r="A3" s="72" t="s">
        <v>1</v>
      </c>
      <c r="B3" s="189" t="s">
        <v>22</v>
      </c>
      <c r="C3" s="189" t="s">
        <v>23</v>
      </c>
      <c r="D3" s="190" t="s">
        <v>186</v>
      </c>
      <c r="E3" s="189" t="s">
        <v>22</v>
      </c>
      <c r="F3" s="213" t="s">
        <v>187</v>
      </c>
      <c r="G3" s="220"/>
      <c r="I3" s="42"/>
      <c r="J3" s="42"/>
      <c r="K3" s="42"/>
      <c r="L3" s="42"/>
      <c r="M3" s="42"/>
      <c r="N3" s="42"/>
    </row>
    <row r="4" spans="1:62" ht="12.75">
      <c r="A4" s="127">
        <v>0</v>
      </c>
      <c r="B4" s="191">
        <v>2018</v>
      </c>
      <c r="C4" s="191">
        <v>2018</v>
      </c>
      <c r="D4" s="192">
        <v>0</v>
      </c>
      <c r="E4" s="191">
        <v>2019</v>
      </c>
      <c r="F4" s="128">
        <v>0</v>
      </c>
      <c r="G4" s="142"/>
      <c r="I4" s="42"/>
      <c r="J4" s="42"/>
      <c r="K4" s="42"/>
      <c r="L4" s="42"/>
      <c r="M4" s="42"/>
      <c r="N4" s="42"/>
    </row>
    <row r="5" spans="1:62" s="77" customFormat="1" ht="27" customHeight="1">
      <c r="A5" s="202" t="s">
        <v>16</v>
      </c>
      <c r="B5" s="197">
        <v>0</v>
      </c>
      <c r="C5" s="198">
        <v>0</v>
      </c>
      <c r="D5" s="193">
        <v>0</v>
      </c>
      <c r="E5" s="194" t="s">
        <v>0</v>
      </c>
      <c r="F5" s="129">
        <v>0</v>
      </c>
      <c r="G5" s="221"/>
      <c r="H5" s="53"/>
      <c r="I5" s="73"/>
      <c r="J5" s="42" t="s">
        <v>0</v>
      </c>
      <c r="K5" s="73"/>
      <c r="L5" s="73"/>
      <c r="M5" s="73"/>
      <c r="N5" s="74"/>
      <c r="O5" s="75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</row>
    <row r="6" spans="1:62" s="77" customFormat="1" ht="24" customHeight="1">
      <c r="A6" s="201" t="s">
        <v>27</v>
      </c>
      <c r="B6" s="152">
        <v>0.72575378830923576</v>
      </c>
      <c r="C6" s="152">
        <v>1.177693401230131</v>
      </c>
      <c r="D6" s="101">
        <v>0.45193961292089524</v>
      </c>
      <c r="E6" s="152">
        <v>0.60669052036553184</v>
      </c>
      <c r="F6" s="227">
        <v>-0.57100288086459916</v>
      </c>
      <c r="G6" s="217"/>
      <c r="H6" s="53"/>
      <c r="I6" s="73"/>
      <c r="J6" s="79"/>
      <c r="K6" s="79"/>
      <c r="L6" s="79"/>
      <c r="M6" s="61"/>
      <c r="N6" s="74"/>
      <c r="O6" s="75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</row>
    <row r="7" spans="1:62" s="77" customFormat="1" ht="24" customHeight="1">
      <c r="A7" s="196" t="s">
        <v>104</v>
      </c>
      <c r="B7" s="102">
        <v>0.75283541683874888</v>
      </c>
      <c r="C7" s="102">
        <v>1.8683099563967842</v>
      </c>
      <c r="D7" s="102">
        <v>1.1154745395580354</v>
      </c>
      <c r="E7" s="103">
        <v>0.72698442391779827</v>
      </c>
      <c r="F7" s="229">
        <v>-1.1413255324789859</v>
      </c>
      <c r="G7" s="207"/>
      <c r="H7" s="53"/>
      <c r="I7" s="73"/>
      <c r="J7" s="79"/>
      <c r="K7" s="79"/>
      <c r="L7" s="79"/>
      <c r="M7" s="58"/>
      <c r="N7" s="74"/>
      <c r="O7" s="75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</row>
    <row r="8" spans="1:62" s="77" customFormat="1" ht="24" customHeight="1">
      <c r="A8" s="196" t="s">
        <v>105</v>
      </c>
      <c r="B8" s="102">
        <v>0.59750660143419099</v>
      </c>
      <c r="C8" s="102">
        <v>2.1519941628450652</v>
      </c>
      <c r="D8" s="102">
        <v>1.5544875614108742</v>
      </c>
      <c r="E8" s="153">
        <v>0.66892252649416628</v>
      </c>
      <c r="F8" s="229">
        <v>-1.4830716363508989</v>
      </c>
      <c r="G8" s="207"/>
      <c r="H8" s="53"/>
      <c r="I8" s="73"/>
      <c r="J8" s="79"/>
      <c r="K8" s="79"/>
      <c r="L8" s="79"/>
      <c r="M8" s="61"/>
      <c r="N8" s="74"/>
      <c r="O8" s="75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</row>
    <row r="9" spans="1:62" s="77" customFormat="1" ht="24" customHeight="1">
      <c r="A9" s="196" t="s">
        <v>106</v>
      </c>
      <c r="B9" s="102">
        <v>0.18501899599528548</v>
      </c>
      <c r="C9" s="102">
        <v>0.71747071485746328</v>
      </c>
      <c r="D9" s="102">
        <v>0.53245171886217779</v>
      </c>
      <c r="E9" s="153">
        <v>0.14369945748875304</v>
      </c>
      <c r="F9" s="229">
        <v>-0.57377125736871026</v>
      </c>
      <c r="G9" s="207"/>
      <c r="H9" s="53"/>
      <c r="I9" s="73"/>
      <c r="J9" s="79"/>
      <c r="K9" s="79"/>
      <c r="L9" s="79"/>
      <c r="M9" s="61"/>
      <c r="N9" s="74"/>
      <c r="O9" s="75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</row>
    <row r="10" spans="1:62" s="77" customFormat="1" ht="24" customHeight="1">
      <c r="A10" s="196" t="s">
        <v>107</v>
      </c>
      <c r="B10" s="102">
        <v>1.7425349180185652</v>
      </c>
      <c r="C10" s="102">
        <v>3.7862434337538726</v>
      </c>
      <c r="D10" s="103">
        <v>2.0437085157353074</v>
      </c>
      <c r="E10" s="102">
        <v>1.5921974585329164</v>
      </c>
      <c r="F10" s="230">
        <v>-2.1940459752209565</v>
      </c>
      <c r="G10" s="207"/>
      <c r="H10" s="53"/>
      <c r="I10" s="73"/>
      <c r="J10" s="79"/>
      <c r="K10" s="79"/>
      <c r="L10" s="79"/>
      <c r="M10" s="61"/>
      <c r="N10" s="74"/>
      <c r="O10" s="75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</row>
    <row r="11" spans="1:62" s="77" customFormat="1" ht="24" customHeight="1">
      <c r="A11" s="196" t="s">
        <v>108</v>
      </c>
      <c r="B11" s="102" t="s">
        <v>109</v>
      </c>
      <c r="C11" s="102" t="s">
        <v>109</v>
      </c>
      <c r="D11" s="102" t="s">
        <v>188</v>
      </c>
      <c r="E11" s="102" t="s">
        <v>109</v>
      </c>
      <c r="F11" s="229" t="s">
        <v>188</v>
      </c>
      <c r="G11" s="207"/>
      <c r="H11" s="53"/>
      <c r="I11" s="73"/>
      <c r="J11" s="79"/>
      <c r="K11" s="79"/>
      <c r="L11" s="79"/>
      <c r="M11" s="61"/>
      <c r="N11" s="74"/>
      <c r="O11" s="75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</row>
    <row r="12" spans="1:62" s="77" customFormat="1" ht="24" customHeight="1">
      <c r="A12" s="196" t="s">
        <v>110</v>
      </c>
      <c r="B12" s="153" t="s">
        <v>109</v>
      </c>
      <c r="C12" s="153">
        <v>0.65688669979340364</v>
      </c>
      <c r="D12" s="102" t="s">
        <v>188</v>
      </c>
      <c r="E12" s="153" t="s">
        <v>109</v>
      </c>
      <c r="F12" s="229" t="s">
        <v>188</v>
      </c>
      <c r="G12" s="207"/>
      <c r="H12" s="53"/>
      <c r="I12" s="73"/>
      <c r="J12" s="79"/>
      <c r="K12" s="79"/>
      <c r="L12" s="79"/>
      <c r="M12" s="61"/>
      <c r="N12" s="74"/>
      <c r="O12" s="75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</row>
    <row r="13" spans="1:62" s="77" customFormat="1" ht="24" customHeight="1">
      <c r="A13" s="196" t="s">
        <v>111</v>
      </c>
      <c r="B13" s="153">
        <v>0.74241044489549357</v>
      </c>
      <c r="C13" s="153">
        <v>1.579003850766997</v>
      </c>
      <c r="D13" s="103">
        <v>0.83659340587150344</v>
      </c>
      <c r="E13" s="153">
        <v>0.34116313191943443</v>
      </c>
      <c r="F13" s="230">
        <v>-1.2378407188475626</v>
      </c>
      <c r="G13" s="207"/>
      <c r="H13" s="53"/>
      <c r="I13" s="73"/>
      <c r="J13" s="79"/>
      <c r="K13" s="79"/>
      <c r="L13" s="79"/>
      <c r="M13" s="61"/>
      <c r="N13" s="74"/>
      <c r="O13" s="75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</row>
    <row r="14" spans="1:62" s="77" customFormat="1" ht="24" customHeight="1">
      <c r="A14" s="196" t="s">
        <v>112</v>
      </c>
      <c r="B14" s="102">
        <v>0.41883239264769451</v>
      </c>
      <c r="C14" s="102">
        <v>1.9069707604108723</v>
      </c>
      <c r="D14" s="102">
        <v>1.4881383677631779</v>
      </c>
      <c r="E14" s="153">
        <v>0.91119330695976708</v>
      </c>
      <c r="F14" s="229">
        <v>-0.99577745345110524</v>
      </c>
      <c r="G14" s="207"/>
      <c r="H14" s="53"/>
      <c r="I14" s="73"/>
      <c r="J14" s="79"/>
      <c r="K14" s="79"/>
      <c r="L14" s="79"/>
      <c r="M14" s="61"/>
      <c r="N14" s="74"/>
      <c r="O14" s="75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</row>
    <row r="15" spans="1:62" s="77" customFormat="1" ht="24" customHeight="1">
      <c r="A15" s="196" t="s">
        <v>114</v>
      </c>
      <c r="B15" s="153">
        <v>0.65127017879386484</v>
      </c>
      <c r="C15" s="153">
        <v>0.72110329860474665</v>
      </c>
      <c r="D15" s="102">
        <v>6.9833119810881805E-2</v>
      </c>
      <c r="E15" s="153">
        <v>0.72665473424683513</v>
      </c>
      <c r="F15" s="229">
        <v>5.5514356420884869E-3</v>
      </c>
      <c r="G15" s="207"/>
      <c r="H15" s="53"/>
      <c r="I15" s="73"/>
      <c r="J15" s="79"/>
      <c r="K15" s="79"/>
      <c r="L15" s="79"/>
      <c r="M15" s="61"/>
      <c r="N15" s="74"/>
      <c r="O15" s="75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</row>
    <row r="16" spans="1:62" s="77" customFormat="1" ht="24" customHeight="1">
      <c r="A16" s="196" t="s">
        <v>158</v>
      </c>
      <c r="B16" s="102">
        <v>0.57066454193253524</v>
      </c>
      <c r="C16" s="102">
        <v>1.0828464420333457</v>
      </c>
      <c r="D16" s="102">
        <v>0.51218190010081044</v>
      </c>
      <c r="E16" s="154">
        <v>0.6980985684849691</v>
      </c>
      <c r="F16" s="229">
        <v>-0.38474787354837658</v>
      </c>
      <c r="G16" s="207"/>
      <c r="H16" s="53"/>
      <c r="I16" s="73"/>
      <c r="J16" s="79"/>
      <c r="K16" s="79"/>
      <c r="L16" s="79"/>
      <c r="M16" s="58"/>
      <c r="N16" s="74"/>
      <c r="O16" s="75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</row>
    <row r="17" spans="1:62" s="77" customFormat="1" ht="24" customHeight="1">
      <c r="A17" s="196" t="s">
        <v>159</v>
      </c>
      <c r="B17" s="102">
        <v>0.84379108196183594</v>
      </c>
      <c r="C17" s="102">
        <v>1.6130604015138841</v>
      </c>
      <c r="D17" s="102">
        <v>0.76926931955204814</v>
      </c>
      <c r="E17" s="103">
        <v>0.99030667621676538</v>
      </c>
      <c r="F17" s="229">
        <v>-0.6227537252971187</v>
      </c>
      <c r="G17" s="207"/>
      <c r="H17" s="53"/>
      <c r="I17" s="73"/>
      <c r="J17" s="79"/>
      <c r="K17" s="79"/>
      <c r="L17" s="79"/>
      <c r="M17" s="58"/>
      <c r="N17" s="74"/>
      <c r="O17" s="75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</row>
    <row r="18" spans="1:62" s="77" customFormat="1" ht="24" customHeight="1">
      <c r="A18" s="196" t="s">
        <v>160</v>
      </c>
      <c r="B18" s="153">
        <v>0.52840126500226159</v>
      </c>
      <c r="C18" s="153">
        <v>1.2415339393276448</v>
      </c>
      <c r="D18" s="102">
        <v>0.71313267432538319</v>
      </c>
      <c r="E18" s="153">
        <v>1.1562972391725108</v>
      </c>
      <c r="F18" s="229">
        <v>-8.523670015513396E-2</v>
      </c>
      <c r="G18" s="207"/>
      <c r="H18" s="53"/>
      <c r="I18" s="73"/>
      <c r="J18" s="79"/>
      <c r="K18" s="79"/>
      <c r="L18" s="79"/>
      <c r="M18" s="61"/>
      <c r="N18" s="74"/>
      <c r="O18" s="75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</row>
    <row r="19" spans="1:62" s="77" customFormat="1" ht="24" customHeight="1">
      <c r="A19" s="89" t="s">
        <v>161</v>
      </c>
      <c r="B19" s="102">
        <v>0.35968569690598595</v>
      </c>
      <c r="C19" s="102">
        <v>6.373868778280543</v>
      </c>
      <c r="D19" s="102">
        <v>6.0141830813745569</v>
      </c>
      <c r="E19" s="102">
        <v>0.62014163104134712</v>
      </c>
      <c r="F19" s="231">
        <v>-5.7537271472391955</v>
      </c>
      <c r="G19" s="207"/>
      <c r="H19" s="53"/>
      <c r="I19" s="73"/>
      <c r="J19" s="79"/>
      <c r="K19" s="79"/>
      <c r="L19" s="79"/>
      <c r="M19" s="61"/>
      <c r="N19" s="74"/>
      <c r="O19" s="75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</row>
    <row r="20" spans="1:62" s="77" customFormat="1" ht="24" customHeight="1">
      <c r="A20" s="89" t="s">
        <v>162</v>
      </c>
      <c r="B20" s="102">
        <v>0.77581325167531912</v>
      </c>
      <c r="C20" s="102">
        <v>-1.2981235969333718</v>
      </c>
      <c r="D20" s="103">
        <v>-2.0739368486086907</v>
      </c>
      <c r="E20" s="102">
        <v>0.98995269765622385</v>
      </c>
      <c r="F20" s="231">
        <v>2.2880762945895956</v>
      </c>
      <c r="G20" s="207"/>
      <c r="H20" s="53"/>
      <c r="I20" s="73"/>
      <c r="J20" s="79"/>
      <c r="K20" s="79"/>
      <c r="L20" s="79"/>
      <c r="M20" s="61"/>
      <c r="N20" s="74"/>
      <c r="O20" s="75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</row>
    <row r="21" spans="1:62" s="77" customFormat="1" ht="24" customHeight="1">
      <c r="A21" s="89" t="s">
        <v>163</v>
      </c>
      <c r="B21" s="102">
        <v>9.0401146131805998E-2</v>
      </c>
      <c r="C21" s="102">
        <v>0.73538174849514737</v>
      </c>
      <c r="D21" s="102">
        <v>0.64498060236334132</v>
      </c>
      <c r="E21" s="102">
        <v>0.13233521415747776</v>
      </c>
      <c r="F21" s="232">
        <v>-0.60304653433766964</v>
      </c>
      <c r="G21" s="207"/>
      <c r="H21" s="53"/>
      <c r="I21" s="73"/>
      <c r="J21" s="79"/>
      <c r="K21" s="79"/>
      <c r="L21" s="79"/>
      <c r="M21" s="61"/>
      <c r="N21" s="74"/>
      <c r="O21" s="75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</row>
    <row r="22" spans="1:62" s="77" customFormat="1" ht="24" customHeight="1">
      <c r="A22" s="89" t="s">
        <v>164</v>
      </c>
      <c r="B22" s="102">
        <v>0.31489730460449789</v>
      </c>
      <c r="C22" s="102">
        <v>0.9078470645936999</v>
      </c>
      <c r="D22" s="102">
        <v>0.59294975998920196</v>
      </c>
      <c r="E22" s="102">
        <v>0.3559136476497799</v>
      </c>
      <c r="F22" s="231">
        <v>-0.55193341694392006</v>
      </c>
      <c r="G22" s="207"/>
      <c r="H22" s="53"/>
      <c r="I22" s="73"/>
      <c r="J22" s="79"/>
      <c r="K22" s="79"/>
      <c r="L22" s="79"/>
      <c r="M22" s="61"/>
      <c r="N22" s="74"/>
      <c r="O22" s="75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</row>
    <row r="23" spans="1:62" s="77" customFormat="1" ht="24" customHeight="1">
      <c r="A23" s="89" t="s">
        <v>165</v>
      </c>
      <c r="B23" s="102">
        <v>0.63808236294179699</v>
      </c>
      <c r="C23" s="102">
        <v>1.1318070202889503</v>
      </c>
      <c r="D23" s="102">
        <v>0.49372465734715332</v>
      </c>
      <c r="E23" s="102">
        <v>0.6135015180278206</v>
      </c>
      <c r="F23" s="231">
        <v>-0.5183055022611297</v>
      </c>
      <c r="G23" s="207"/>
      <c r="H23" s="53"/>
      <c r="I23" s="73"/>
      <c r="J23" s="79"/>
      <c r="K23" s="79"/>
      <c r="L23" s="79"/>
      <c r="M23" s="61"/>
      <c r="N23" s="74"/>
      <c r="O23" s="75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 s="77" customFormat="1" ht="24" customHeight="1">
      <c r="A24" s="89" t="s">
        <v>166</v>
      </c>
      <c r="B24" s="102">
        <v>1.2350886740917344</v>
      </c>
      <c r="C24" s="102">
        <v>3.373060439708341</v>
      </c>
      <c r="D24" s="102">
        <v>2.1379717656166068</v>
      </c>
      <c r="E24" s="102">
        <v>0.9539415506909481</v>
      </c>
      <c r="F24" s="231">
        <v>-2.4191188890173931</v>
      </c>
      <c r="G24" s="207"/>
      <c r="H24" s="53"/>
      <c r="I24" s="73"/>
      <c r="J24" s="79"/>
      <c r="K24" s="79"/>
      <c r="L24" s="79"/>
      <c r="M24" s="61"/>
      <c r="N24" s="74"/>
      <c r="O24" s="75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</row>
    <row r="25" spans="1:62" s="77" customFormat="1" ht="24" customHeight="1">
      <c r="A25" s="89" t="s">
        <v>167</v>
      </c>
      <c r="B25" s="102">
        <v>0.48899324919283826</v>
      </c>
      <c r="C25" s="102">
        <v>1.8805298383899629</v>
      </c>
      <c r="D25" s="102">
        <v>1.3915365891971248</v>
      </c>
      <c r="E25" s="153">
        <v>0.98173301260602996</v>
      </c>
      <c r="F25" s="231">
        <v>-0.89879682578393294</v>
      </c>
      <c r="G25" s="207"/>
      <c r="H25" s="53"/>
      <c r="I25" s="73"/>
      <c r="J25" s="79"/>
      <c r="K25" s="79"/>
      <c r="L25" s="79"/>
      <c r="M25" s="61"/>
      <c r="N25" s="74"/>
      <c r="O25" s="75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</row>
    <row r="26" spans="1:62" s="77" customFormat="1" ht="24" customHeight="1">
      <c r="A26" s="89" t="s">
        <v>168</v>
      </c>
      <c r="B26" s="102">
        <v>1.3446709802780097</v>
      </c>
      <c r="C26" s="102">
        <v>1.0981771138710656</v>
      </c>
      <c r="D26" s="103">
        <v>-0.24649386640694404</v>
      </c>
      <c r="E26" s="102">
        <v>0.81422939566810482</v>
      </c>
      <c r="F26" s="232">
        <v>-0.28394771820296083</v>
      </c>
      <c r="G26" s="207"/>
      <c r="H26" s="53"/>
      <c r="I26" s="73"/>
      <c r="J26" s="79"/>
      <c r="K26" s="79"/>
      <c r="L26" s="79"/>
      <c r="M26" s="61"/>
      <c r="N26" s="74"/>
      <c r="O26" s="75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</row>
    <row r="27" spans="1:62" s="77" customFormat="1" ht="24" customHeight="1">
      <c r="A27" s="89" t="s">
        <v>169</v>
      </c>
      <c r="B27" s="102">
        <v>0.52619193344338733</v>
      </c>
      <c r="C27" s="102">
        <v>2.4793772338512481</v>
      </c>
      <c r="D27" s="102">
        <v>1.9531853004078608</v>
      </c>
      <c r="E27" s="103">
        <v>0.39667463744839809</v>
      </c>
      <c r="F27" s="232">
        <v>-2.08270259640285</v>
      </c>
      <c r="G27" s="207"/>
      <c r="H27" s="53"/>
      <c r="I27" s="73"/>
      <c r="J27" s="79"/>
      <c r="K27" s="79"/>
      <c r="L27" s="79"/>
      <c r="M27" s="58"/>
      <c r="N27" s="74"/>
      <c r="O27" s="75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</row>
    <row r="28" spans="1:62" s="77" customFormat="1" ht="24" customHeight="1">
      <c r="A28" s="89" t="s">
        <v>171</v>
      </c>
      <c r="B28" s="102">
        <v>0.97656911980490468</v>
      </c>
      <c r="C28" s="102">
        <v>1.7027447468497794</v>
      </c>
      <c r="D28" s="102">
        <v>0.72617562704487471</v>
      </c>
      <c r="E28" s="102">
        <v>1.0370636866765206</v>
      </c>
      <c r="F28" s="231">
        <v>-0.66568106017325879</v>
      </c>
      <c r="G28" s="207"/>
      <c r="H28" s="53"/>
      <c r="I28" s="73"/>
      <c r="J28" s="79"/>
      <c r="K28" s="79"/>
      <c r="L28" s="79"/>
      <c r="M28" s="61"/>
      <c r="N28" s="74"/>
      <c r="O28" s="75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</row>
    <row r="29" spans="1:62" s="77" customFormat="1" ht="24" customHeight="1">
      <c r="A29" s="89" t="s">
        <v>172</v>
      </c>
      <c r="B29" s="102">
        <v>9.319288970742097E-2</v>
      </c>
      <c r="C29" s="102">
        <v>0.23692201801061202</v>
      </c>
      <c r="D29" s="102">
        <v>0.14372912830319107</v>
      </c>
      <c r="E29" s="102">
        <v>0.3172036944181737</v>
      </c>
      <c r="F29" s="232">
        <v>8.0281676407561675E-2</v>
      </c>
      <c r="G29" s="207"/>
      <c r="H29" s="53"/>
      <c r="I29" s="73"/>
      <c r="J29" s="79"/>
      <c r="K29" s="79"/>
      <c r="L29" s="79"/>
      <c r="M29" s="61"/>
      <c r="N29" s="74"/>
      <c r="O29" s="75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</row>
    <row r="30" spans="1:62" s="77" customFormat="1" ht="24" customHeight="1">
      <c r="A30" s="89" t="s">
        <v>173</v>
      </c>
      <c r="B30" s="102">
        <v>0.38829475926034357</v>
      </c>
      <c r="C30" s="102">
        <v>1.4674213464255181</v>
      </c>
      <c r="D30" s="102">
        <v>1.0791265871651745</v>
      </c>
      <c r="E30" s="103">
        <v>0.6519181485045219</v>
      </c>
      <c r="F30" s="232">
        <v>-0.81550319792099624</v>
      </c>
      <c r="G30" s="207"/>
      <c r="H30" s="53"/>
      <c r="I30" s="73"/>
      <c r="J30" s="79"/>
      <c r="K30" s="79"/>
      <c r="L30" s="79"/>
      <c r="M30" s="58"/>
      <c r="N30" s="58"/>
      <c r="O30" s="75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</row>
    <row r="31" spans="1:62" s="77" customFormat="1" ht="24" customHeight="1">
      <c r="A31" s="157" t="s">
        <v>174</v>
      </c>
      <c r="B31" s="155">
        <v>0.72566225721817124</v>
      </c>
      <c r="C31" s="155">
        <v>0.90776917824778791</v>
      </c>
      <c r="D31" s="155">
        <v>0.18210692102961668</v>
      </c>
      <c r="E31" s="156">
        <v>0.76519735443351133</v>
      </c>
      <c r="F31" s="233">
        <v>-0.14257182381427658</v>
      </c>
      <c r="G31" s="218"/>
      <c r="H31" s="53"/>
      <c r="I31" s="73"/>
      <c r="J31" s="79"/>
      <c r="K31" s="79"/>
      <c r="L31" s="79"/>
      <c r="M31" s="61"/>
      <c r="N31" s="74"/>
      <c r="O31" s="75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</row>
    <row r="32" spans="1:62" s="76" customFormat="1" ht="19.5" customHeight="1" thickBot="1">
      <c r="A32" s="203" t="s">
        <v>176</v>
      </c>
      <c r="B32" s="204">
        <v>0.63825854581069585</v>
      </c>
      <c r="C32" s="204">
        <v>1.3712056346828903</v>
      </c>
      <c r="D32" s="205">
        <v>0.7329470888721944</v>
      </c>
      <c r="E32" s="204">
        <v>0.74219693320755764</v>
      </c>
      <c r="F32" s="228">
        <v>-0.62900870147533261</v>
      </c>
      <c r="G32" s="234"/>
      <c r="H32" s="75"/>
      <c r="I32" s="73"/>
      <c r="J32" s="79"/>
      <c r="K32" s="79"/>
      <c r="L32" s="79"/>
      <c r="M32" s="61"/>
      <c r="N32" s="74"/>
      <c r="O32" s="75"/>
    </row>
    <row r="33" spans="1:14" ht="6.75" customHeight="1" thickTop="1">
      <c r="B33" s="81"/>
      <c r="C33" s="81"/>
      <c r="D33" s="81"/>
      <c r="E33" s="81"/>
      <c r="F33" s="87"/>
      <c r="G33" s="44"/>
      <c r="J33" s="73"/>
      <c r="K33" s="73"/>
      <c r="L33" s="73"/>
      <c r="M33" s="73"/>
      <c r="N33" s="73"/>
    </row>
    <row r="34" spans="1:14">
      <c r="A34" s="4" t="s">
        <v>7</v>
      </c>
      <c r="B34" s="82"/>
      <c r="C34" s="82"/>
      <c r="D34" s="82"/>
      <c r="E34" s="82"/>
      <c r="F34" s="87"/>
      <c r="G34" s="4"/>
      <c r="J34" s="46"/>
      <c r="K34" s="46"/>
      <c r="L34" s="46"/>
      <c r="M34" s="46"/>
      <c r="N34" s="46"/>
    </row>
    <row r="35" spans="1:14">
      <c r="A35" s="1" t="s">
        <v>17</v>
      </c>
      <c r="B35" s="82"/>
      <c r="C35" s="82"/>
      <c r="D35" s="82"/>
      <c r="E35" s="82"/>
      <c r="F35" s="87"/>
      <c r="G35" s="4"/>
      <c r="I35" s="46"/>
    </row>
    <row r="36" spans="1:14">
      <c r="A36" s="158" t="str">
        <f>Finanzierungsfehlbetrag!A34</f>
        <v>HRM2 / MCH2</v>
      </c>
      <c r="B36" s="82"/>
      <c r="C36" s="82"/>
      <c r="D36" s="82"/>
      <c r="E36" s="82"/>
      <c r="F36" s="87"/>
      <c r="G36" s="4"/>
    </row>
    <row r="37" spans="1:14">
      <c r="A37" s="83"/>
      <c r="B37" s="82"/>
      <c r="C37" s="82"/>
      <c r="D37" s="82"/>
      <c r="E37" s="82"/>
      <c r="F37" s="87"/>
    </row>
    <row r="38" spans="1:14">
      <c r="B38" s="82"/>
      <c r="C38" s="82"/>
      <c r="D38" s="82"/>
      <c r="E38" s="82"/>
      <c r="F38" s="87"/>
      <c r="I38" s="46"/>
    </row>
    <row r="39" spans="1:14">
      <c r="B39" s="82"/>
      <c r="C39" s="82"/>
      <c r="D39" s="82"/>
      <c r="E39" s="82"/>
      <c r="F39" s="87"/>
      <c r="I39" s="46"/>
    </row>
    <row r="40" spans="1:14">
      <c r="B40" s="82"/>
      <c r="C40" s="82"/>
      <c r="D40" s="82"/>
      <c r="E40" s="82"/>
      <c r="F40" s="87"/>
    </row>
    <row r="41" spans="1:14">
      <c r="B41" s="82"/>
      <c r="C41" s="82"/>
      <c r="D41" s="82"/>
      <c r="E41" s="82"/>
      <c r="F41" s="87"/>
    </row>
    <row r="42" spans="1:14">
      <c r="A42" s="83"/>
      <c r="B42" s="82"/>
      <c r="C42" s="82"/>
      <c r="D42" s="82"/>
      <c r="E42" s="82"/>
      <c r="F42" s="87"/>
    </row>
    <row r="43" spans="1:14">
      <c r="A43" s="83"/>
      <c r="B43" s="82"/>
      <c r="C43" s="82"/>
      <c r="D43" s="82"/>
      <c r="E43" s="82"/>
      <c r="F43" s="87"/>
    </row>
    <row r="44" spans="1:14">
      <c r="A44" s="83"/>
      <c r="B44" s="82"/>
      <c r="C44" s="82"/>
      <c r="D44" s="82"/>
      <c r="E44" s="82"/>
      <c r="F44" s="87"/>
    </row>
    <row r="45" spans="1:14">
      <c r="B45" s="82"/>
      <c r="C45" s="82"/>
      <c r="D45" s="82"/>
      <c r="E45" s="82"/>
      <c r="F45" s="87"/>
    </row>
    <row r="46" spans="1:14">
      <c r="B46" s="82"/>
      <c r="C46" s="82"/>
      <c r="D46" s="82"/>
      <c r="E46" s="82"/>
      <c r="F46" s="87"/>
    </row>
    <row r="47" spans="1:14">
      <c r="B47" s="82"/>
      <c r="C47" s="82"/>
      <c r="D47" s="82"/>
      <c r="E47" s="82"/>
      <c r="F47" s="87"/>
    </row>
    <row r="48" spans="1:14">
      <c r="B48" s="82"/>
      <c r="C48" s="82"/>
      <c r="D48" s="82"/>
      <c r="E48" s="82"/>
      <c r="F48" s="87"/>
    </row>
    <row r="49" spans="1:6">
      <c r="B49" s="82"/>
      <c r="C49" s="82"/>
      <c r="D49" s="82"/>
      <c r="E49" s="82"/>
      <c r="F49" s="87"/>
    </row>
    <row r="50" spans="1:6">
      <c r="B50" s="82"/>
      <c r="C50" s="82"/>
      <c r="D50" s="82"/>
      <c r="E50" s="82"/>
      <c r="F50" s="87"/>
    </row>
    <row r="51" spans="1:6">
      <c r="B51" s="82"/>
      <c r="C51" s="82"/>
      <c r="D51" s="82"/>
      <c r="E51" s="82"/>
      <c r="F51" s="87"/>
    </row>
    <row r="52" spans="1:6">
      <c r="B52" s="82"/>
      <c r="C52" s="82"/>
      <c r="D52" s="82"/>
      <c r="E52" s="82"/>
      <c r="F52" s="87"/>
    </row>
    <row r="53" spans="1:6">
      <c r="B53" s="82"/>
      <c r="C53" s="82"/>
      <c r="D53" s="82"/>
      <c r="E53" s="82"/>
      <c r="F53" s="87"/>
    </row>
    <row r="54" spans="1:6">
      <c r="B54" s="82"/>
      <c r="C54" s="82"/>
      <c r="D54" s="82"/>
      <c r="E54" s="82"/>
      <c r="F54" s="87"/>
    </row>
    <row r="55" spans="1:6">
      <c r="A55" s="83"/>
      <c r="B55" s="82"/>
      <c r="C55" s="82"/>
      <c r="D55" s="82"/>
      <c r="E55" s="82"/>
      <c r="F55" s="87"/>
    </row>
  </sheetData>
  <mergeCells count="1">
    <mergeCell ref="A1:F1"/>
  </mergeCells>
  <phoneticPr fontId="8" type="noConversion"/>
  <pageMargins left="0.6692913385826772" right="0.55118110236220474" top="0.98425196850393704" bottom="0.74803149606299213" header="0.51181102362204722" footer="0.47244094488188981"/>
  <pageSetup paperSize="9" scale="92" orientation="portrait" horizontalDpi="300" verticalDpi="300" r:id="rId1"/>
  <headerFooter alignWithMargins="0">
    <oddHeader>&amp;LFachgruppe für kantonale Finanzfragen (FkF)
Groupe d'étude pour les finances cantonales&amp;RZürich, 05.08.2019</oddHeader>
    <oddFooter>&amp;LQuelle: FkF August 2019&amp;RBlatt 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L186"/>
  <sheetViews>
    <sheetView zoomScale="115" zoomScaleNormal="115" workbookViewId="0">
      <selection activeCell="K38" sqref="K38"/>
    </sheetView>
  </sheetViews>
  <sheetFormatPr baseColWidth="10" defaultColWidth="11.42578125" defaultRowHeight="12.75"/>
  <cols>
    <col min="1" max="1" width="15.140625" style="3393" customWidth="1"/>
    <col min="2" max="2" width="3.7109375" style="3393" customWidth="1"/>
    <col min="3" max="3" width="44.7109375" style="3393" customWidth="1"/>
    <col min="4" max="7" width="11.42578125" style="3393" customWidth="1"/>
    <col min="8" max="16384" width="11.42578125" style="3393"/>
  </cols>
  <sheetData>
    <row r="1" spans="1:38" s="3383" customFormat="1" ht="18" customHeight="1">
      <c r="A1" s="3378" t="s">
        <v>189</v>
      </c>
      <c r="B1" s="3379" t="s">
        <v>662</v>
      </c>
      <c r="C1" s="3379" t="s">
        <v>106</v>
      </c>
      <c r="D1" s="3380" t="s">
        <v>23</v>
      </c>
      <c r="E1" s="3381" t="s">
        <v>22</v>
      </c>
      <c r="F1" s="3380" t="s">
        <v>23</v>
      </c>
      <c r="G1" s="3381" t="s">
        <v>22</v>
      </c>
      <c r="H1" s="3382"/>
      <c r="I1" s="3382"/>
      <c r="J1" s="3382"/>
      <c r="K1" s="3382"/>
      <c r="L1" s="3382"/>
      <c r="M1" s="3382"/>
      <c r="N1" s="3382"/>
      <c r="O1" s="3382"/>
      <c r="P1" s="3382"/>
      <c r="Q1" s="3382"/>
      <c r="R1" s="3382"/>
      <c r="S1" s="3382"/>
      <c r="T1" s="3382"/>
      <c r="U1" s="3382"/>
      <c r="V1" s="3382"/>
      <c r="W1" s="3382"/>
      <c r="X1" s="3382"/>
      <c r="Y1" s="3382"/>
      <c r="Z1" s="3382"/>
      <c r="AA1" s="3382"/>
      <c r="AB1" s="3382"/>
      <c r="AC1" s="3382"/>
      <c r="AD1" s="3382"/>
      <c r="AE1" s="3382"/>
      <c r="AF1" s="3382"/>
      <c r="AG1" s="3382"/>
      <c r="AH1" s="3382"/>
      <c r="AI1" s="3382"/>
      <c r="AJ1" s="3382"/>
      <c r="AK1" s="3382"/>
      <c r="AL1" s="3382"/>
    </row>
    <row r="2" spans="1:38" s="3389" customFormat="1" ht="15" customHeight="1">
      <c r="A2" s="3384"/>
      <c r="B2" s="3385"/>
      <c r="C2" s="3386" t="s">
        <v>191</v>
      </c>
      <c r="D2" s="3387">
        <v>2017</v>
      </c>
      <c r="E2" s="3388">
        <v>2018</v>
      </c>
      <c r="F2" s="3387">
        <v>2018</v>
      </c>
      <c r="G2" s="3388">
        <v>2019</v>
      </c>
    </row>
    <row r="3" spans="1:38" ht="15" customHeight="1">
      <c r="A3" s="3390" t="s">
        <v>192</v>
      </c>
      <c r="B3" s="3391"/>
      <c r="C3" s="3391"/>
      <c r="D3" s="3392"/>
      <c r="E3" s="3392"/>
      <c r="F3" s="3392"/>
      <c r="G3" s="3392"/>
    </row>
    <row r="4" spans="1:38" s="3397" customFormat="1" ht="12.75" customHeight="1">
      <c r="A4" s="3394">
        <v>30</v>
      </c>
      <c r="B4" s="3395"/>
      <c r="C4" s="3396" t="s">
        <v>33</v>
      </c>
      <c r="D4" s="279">
        <v>105615.7</v>
      </c>
      <c r="E4" s="279">
        <v>106324.5</v>
      </c>
      <c r="F4" s="279">
        <v>102886.478</v>
      </c>
      <c r="G4" s="279">
        <v>105113.613</v>
      </c>
    </row>
    <row r="5" spans="1:38" s="3397" customFormat="1" ht="12.75" customHeight="1">
      <c r="A5" s="3398">
        <v>31</v>
      </c>
      <c r="B5" s="3399"/>
      <c r="C5" s="3400" t="s">
        <v>193</v>
      </c>
      <c r="D5" s="284">
        <v>60821.8</v>
      </c>
      <c r="E5" s="284">
        <v>54907.5</v>
      </c>
      <c r="F5" s="284">
        <v>50488.993000000002</v>
      </c>
      <c r="G5" s="284">
        <v>57552.98</v>
      </c>
    </row>
    <row r="6" spans="1:38" s="3397" customFormat="1" ht="12.75" customHeight="1">
      <c r="A6" s="3401" t="s">
        <v>36</v>
      </c>
      <c r="B6" s="3402"/>
      <c r="C6" s="3403" t="s">
        <v>194</v>
      </c>
      <c r="D6" s="284">
        <v>14154.2</v>
      </c>
      <c r="E6" s="284">
        <v>7057</v>
      </c>
      <c r="F6" s="284">
        <v>5271.125</v>
      </c>
      <c r="G6" s="284">
        <v>8052</v>
      </c>
    </row>
    <row r="7" spans="1:38" s="3397" customFormat="1" ht="12.75" customHeight="1">
      <c r="A7" s="3401" t="s">
        <v>195</v>
      </c>
      <c r="B7" s="3402"/>
      <c r="C7" s="3403" t="s">
        <v>196</v>
      </c>
      <c r="D7" s="284">
        <v>324.2</v>
      </c>
      <c r="E7" s="284">
        <v>0</v>
      </c>
      <c r="F7" s="284">
        <v>-267.49099999999999</v>
      </c>
      <c r="G7" s="284">
        <v>0</v>
      </c>
    </row>
    <row r="8" spans="1:38" s="3397" customFormat="1" ht="12.75" customHeight="1">
      <c r="A8" s="3404">
        <v>330</v>
      </c>
      <c r="B8" s="3399"/>
      <c r="C8" s="3400" t="s">
        <v>197</v>
      </c>
      <c r="D8" s="284">
        <v>6458.5</v>
      </c>
      <c r="E8" s="284">
        <v>6944.6</v>
      </c>
      <c r="F8" s="284">
        <v>6697.3429999999998</v>
      </c>
      <c r="G8" s="284">
        <v>7409.3</v>
      </c>
    </row>
    <row r="9" spans="1:38" s="3397" customFormat="1" ht="12.75" customHeight="1">
      <c r="A9" s="3404">
        <v>332</v>
      </c>
      <c r="B9" s="3399"/>
      <c r="C9" s="3400" t="s">
        <v>198</v>
      </c>
      <c r="D9" s="284">
        <v>484.5</v>
      </c>
      <c r="E9" s="284">
        <v>720.8</v>
      </c>
      <c r="F9" s="284">
        <v>861.76900000000001</v>
      </c>
      <c r="G9" s="284">
        <v>779.6</v>
      </c>
    </row>
    <row r="10" spans="1:38" s="3397" customFormat="1" ht="12.75" customHeight="1">
      <c r="A10" s="3404">
        <v>339</v>
      </c>
      <c r="B10" s="3399"/>
      <c r="C10" s="3400" t="s">
        <v>199</v>
      </c>
      <c r="D10" s="284">
        <v>0</v>
      </c>
      <c r="E10" s="284">
        <v>0</v>
      </c>
      <c r="F10" s="284">
        <v>0</v>
      </c>
      <c r="G10" s="284">
        <v>0</v>
      </c>
    </row>
    <row r="11" spans="1:38" s="3397" customFormat="1" ht="12.75" customHeight="1">
      <c r="A11" s="3398">
        <v>350</v>
      </c>
      <c r="B11" s="3399"/>
      <c r="C11" s="3400" t="s">
        <v>200</v>
      </c>
      <c r="D11" s="284">
        <v>94.4</v>
      </c>
      <c r="E11" s="284">
        <v>326.5</v>
      </c>
      <c r="F11" s="284">
        <v>251.49199999999999</v>
      </c>
      <c r="G11" s="284">
        <v>233.8</v>
      </c>
    </row>
    <row r="12" spans="1:38" s="3408" customFormat="1">
      <c r="A12" s="3405">
        <v>351</v>
      </c>
      <c r="B12" s="3406"/>
      <c r="C12" s="3407" t="s">
        <v>201</v>
      </c>
      <c r="D12" s="284">
        <v>1580.1</v>
      </c>
      <c r="E12" s="284">
        <v>600.70000000000005</v>
      </c>
      <c r="F12" s="284">
        <v>3222.1909999999998</v>
      </c>
      <c r="G12" s="284">
        <v>927.16700000000003</v>
      </c>
    </row>
    <row r="13" spans="1:38" s="3397" customFormat="1" ht="12.75" customHeight="1">
      <c r="A13" s="3398">
        <v>36</v>
      </c>
      <c r="B13" s="3399"/>
      <c r="C13" s="3400" t="s">
        <v>202</v>
      </c>
      <c r="D13" s="284">
        <v>188544.5</v>
      </c>
      <c r="E13" s="284">
        <v>194764.7</v>
      </c>
      <c r="F13" s="284">
        <v>194768.67199999999</v>
      </c>
      <c r="G13" s="284">
        <v>191678.49</v>
      </c>
    </row>
    <row r="14" spans="1:38" s="3397" customFormat="1" ht="12.75" customHeight="1">
      <c r="A14" s="3409" t="s">
        <v>203</v>
      </c>
      <c r="B14" s="3399"/>
      <c r="C14" s="3410" t="s">
        <v>204</v>
      </c>
      <c r="D14" s="284">
        <v>36995.699999999997</v>
      </c>
      <c r="E14" s="284">
        <v>37194.5</v>
      </c>
      <c r="F14" s="284">
        <v>40248.178999999996</v>
      </c>
      <c r="G14" s="284">
        <v>38839.5</v>
      </c>
    </row>
    <row r="15" spans="1:38" s="3397" customFormat="1" ht="12.75" customHeight="1">
      <c r="A15" s="3409" t="s">
        <v>205</v>
      </c>
      <c r="B15" s="3399"/>
      <c r="C15" s="3410" t="s">
        <v>206</v>
      </c>
      <c r="D15" s="284">
        <v>7097.3</v>
      </c>
      <c r="E15" s="284">
        <v>9296.2999999999993</v>
      </c>
      <c r="F15" s="284">
        <v>7762.6120000000001</v>
      </c>
      <c r="G15" s="284">
        <v>9039.2999999999993</v>
      </c>
    </row>
    <row r="16" spans="1:38" s="3412" customFormat="1" ht="26.25" customHeight="1">
      <c r="A16" s="3409" t="s">
        <v>207</v>
      </c>
      <c r="B16" s="3411"/>
      <c r="C16" s="3410" t="s">
        <v>208</v>
      </c>
      <c r="D16" s="284">
        <v>5899.3</v>
      </c>
      <c r="E16" s="284">
        <v>6213.4</v>
      </c>
      <c r="F16" s="284">
        <v>6640.31</v>
      </c>
      <c r="G16" s="284">
        <v>2990.7</v>
      </c>
    </row>
    <row r="17" spans="1:7" s="3413" customFormat="1">
      <c r="A17" s="3398">
        <v>37</v>
      </c>
      <c r="B17" s="3399"/>
      <c r="C17" s="3400" t="s">
        <v>209</v>
      </c>
      <c r="D17" s="284">
        <v>30741</v>
      </c>
      <c r="E17" s="284">
        <v>30567</v>
      </c>
      <c r="F17" s="284">
        <v>30281.418000000001</v>
      </c>
      <c r="G17" s="284">
        <v>30307.1</v>
      </c>
    </row>
    <row r="18" spans="1:7" s="3413" customFormat="1">
      <c r="A18" s="3414" t="s">
        <v>210</v>
      </c>
      <c r="B18" s="3402"/>
      <c r="C18" s="3403" t="s">
        <v>211</v>
      </c>
      <c r="D18" s="284">
        <v>0</v>
      </c>
      <c r="E18" s="284">
        <v>0</v>
      </c>
      <c r="F18" s="284">
        <v>0</v>
      </c>
      <c r="G18" s="284">
        <v>0</v>
      </c>
    </row>
    <row r="19" spans="1:7" s="3413" customFormat="1">
      <c r="A19" s="3414" t="s">
        <v>212</v>
      </c>
      <c r="B19" s="3402"/>
      <c r="C19" s="3403" t="s">
        <v>213</v>
      </c>
      <c r="D19" s="284">
        <v>30140.7</v>
      </c>
      <c r="E19" s="284">
        <v>30187</v>
      </c>
      <c r="F19" s="284">
        <v>30058.887999999999</v>
      </c>
      <c r="G19" s="284">
        <v>30252.1</v>
      </c>
    </row>
    <row r="20" spans="1:7" s="3397" customFormat="1" ht="12.75" customHeight="1">
      <c r="A20" s="3415">
        <v>39</v>
      </c>
      <c r="B20" s="3416"/>
      <c r="C20" s="3417" t="s">
        <v>214</v>
      </c>
      <c r="D20" s="302">
        <v>18074.2</v>
      </c>
      <c r="E20" s="302">
        <v>17644.7</v>
      </c>
      <c r="F20" s="302">
        <v>18701.062000000002</v>
      </c>
      <c r="G20" s="302">
        <v>18959.75</v>
      </c>
    </row>
    <row r="21" spans="1:7" ht="12.75" customHeight="1">
      <c r="A21" s="3418"/>
      <c r="B21" s="3418"/>
      <c r="C21" s="3419" t="s">
        <v>215</v>
      </c>
      <c r="D21" s="305">
        <f t="shared" ref="D21:G21" si="0">D4+D5+SUM(D8:D13)+D17</f>
        <v>394340.5</v>
      </c>
      <c r="E21" s="305">
        <f t="shared" si="0"/>
        <v>395156.30000000005</v>
      </c>
      <c r="F21" s="305">
        <f t="shared" si="0"/>
        <v>389458.35600000003</v>
      </c>
      <c r="G21" s="305">
        <f t="shared" si="0"/>
        <v>394002.04999999993</v>
      </c>
    </row>
    <row r="22" spans="1:7" s="3397" customFormat="1" ht="12.75" customHeight="1">
      <c r="A22" s="3404" t="s">
        <v>216</v>
      </c>
      <c r="B22" s="3399"/>
      <c r="C22" s="3400" t="s">
        <v>217</v>
      </c>
      <c r="D22" s="306">
        <v>73794.600000000006</v>
      </c>
      <c r="E22" s="306">
        <v>73407</v>
      </c>
      <c r="F22" s="306">
        <v>76903.233999999997</v>
      </c>
      <c r="G22" s="306">
        <v>75650</v>
      </c>
    </row>
    <row r="23" spans="1:7" s="3397" customFormat="1" ht="12.75" customHeight="1">
      <c r="A23" s="3404" t="s">
        <v>218</v>
      </c>
      <c r="B23" s="3399"/>
      <c r="C23" s="3400" t="s">
        <v>219</v>
      </c>
      <c r="D23" s="306">
        <v>18520.599999999999</v>
      </c>
      <c r="E23" s="306">
        <v>18450</v>
      </c>
      <c r="F23" s="306">
        <v>18179.105</v>
      </c>
      <c r="G23" s="306">
        <v>18763</v>
      </c>
    </row>
    <row r="24" spans="1:7" s="3420" customFormat="1" ht="12.75" customHeight="1">
      <c r="A24" s="3398">
        <v>41</v>
      </c>
      <c r="B24" s="3399"/>
      <c r="C24" s="3400" t="s">
        <v>220</v>
      </c>
      <c r="D24" s="306">
        <v>33806.199999999997</v>
      </c>
      <c r="E24" s="306">
        <v>31889.200000000001</v>
      </c>
      <c r="F24" s="306">
        <v>34401.262999999999</v>
      </c>
      <c r="G24" s="306">
        <v>34687</v>
      </c>
    </row>
    <row r="25" spans="1:7" s="3397" customFormat="1" ht="12.75" customHeight="1">
      <c r="A25" s="3421">
        <v>42</v>
      </c>
      <c r="B25" s="3422"/>
      <c r="C25" s="3400" t="s">
        <v>221</v>
      </c>
      <c r="D25" s="306">
        <v>26597.9</v>
      </c>
      <c r="E25" s="306">
        <v>24264.799999999999</v>
      </c>
      <c r="F25" s="306">
        <v>26421.324000000001</v>
      </c>
      <c r="G25" s="306">
        <v>24824.49</v>
      </c>
    </row>
    <row r="26" spans="1:7" s="3423" customFormat="1" ht="12.75" customHeight="1">
      <c r="A26" s="3405">
        <v>430</v>
      </c>
      <c r="B26" s="3399"/>
      <c r="C26" s="3400" t="s">
        <v>222</v>
      </c>
      <c r="D26" s="310">
        <v>9.3000000000000007</v>
      </c>
      <c r="E26" s="310">
        <v>5</v>
      </c>
      <c r="F26" s="310">
        <v>0</v>
      </c>
      <c r="G26" s="310">
        <v>5</v>
      </c>
    </row>
    <row r="27" spans="1:7" s="3423" customFormat="1" ht="12.75" customHeight="1">
      <c r="A27" s="3405">
        <v>431</v>
      </c>
      <c r="B27" s="3399"/>
      <c r="C27" s="3400" t="s">
        <v>223</v>
      </c>
      <c r="D27" s="310">
        <v>539</v>
      </c>
      <c r="E27" s="310">
        <v>516</v>
      </c>
      <c r="F27" s="310">
        <v>450.42700000000002</v>
      </c>
      <c r="G27" s="310">
        <v>426</v>
      </c>
    </row>
    <row r="28" spans="1:7" s="3423" customFormat="1" ht="12.75" customHeight="1">
      <c r="A28" s="3405">
        <v>432</v>
      </c>
      <c r="B28" s="3399"/>
      <c r="C28" s="3400" t="s">
        <v>224</v>
      </c>
      <c r="D28" s="310">
        <v>0</v>
      </c>
      <c r="E28" s="310">
        <v>0</v>
      </c>
      <c r="F28" s="310">
        <v>0</v>
      </c>
      <c r="G28" s="310">
        <v>0</v>
      </c>
    </row>
    <row r="29" spans="1:7" s="3423" customFormat="1" ht="12.75" customHeight="1">
      <c r="A29" s="3405">
        <v>439</v>
      </c>
      <c r="B29" s="3399"/>
      <c r="C29" s="3400" t="s">
        <v>225</v>
      </c>
      <c r="D29" s="310">
        <v>128.4</v>
      </c>
      <c r="E29" s="310">
        <v>0</v>
      </c>
      <c r="F29" s="310">
        <v>87.593000000000004</v>
      </c>
      <c r="G29" s="310">
        <v>0</v>
      </c>
    </row>
    <row r="30" spans="1:7" s="3397" customFormat="1" ht="25.5">
      <c r="A30" s="3405">
        <v>450</v>
      </c>
      <c r="B30" s="3406"/>
      <c r="C30" s="3407" t="s">
        <v>226</v>
      </c>
      <c r="D30" s="284">
        <v>356.7</v>
      </c>
      <c r="E30" s="284">
        <v>229.6</v>
      </c>
      <c r="F30" s="284">
        <v>44.667000000000002</v>
      </c>
      <c r="G30" s="284">
        <v>140.1</v>
      </c>
    </row>
    <row r="31" spans="1:7" s="3408" customFormat="1" ht="25.5">
      <c r="A31" s="3405">
        <v>451</v>
      </c>
      <c r="B31" s="3406"/>
      <c r="C31" s="3407" t="s">
        <v>227</v>
      </c>
      <c r="D31" s="323">
        <v>170.2</v>
      </c>
      <c r="E31" s="323">
        <v>1855.4</v>
      </c>
      <c r="F31" s="323">
        <v>1431.5909999999999</v>
      </c>
      <c r="G31" s="323">
        <v>1390.7</v>
      </c>
    </row>
    <row r="32" spans="1:7" s="3397" customFormat="1" ht="12.75" customHeight="1">
      <c r="A32" s="3398">
        <v>46</v>
      </c>
      <c r="B32" s="3399"/>
      <c r="C32" s="3400" t="s">
        <v>228</v>
      </c>
      <c r="D32" s="306">
        <v>197846.3</v>
      </c>
      <c r="E32" s="306">
        <v>195204.6</v>
      </c>
      <c r="F32" s="306">
        <v>195938.88</v>
      </c>
      <c r="G32" s="306">
        <v>191732.23</v>
      </c>
    </row>
    <row r="33" spans="1:7" s="3408" customFormat="1" ht="12.75" customHeight="1">
      <c r="A33" s="3414" t="s">
        <v>229</v>
      </c>
      <c r="B33" s="3402"/>
      <c r="C33" s="3403" t="s">
        <v>230</v>
      </c>
      <c r="D33" s="312">
        <v>0</v>
      </c>
      <c r="E33" s="312">
        <v>0</v>
      </c>
      <c r="F33" s="312">
        <v>0</v>
      </c>
      <c r="G33" s="312">
        <v>0</v>
      </c>
    </row>
    <row r="34" spans="1:7" s="3397" customFormat="1" ht="15" customHeight="1">
      <c r="A34" s="3398">
        <v>47</v>
      </c>
      <c r="B34" s="3399"/>
      <c r="C34" s="3400" t="s">
        <v>209</v>
      </c>
      <c r="D34" s="306">
        <v>30741</v>
      </c>
      <c r="E34" s="306">
        <v>30567</v>
      </c>
      <c r="F34" s="306">
        <v>30281.418000000001</v>
      </c>
      <c r="G34" s="306">
        <v>30307.1</v>
      </c>
    </row>
    <row r="35" spans="1:7" s="3397" customFormat="1" ht="15" customHeight="1">
      <c r="A35" s="3415">
        <v>49</v>
      </c>
      <c r="B35" s="3416"/>
      <c r="C35" s="3417" t="s">
        <v>231</v>
      </c>
      <c r="D35" s="302">
        <v>18074.2</v>
      </c>
      <c r="E35" s="302">
        <v>17644.7</v>
      </c>
      <c r="F35" s="302">
        <v>18701.062000000002</v>
      </c>
      <c r="G35" s="302">
        <v>18959.75</v>
      </c>
    </row>
    <row r="36" spans="1:7" ht="13.5" customHeight="1">
      <c r="A36" s="3418"/>
      <c r="B36" s="3424"/>
      <c r="C36" s="3419" t="s">
        <v>232</v>
      </c>
      <c r="D36" s="305">
        <f t="shared" ref="D36:G36" si="1">D22+D23+D24+D25+D26+D27+D28+D29+D30+D31+D32+D34</f>
        <v>382510.2</v>
      </c>
      <c r="E36" s="305">
        <f t="shared" si="1"/>
        <v>376388.6</v>
      </c>
      <c r="F36" s="305">
        <f t="shared" si="1"/>
        <v>384139.50199999992</v>
      </c>
      <c r="G36" s="305">
        <f t="shared" si="1"/>
        <v>377925.62</v>
      </c>
    </row>
    <row r="37" spans="1:7" s="3425" customFormat="1" ht="15" customHeight="1">
      <c r="A37" s="3418"/>
      <c r="B37" s="3424"/>
      <c r="C37" s="3419" t="s">
        <v>233</v>
      </c>
      <c r="D37" s="305">
        <f t="shared" ref="D37:G37" si="2">D36-D21</f>
        <v>-11830.299999999988</v>
      </c>
      <c r="E37" s="305">
        <f t="shared" si="2"/>
        <v>-18767.70000000007</v>
      </c>
      <c r="F37" s="305">
        <f t="shared" si="2"/>
        <v>-5318.8540000001085</v>
      </c>
      <c r="G37" s="305">
        <f t="shared" si="2"/>
        <v>-16076.429999999935</v>
      </c>
    </row>
    <row r="38" spans="1:7" s="3408" customFormat="1" ht="15" customHeight="1">
      <c r="A38" s="3404">
        <v>340</v>
      </c>
      <c r="B38" s="3399"/>
      <c r="C38" s="3400" t="s">
        <v>234</v>
      </c>
      <c r="D38" s="306">
        <v>441</v>
      </c>
      <c r="E38" s="306">
        <v>516</v>
      </c>
      <c r="F38" s="306">
        <v>386.27600000000001</v>
      </c>
      <c r="G38" s="306">
        <v>602</v>
      </c>
    </row>
    <row r="39" spans="1:7" s="3408" customFormat="1" ht="15" customHeight="1">
      <c r="A39" s="3404">
        <v>341</v>
      </c>
      <c r="B39" s="3399"/>
      <c r="C39" s="3400" t="s">
        <v>235</v>
      </c>
      <c r="D39" s="306">
        <v>1.1000000000000001</v>
      </c>
      <c r="E39" s="306">
        <v>0</v>
      </c>
      <c r="F39" s="306">
        <v>875.452</v>
      </c>
      <c r="G39" s="306">
        <v>0</v>
      </c>
    </row>
    <row r="40" spans="1:7" s="3408" customFormat="1" ht="15" customHeight="1">
      <c r="A40" s="3404">
        <v>342</v>
      </c>
      <c r="B40" s="3399"/>
      <c r="C40" s="3400" t="s">
        <v>236</v>
      </c>
      <c r="D40" s="306">
        <v>0</v>
      </c>
      <c r="E40" s="306">
        <v>0</v>
      </c>
      <c r="F40" s="306">
        <v>0</v>
      </c>
      <c r="G40" s="306">
        <v>0</v>
      </c>
    </row>
    <row r="41" spans="1:7" s="3408" customFormat="1" ht="15" customHeight="1">
      <c r="A41" s="3404">
        <v>343</v>
      </c>
      <c r="B41" s="3399"/>
      <c r="C41" s="3400" t="s">
        <v>237</v>
      </c>
      <c r="D41" s="306">
        <v>92.1</v>
      </c>
      <c r="E41" s="306">
        <v>101</v>
      </c>
      <c r="F41" s="306">
        <v>111.178</v>
      </c>
      <c r="G41" s="306">
        <v>140</v>
      </c>
    </row>
    <row r="42" spans="1:7" s="3408" customFormat="1" ht="15" customHeight="1">
      <c r="A42" s="3404">
        <v>344</v>
      </c>
      <c r="B42" s="3399"/>
      <c r="C42" s="3400" t="s">
        <v>238</v>
      </c>
      <c r="D42" s="306">
        <v>39</v>
      </c>
      <c r="E42" s="306">
        <v>0</v>
      </c>
      <c r="F42" s="306">
        <v>203.08799999999999</v>
      </c>
      <c r="G42" s="306">
        <v>0</v>
      </c>
    </row>
    <row r="43" spans="1:7" s="3408" customFormat="1" ht="15" customHeight="1">
      <c r="A43" s="3404">
        <v>349</v>
      </c>
      <c r="B43" s="3399"/>
      <c r="C43" s="3400" t="s">
        <v>239</v>
      </c>
      <c r="D43" s="306">
        <v>21.8</v>
      </c>
      <c r="E43" s="306">
        <v>20</v>
      </c>
      <c r="F43" s="306">
        <v>67.968000000000004</v>
      </c>
      <c r="G43" s="306">
        <v>30</v>
      </c>
    </row>
    <row r="44" spans="1:7" s="3397" customFormat="1" ht="15" customHeight="1">
      <c r="A44" s="3398">
        <v>440</v>
      </c>
      <c r="B44" s="3399"/>
      <c r="C44" s="3400" t="s">
        <v>240</v>
      </c>
      <c r="D44" s="306">
        <v>126.3</v>
      </c>
      <c r="E44" s="306">
        <v>190.1</v>
      </c>
      <c r="F44" s="306">
        <v>163.34</v>
      </c>
      <c r="G44" s="306">
        <v>130.1</v>
      </c>
    </row>
    <row r="45" spans="1:7" s="3397" customFormat="1" ht="15" customHeight="1">
      <c r="A45" s="3398">
        <v>441</v>
      </c>
      <c r="B45" s="3399"/>
      <c r="C45" s="3400" t="s">
        <v>241</v>
      </c>
      <c r="D45" s="306">
        <v>0</v>
      </c>
      <c r="E45" s="306">
        <v>0</v>
      </c>
      <c r="F45" s="306">
        <v>-116.97799999999999</v>
      </c>
      <c r="G45" s="306">
        <v>296</v>
      </c>
    </row>
    <row r="46" spans="1:7" s="3397" customFormat="1" ht="15" customHeight="1">
      <c r="A46" s="3398">
        <v>442</v>
      </c>
      <c r="B46" s="3399"/>
      <c r="C46" s="3400" t="s">
        <v>242</v>
      </c>
      <c r="D46" s="306">
        <v>79.7</v>
      </c>
      <c r="E46" s="306">
        <v>79.599999999999994</v>
      </c>
      <c r="F46" s="306">
        <v>105.31399999999999</v>
      </c>
      <c r="G46" s="306">
        <v>105.9</v>
      </c>
    </row>
    <row r="47" spans="1:7" s="3397" customFormat="1" ht="15" customHeight="1">
      <c r="A47" s="3398">
        <v>443</v>
      </c>
      <c r="B47" s="3399"/>
      <c r="C47" s="3400" t="s">
        <v>243</v>
      </c>
      <c r="D47" s="306">
        <v>265.10000000000002</v>
      </c>
      <c r="E47" s="306">
        <v>273.60000000000002</v>
      </c>
      <c r="F47" s="306">
        <v>265.10000000000002</v>
      </c>
      <c r="G47" s="306">
        <v>308.2</v>
      </c>
    </row>
    <row r="48" spans="1:7" s="3397" customFormat="1" ht="15" customHeight="1">
      <c r="A48" s="3398">
        <v>444</v>
      </c>
      <c r="B48" s="3399"/>
      <c r="C48" s="3400" t="s">
        <v>238</v>
      </c>
      <c r="D48" s="306">
        <v>301.7</v>
      </c>
      <c r="E48" s="306">
        <v>0</v>
      </c>
      <c r="F48" s="306">
        <v>1935.671</v>
      </c>
      <c r="G48" s="306">
        <v>0</v>
      </c>
    </row>
    <row r="49" spans="1:7" s="3397" customFormat="1" ht="15" customHeight="1">
      <c r="A49" s="3398">
        <v>445</v>
      </c>
      <c r="B49" s="3399"/>
      <c r="C49" s="3400" t="s">
        <v>244</v>
      </c>
      <c r="D49" s="306">
        <v>73.2</v>
      </c>
      <c r="E49" s="306">
        <v>74.900000000000006</v>
      </c>
      <c r="F49" s="306">
        <v>70.418000000000006</v>
      </c>
      <c r="G49" s="306">
        <v>72.8</v>
      </c>
    </row>
    <row r="50" spans="1:7" s="3397" customFormat="1" ht="15" customHeight="1">
      <c r="A50" s="3398">
        <v>446</v>
      </c>
      <c r="B50" s="3399"/>
      <c r="C50" s="3400" t="s">
        <v>245</v>
      </c>
      <c r="D50" s="306">
        <v>8472.7000000000007</v>
      </c>
      <c r="E50" s="306">
        <v>8437.5</v>
      </c>
      <c r="F50" s="306">
        <v>8539.2360000000008</v>
      </c>
      <c r="G50" s="306">
        <v>8745.9</v>
      </c>
    </row>
    <row r="51" spans="1:7" s="3397" customFormat="1" ht="15" customHeight="1">
      <c r="A51" s="3398">
        <v>447</v>
      </c>
      <c r="B51" s="3399"/>
      <c r="C51" s="3400" t="s">
        <v>246</v>
      </c>
      <c r="D51" s="306">
        <v>2972.2</v>
      </c>
      <c r="E51" s="306">
        <v>2931.9</v>
      </c>
      <c r="F51" s="306">
        <v>2915.1149999999998</v>
      </c>
      <c r="G51" s="306">
        <v>2911</v>
      </c>
    </row>
    <row r="52" spans="1:7" s="3397" customFormat="1" ht="15" customHeight="1">
      <c r="A52" s="3398">
        <v>448</v>
      </c>
      <c r="B52" s="3399"/>
      <c r="C52" s="3400" t="s">
        <v>247</v>
      </c>
      <c r="D52" s="306">
        <v>13.2</v>
      </c>
      <c r="E52" s="306">
        <v>20.2</v>
      </c>
      <c r="F52" s="306">
        <v>13.2</v>
      </c>
      <c r="G52" s="306">
        <v>20.2</v>
      </c>
    </row>
    <row r="53" spans="1:7" s="3397" customFormat="1" ht="15" customHeight="1">
      <c r="A53" s="3398">
        <v>449</v>
      </c>
      <c r="B53" s="3399"/>
      <c r="C53" s="3400" t="s">
        <v>248</v>
      </c>
      <c r="D53" s="306">
        <v>0</v>
      </c>
      <c r="E53" s="306">
        <v>0</v>
      </c>
      <c r="F53" s="306">
        <v>41.691000000000003</v>
      </c>
      <c r="G53" s="306">
        <v>0</v>
      </c>
    </row>
    <row r="54" spans="1:7" s="3408" customFormat="1" ht="13.5" customHeight="1">
      <c r="A54" s="3426" t="s">
        <v>249</v>
      </c>
      <c r="B54" s="3427"/>
      <c r="C54" s="3427" t="s">
        <v>250</v>
      </c>
      <c r="D54" s="318">
        <v>0</v>
      </c>
      <c r="E54" s="318">
        <v>0</v>
      </c>
      <c r="F54" s="318">
        <v>41.691000000000003</v>
      </c>
      <c r="G54" s="318">
        <v>0</v>
      </c>
    </row>
    <row r="55" spans="1:7" ht="15" customHeight="1">
      <c r="A55" s="3424"/>
      <c r="B55" s="3424"/>
      <c r="C55" s="3419" t="s">
        <v>251</v>
      </c>
      <c r="D55" s="305">
        <f t="shared" ref="D55" si="3">SUM(D44:D53)-SUM(D38:D43)</f>
        <v>11709.100000000002</v>
      </c>
      <c r="E55" s="305">
        <f t="shared" ref="E55" si="4">SUM(E44:E53)-SUM(E38:E43)</f>
        <v>11370.800000000001</v>
      </c>
      <c r="F55" s="305">
        <f t="shared" ref="F55:G55" si="5">SUM(F44:F53)-SUM(F38:F43)</f>
        <v>12288.145000000002</v>
      </c>
      <c r="G55" s="305">
        <f t="shared" si="5"/>
        <v>11818.1</v>
      </c>
    </row>
    <row r="56" spans="1:7" ht="14.25" customHeight="1">
      <c r="A56" s="3424"/>
      <c r="B56" s="3424"/>
      <c r="C56" s="3419" t="s">
        <v>252</v>
      </c>
      <c r="D56" s="305">
        <f t="shared" ref="D56:G56" si="6">D55+D37</f>
        <v>-121.19999999998618</v>
      </c>
      <c r="E56" s="305">
        <f t="shared" si="6"/>
        <v>-7396.9000000000688</v>
      </c>
      <c r="F56" s="305">
        <f t="shared" si="6"/>
        <v>6969.2909999998938</v>
      </c>
      <c r="G56" s="305">
        <f t="shared" si="6"/>
        <v>-4258.3299999999344</v>
      </c>
    </row>
    <row r="57" spans="1:7" s="3397" customFormat="1" ht="15.75" customHeight="1">
      <c r="A57" s="3428">
        <v>380</v>
      </c>
      <c r="B57" s="3429"/>
      <c r="C57" s="3430" t="s">
        <v>253</v>
      </c>
      <c r="D57" s="1693"/>
      <c r="E57" s="1693"/>
      <c r="F57" s="1693"/>
      <c r="G57" s="1693"/>
    </row>
    <row r="58" spans="1:7" s="3397" customFormat="1" ht="15.75" customHeight="1">
      <c r="A58" s="3428">
        <v>381</v>
      </c>
      <c r="B58" s="3429"/>
      <c r="C58" s="3430" t="s">
        <v>254</v>
      </c>
      <c r="D58" s="1693"/>
      <c r="E58" s="1693"/>
      <c r="F58" s="1693"/>
      <c r="G58" s="1693"/>
    </row>
    <row r="59" spans="1:7" s="3408" customFormat="1" ht="25.5">
      <c r="A59" s="3405">
        <v>383</v>
      </c>
      <c r="B59" s="3406"/>
      <c r="C59" s="3407" t="s">
        <v>255</v>
      </c>
      <c r="D59" s="532"/>
      <c r="E59" s="532"/>
      <c r="F59" s="532"/>
      <c r="G59" s="532"/>
    </row>
    <row r="60" spans="1:7" s="3408" customFormat="1">
      <c r="A60" s="3405">
        <v>3840</v>
      </c>
      <c r="B60" s="3406"/>
      <c r="C60" s="3407" t="s">
        <v>256</v>
      </c>
      <c r="D60" s="324"/>
      <c r="E60" s="324"/>
      <c r="F60" s="324"/>
      <c r="G60" s="324"/>
    </row>
    <row r="61" spans="1:7" s="3408" customFormat="1">
      <c r="A61" s="3405">
        <v>3841</v>
      </c>
      <c r="B61" s="3406"/>
      <c r="C61" s="3407" t="s">
        <v>257</v>
      </c>
      <c r="D61" s="324"/>
      <c r="E61" s="324"/>
      <c r="F61" s="324"/>
      <c r="G61" s="324"/>
    </row>
    <row r="62" spans="1:7" s="3408" customFormat="1">
      <c r="A62" s="3431">
        <v>386</v>
      </c>
      <c r="B62" s="3432"/>
      <c r="C62" s="3433" t="s">
        <v>258</v>
      </c>
      <c r="D62" s="324"/>
      <c r="E62" s="324"/>
      <c r="F62" s="324"/>
      <c r="G62" s="324"/>
    </row>
    <row r="63" spans="1:7" s="3408" customFormat="1" ht="25.5">
      <c r="A63" s="3405">
        <v>387</v>
      </c>
      <c r="B63" s="3406"/>
      <c r="C63" s="3407" t="s">
        <v>259</v>
      </c>
      <c r="D63" s="324"/>
      <c r="E63" s="324"/>
      <c r="F63" s="324"/>
      <c r="G63" s="324"/>
    </row>
    <row r="64" spans="1:7" s="3408" customFormat="1">
      <c r="A64" s="3404">
        <v>389</v>
      </c>
      <c r="B64" s="3434"/>
      <c r="C64" s="3400" t="s">
        <v>61</v>
      </c>
      <c r="D64" s="306"/>
      <c r="E64" s="306"/>
      <c r="F64" s="306"/>
      <c r="G64" s="306"/>
    </row>
    <row r="65" spans="1:7" s="3397" customFormat="1">
      <c r="A65" s="3404" t="s">
        <v>260</v>
      </c>
      <c r="B65" s="3399"/>
      <c r="C65" s="3400" t="s">
        <v>261</v>
      </c>
      <c r="D65" s="306"/>
      <c r="E65" s="306"/>
      <c r="F65" s="306"/>
      <c r="G65" s="306"/>
    </row>
    <row r="66" spans="1:7" s="3437" customFormat="1">
      <c r="A66" s="3435" t="s">
        <v>262</v>
      </c>
      <c r="B66" s="3436"/>
      <c r="C66" s="3407" t="s">
        <v>263</v>
      </c>
      <c r="D66" s="323"/>
      <c r="E66" s="323"/>
      <c r="F66" s="323"/>
      <c r="G66" s="323"/>
    </row>
    <row r="67" spans="1:7" s="3397" customFormat="1">
      <c r="A67" s="3438">
        <v>481</v>
      </c>
      <c r="B67" s="3399"/>
      <c r="C67" s="3400" t="s">
        <v>264</v>
      </c>
      <c r="D67" s="306"/>
      <c r="E67" s="306"/>
      <c r="F67" s="306"/>
      <c r="G67" s="306"/>
    </row>
    <row r="68" spans="1:7" s="3397" customFormat="1">
      <c r="A68" s="3438">
        <v>482</v>
      </c>
      <c r="B68" s="3399"/>
      <c r="C68" s="3400" t="s">
        <v>265</v>
      </c>
      <c r="D68" s="306"/>
      <c r="E68" s="306"/>
      <c r="F68" s="306"/>
      <c r="G68" s="306"/>
    </row>
    <row r="69" spans="1:7" s="3397" customFormat="1">
      <c r="A69" s="3438">
        <v>483</v>
      </c>
      <c r="B69" s="3399"/>
      <c r="C69" s="3400" t="s">
        <v>266</v>
      </c>
      <c r="D69" s="306"/>
      <c r="E69" s="306"/>
      <c r="F69" s="306"/>
      <c r="G69" s="306"/>
    </row>
    <row r="70" spans="1:7" s="3397" customFormat="1">
      <c r="A70" s="3438">
        <v>484</v>
      </c>
      <c r="B70" s="3399"/>
      <c r="C70" s="3400" t="s">
        <v>267</v>
      </c>
      <c r="D70" s="306"/>
      <c r="E70" s="306"/>
      <c r="F70" s="306"/>
      <c r="G70" s="306"/>
    </row>
    <row r="71" spans="1:7" s="3397" customFormat="1">
      <c r="A71" s="3438">
        <v>485</v>
      </c>
      <c r="B71" s="3399"/>
      <c r="C71" s="3400" t="s">
        <v>268</v>
      </c>
      <c r="D71" s="306"/>
      <c r="E71" s="306"/>
      <c r="F71" s="306"/>
      <c r="G71" s="306"/>
    </row>
    <row r="72" spans="1:7" s="3397" customFormat="1">
      <c r="A72" s="3438">
        <v>486</v>
      </c>
      <c r="B72" s="3399"/>
      <c r="C72" s="3400" t="s">
        <v>269</v>
      </c>
      <c r="D72" s="306"/>
      <c r="E72" s="306"/>
      <c r="F72" s="306"/>
      <c r="G72" s="306"/>
    </row>
    <row r="73" spans="1:7" s="3408" customFormat="1">
      <c r="A73" s="3438">
        <v>487</v>
      </c>
      <c r="B73" s="3402"/>
      <c r="C73" s="3400" t="s">
        <v>270</v>
      </c>
      <c r="D73" s="284"/>
      <c r="E73" s="284"/>
      <c r="F73" s="284"/>
      <c r="G73" s="284"/>
    </row>
    <row r="74" spans="1:7" s="3408" customFormat="1">
      <c r="A74" s="3438">
        <v>489</v>
      </c>
      <c r="B74" s="3439"/>
      <c r="C74" s="3417" t="s">
        <v>78</v>
      </c>
      <c r="D74" s="284">
        <v>1276.4000000000001</v>
      </c>
      <c r="E74" s="284"/>
      <c r="F74" s="284"/>
      <c r="G74" s="284"/>
    </row>
    <row r="75" spans="1:7" s="3408" customFormat="1">
      <c r="A75" s="3440" t="s">
        <v>271</v>
      </c>
      <c r="B75" s="3439"/>
      <c r="C75" s="3427" t="s">
        <v>272</v>
      </c>
      <c r="D75" s="306"/>
      <c r="E75" s="306"/>
      <c r="F75" s="306"/>
      <c r="G75" s="306"/>
    </row>
    <row r="76" spans="1:7">
      <c r="A76" s="3418"/>
      <c r="B76" s="3418"/>
      <c r="C76" s="3419" t="s">
        <v>273</v>
      </c>
      <c r="D76" s="305">
        <f t="shared" ref="D76" si="7">SUM(D65:D74)-SUM(D57:D64)</f>
        <v>1276.4000000000001</v>
      </c>
      <c r="E76" s="305">
        <f t="shared" ref="E76" si="8">SUM(E65:E74)-SUM(E57:E64)</f>
        <v>0</v>
      </c>
      <c r="F76" s="305">
        <f t="shared" ref="F76:G76" si="9">SUM(F65:F74)-SUM(F57:F64)</f>
        <v>0</v>
      </c>
      <c r="G76" s="305">
        <f t="shared" si="9"/>
        <v>0</v>
      </c>
    </row>
    <row r="77" spans="1:7">
      <c r="A77" s="3441"/>
      <c r="B77" s="3441"/>
      <c r="C77" s="3419" t="s">
        <v>274</v>
      </c>
      <c r="D77" s="305">
        <f t="shared" ref="D77:G77" si="10">D56+D76</f>
        <v>1155.2000000000139</v>
      </c>
      <c r="E77" s="305">
        <f t="shared" si="10"/>
        <v>-7396.9000000000688</v>
      </c>
      <c r="F77" s="305">
        <f t="shared" si="10"/>
        <v>6969.2909999998938</v>
      </c>
      <c r="G77" s="305">
        <f t="shared" si="10"/>
        <v>-4258.3299999999344</v>
      </c>
    </row>
    <row r="78" spans="1:7">
      <c r="A78" s="3442">
        <v>3</v>
      </c>
      <c r="B78" s="3442"/>
      <c r="C78" s="3443" t="s">
        <v>275</v>
      </c>
      <c r="D78" s="338">
        <f t="shared" ref="D78:G78" si="11">D20+D21+SUM(D38:D43)+SUM(D57:D64)</f>
        <v>413009.7</v>
      </c>
      <c r="E78" s="338">
        <f t="shared" si="11"/>
        <v>413438.00000000006</v>
      </c>
      <c r="F78" s="338">
        <f t="shared" si="11"/>
        <v>409803.38</v>
      </c>
      <c r="G78" s="338">
        <f t="shared" si="11"/>
        <v>413733.79999999993</v>
      </c>
    </row>
    <row r="79" spans="1:7">
      <c r="A79" s="3442">
        <v>4</v>
      </c>
      <c r="B79" s="3442"/>
      <c r="C79" s="3443" t="s">
        <v>276</v>
      </c>
      <c r="D79" s="338">
        <f t="shared" ref="D79:G79" si="12">D35+D36+SUM(D44:D53)+SUM(D65:D74)</f>
        <v>414164.9</v>
      </c>
      <c r="E79" s="338">
        <f t="shared" si="12"/>
        <v>406041.1</v>
      </c>
      <c r="F79" s="338">
        <f t="shared" si="12"/>
        <v>416772.67099999991</v>
      </c>
      <c r="G79" s="338">
        <f t="shared" si="12"/>
        <v>409475.47</v>
      </c>
    </row>
    <row r="80" spans="1:7">
      <c r="A80" s="3444"/>
      <c r="B80" s="3444"/>
      <c r="C80" s="3445"/>
      <c r="D80" s="341"/>
      <c r="E80" s="341"/>
      <c r="F80" s="341"/>
      <c r="G80" s="341"/>
    </row>
    <row r="81" spans="1:7">
      <c r="A81" s="3446" t="s">
        <v>277</v>
      </c>
      <c r="B81" s="3447"/>
      <c r="C81" s="3447"/>
      <c r="D81" s="344"/>
      <c r="E81" s="344"/>
      <c r="F81" s="344"/>
      <c r="G81" s="344"/>
    </row>
    <row r="82" spans="1:7" s="3397" customFormat="1">
      <c r="A82" s="3448">
        <v>50</v>
      </c>
      <c r="B82" s="3449"/>
      <c r="C82" s="3449" t="s">
        <v>278</v>
      </c>
      <c r="D82" s="306">
        <v>29912.400000000001</v>
      </c>
      <c r="E82" s="306">
        <v>37438.800000000003</v>
      </c>
      <c r="F82" s="306">
        <v>23161.33</v>
      </c>
      <c r="G82" s="306">
        <v>48927.5</v>
      </c>
    </row>
    <row r="83" spans="1:7" s="3397" customFormat="1">
      <c r="A83" s="3448">
        <v>51</v>
      </c>
      <c r="B83" s="3449"/>
      <c r="C83" s="3449" t="s">
        <v>279</v>
      </c>
      <c r="D83" s="306">
        <v>311.8</v>
      </c>
      <c r="E83" s="306">
        <v>0</v>
      </c>
      <c r="F83" s="306">
        <v>0</v>
      </c>
      <c r="G83" s="306">
        <v>0</v>
      </c>
    </row>
    <row r="84" spans="1:7" s="3397" customFormat="1">
      <c r="A84" s="3448">
        <v>52</v>
      </c>
      <c r="B84" s="3449"/>
      <c r="C84" s="3449" t="s">
        <v>280</v>
      </c>
      <c r="D84" s="306">
        <v>819.4</v>
      </c>
      <c r="E84" s="306">
        <v>1033.9000000000001</v>
      </c>
      <c r="F84" s="306">
        <v>1499.597</v>
      </c>
      <c r="G84" s="306">
        <v>1775.9</v>
      </c>
    </row>
    <row r="85" spans="1:7" s="3397" customFormat="1">
      <c r="A85" s="3450">
        <v>54</v>
      </c>
      <c r="B85" s="3451"/>
      <c r="C85" s="3451" t="s">
        <v>281</v>
      </c>
      <c r="D85" s="306">
        <v>14745.4</v>
      </c>
      <c r="E85" s="306">
        <v>4045.9</v>
      </c>
      <c r="F85" s="306">
        <v>14810.295</v>
      </c>
      <c r="G85" s="306">
        <v>3788.55</v>
      </c>
    </row>
    <row r="86" spans="1:7" s="3397" customFormat="1">
      <c r="A86" s="3450">
        <v>55</v>
      </c>
      <c r="B86" s="3451"/>
      <c r="C86" s="3451" t="s">
        <v>282</v>
      </c>
      <c r="D86" s="306">
        <v>509.1</v>
      </c>
      <c r="E86" s="306">
        <v>0</v>
      </c>
      <c r="F86" s="306">
        <v>1680.511</v>
      </c>
      <c r="G86" s="306">
        <v>2400</v>
      </c>
    </row>
    <row r="87" spans="1:7" s="3397" customFormat="1">
      <c r="A87" s="3450">
        <v>56</v>
      </c>
      <c r="B87" s="3451"/>
      <c r="C87" s="3451" t="s">
        <v>283</v>
      </c>
      <c r="D87" s="306">
        <v>10072</v>
      </c>
      <c r="E87" s="306">
        <v>11787.5</v>
      </c>
      <c r="F87" s="306">
        <v>12377.432000000001</v>
      </c>
      <c r="G87" s="306">
        <v>9430.5</v>
      </c>
    </row>
    <row r="88" spans="1:7" s="3397" customFormat="1">
      <c r="A88" s="3448">
        <v>57</v>
      </c>
      <c r="B88" s="3449"/>
      <c r="C88" s="3449" t="s">
        <v>284</v>
      </c>
      <c r="D88" s="306">
        <v>1352.8</v>
      </c>
      <c r="E88" s="306">
        <v>1887</v>
      </c>
      <c r="F88" s="306">
        <v>1109.095</v>
      </c>
      <c r="G88" s="306">
        <v>1837</v>
      </c>
    </row>
    <row r="89" spans="1:7" s="3397" customFormat="1">
      <c r="A89" s="3448">
        <v>580</v>
      </c>
      <c r="B89" s="3449"/>
      <c r="C89" s="3449" t="s">
        <v>285</v>
      </c>
      <c r="D89" s="306">
        <v>0</v>
      </c>
      <c r="E89" s="306">
        <v>0</v>
      </c>
      <c r="F89" s="306">
        <v>0</v>
      </c>
      <c r="G89" s="306">
        <v>0</v>
      </c>
    </row>
    <row r="90" spans="1:7" s="3397" customFormat="1">
      <c r="A90" s="3448">
        <v>582</v>
      </c>
      <c r="B90" s="3449"/>
      <c r="C90" s="3449" t="s">
        <v>286</v>
      </c>
      <c r="D90" s="306">
        <v>0</v>
      </c>
      <c r="E90" s="306">
        <v>0</v>
      </c>
      <c r="F90" s="306">
        <v>0</v>
      </c>
      <c r="G90" s="306">
        <v>0</v>
      </c>
    </row>
    <row r="91" spans="1:7" s="3397" customFormat="1">
      <c r="A91" s="3448">
        <v>584</v>
      </c>
      <c r="B91" s="3449"/>
      <c r="C91" s="3449" t="s">
        <v>287</v>
      </c>
      <c r="D91" s="306">
        <v>0</v>
      </c>
      <c r="E91" s="306">
        <v>0</v>
      </c>
      <c r="F91" s="306">
        <v>0</v>
      </c>
      <c r="G91" s="306">
        <v>0</v>
      </c>
    </row>
    <row r="92" spans="1:7" s="3397" customFormat="1">
      <c r="A92" s="3448">
        <v>585</v>
      </c>
      <c r="B92" s="3449"/>
      <c r="C92" s="3449" t="s">
        <v>288</v>
      </c>
      <c r="D92" s="306">
        <v>0</v>
      </c>
      <c r="E92" s="306">
        <v>0</v>
      </c>
      <c r="F92" s="306">
        <v>0</v>
      </c>
      <c r="G92" s="306">
        <v>0</v>
      </c>
    </row>
    <row r="93" spans="1:7" s="3397" customFormat="1">
      <c r="A93" s="3448">
        <v>586</v>
      </c>
      <c r="B93" s="3449"/>
      <c r="C93" s="3449" t="s">
        <v>289</v>
      </c>
      <c r="D93" s="306">
        <v>0</v>
      </c>
      <c r="E93" s="306">
        <v>0</v>
      </c>
      <c r="F93" s="306">
        <v>0</v>
      </c>
      <c r="G93" s="306">
        <v>0</v>
      </c>
    </row>
    <row r="94" spans="1:7" s="3397" customFormat="1">
      <c r="A94" s="3452">
        <v>589</v>
      </c>
      <c r="B94" s="3453"/>
      <c r="C94" s="3453" t="s">
        <v>290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3454">
        <v>5</v>
      </c>
      <c r="B95" s="3455"/>
      <c r="C95" s="3455" t="s">
        <v>291</v>
      </c>
      <c r="D95" s="353">
        <f t="shared" ref="D95:G95" si="13">SUM(D82:D94)</f>
        <v>57722.9</v>
      </c>
      <c r="E95" s="353">
        <f t="shared" si="13"/>
        <v>56193.100000000006</v>
      </c>
      <c r="F95" s="353">
        <f t="shared" si="13"/>
        <v>54638.26</v>
      </c>
      <c r="G95" s="353">
        <f t="shared" si="13"/>
        <v>68159.450000000012</v>
      </c>
    </row>
    <row r="96" spans="1:7" s="3397" customFormat="1">
      <c r="A96" s="3448">
        <v>60</v>
      </c>
      <c r="B96" s="3449"/>
      <c r="C96" s="3449" t="s">
        <v>292</v>
      </c>
      <c r="D96" s="306"/>
      <c r="E96" s="306"/>
      <c r="F96" s="306"/>
      <c r="G96" s="306"/>
    </row>
    <row r="97" spans="1:7" s="3397" customFormat="1">
      <c r="A97" s="3448">
        <v>61</v>
      </c>
      <c r="B97" s="3449"/>
      <c r="C97" s="3449" t="s">
        <v>293</v>
      </c>
      <c r="D97" s="306">
        <v>311.8</v>
      </c>
      <c r="E97" s="306"/>
      <c r="F97" s="306"/>
      <c r="G97" s="306"/>
    </row>
    <row r="98" spans="1:7" s="3397" customFormat="1">
      <c r="A98" s="3448">
        <v>62</v>
      </c>
      <c r="B98" s="3449"/>
      <c r="C98" s="3449" t="s">
        <v>294</v>
      </c>
      <c r="D98" s="306"/>
      <c r="E98" s="306"/>
      <c r="F98" s="306"/>
      <c r="G98" s="306"/>
    </row>
    <row r="99" spans="1:7" s="3397" customFormat="1">
      <c r="A99" s="3448">
        <v>63</v>
      </c>
      <c r="B99" s="3449"/>
      <c r="C99" s="3449" t="s">
        <v>295</v>
      </c>
      <c r="D99" s="306">
        <v>12179.1</v>
      </c>
      <c r="E99" s="306">
        <v>15313.5</v>
      </c>
      <c r="F99" s="306">
        <v>9232.4619999999995</v>
      </c>
      <c r="G99" s="306">
        <v>14463</v>
      </c>
    </row>
    <row r="100" spans="1:7" s="3397" customFormat="1">
      <c r="A100" s="3448">
        <v>64</v>
      </c>
      <c r="B100" s="3449"/>
      <c r="C100" s="3449" t="s">
        <v>296</v>
      </c>
      <c r="D100" s="306">
        <v>14888.2</v>
      </c>
      <c r="E100" s="306">
        <v>3958.9</v>
      </c>
      <c r="F100" s="306">
        <v>14790.165999999999</v>
      </c>
      <c r="G100" s="306">
        <v>3694.55</v>
      </c>
    </row>
    <row r="101" spans="1:7" s="3397" customFormat="1">
      <c r="A101" s="3448">
        <v>65</v>
      </c>
      <c r="B101" s="3449"/>
      <c r="C101" s="3449" t="s">
        <v>297</v>
      </c>
      <c r="D101" s="306"/>
      <c r="E101" s="306"/>
      <c r="F101" s="306">
        <v>1.9</v>
      </c>
      <c r="G101" s="306"/>
    </row>
    <row r="102" spans="1:7" s="3397" customFormat="1">
      <c r="A102" s="3448">
        <v>66</v>
      </c>
      <c r="B102" s="3449"/>
      <c r="C102" s="3449" t="s">
        <v>298</v>
      </c>
      <c r="D102" s="306"/>
      <c r="E102" s="306"/>
      <c r="F102" s="306"/>
      <c r="G102" s="306"/>
    </row>
    <row r="103" spans="1:7" s="3397" customFormat="1">
      <c r="A103" s="3448">
        <v>67</v>
      </c>
      <c r="B103" s="3449"/>
      <c r="C103" s="3449" t="s">
        <v>284</v>
      </c>
      <c r="D103" s="284">
        <v>1352.8</v>
      </c>
      <c r="E103" s="284">
        <v>1887</v>
      </c>
      <c r="F103" s="284">
        <v>1109.095</v>
      </c>
      <c r="G103" s="284">
        <v>1837</v>
      </c>
    </row>
    <row r="104" spans="1:7" s="3397" customFormat="1" ht="25.5">
      <c r="A104" s="3456" t="s">
        <v>299</v>
      </c>
      <c r="B104" s="3449"/>
      <c r="C104" s="3457" t="s">
        <v>300</v>
      </c>
      <c r="D104" s="284"/>
      <c r="E104" s="284"/>
      <c r="F104" s="284"/>
      <c r="G104" s="284"/>
    </row>
    <row r="105" spans="1:7" s="3397" customFormat="1" ht="38.25">
      <c r="A105" s="3458" t="s">
        <v>301</v>
      </c>
      <c r="B105" s="3453"/>
      <c r="C105" s="3459" t="s">
        <v>302</v>
      </c>
      <c r="D105" s="302"/>
      <c r="E105" s="302"/>
      <c r="F105" s="302"/>
      <c r="G105" s="302"/>
    </row>
    <row r="106" spans="1:7">
      <c r="A106" s="3454">
        <v>6</v>
      </c>
      <c r="B106" s="3455"/>
      <c r="C106" s="3455" t="s">
        <v>303</v>
      </c>
      <c r="D106" s="353">
        <f t="shared" ref="D106:G106" si="14">SUM(D96:D105)</f>
        <v>28731.899999999998</v>
      </c>
      <c r="E106" s="353">
        <f t="shared" si="14"/>
        <v>21159.4</v>
      </c>
      <c r="F106" s="353">
        <f t="shared" si="14"/>
        <v>25133.623</v>
      </c>
      <c r="G106" s="353">
        <f t="shared" si="14"/>
        <v>19994.55</v>
      </c>
    </row>
    <row r="107" spans="1:7">
      <c r="A107" s="3460" t="s">
        <v>304</v>
      </c>
      <c r="B107" s="3460"/>
      <c r="C107" s="3455" t="s">
        <v>3</v>
      </c>
      <c r="D107" s="353">
        <f t="shared" ref="D107:G107" si="15">(D95-D88)-(D106-D103)</f>
        <v>28991</v>
      </c>
      <c r="E107" s="353">
        <f t="shared" si="15"/>
        <v>35033.700000000004</v>
      </c>
      <c r="F107" s="353">
        <f t="shared" si="15"/>
        <v>29504.637000000002</v>
      </c>
      <c r="G107" s="353">
        <f t="shared" si="15"/>
        <v>48164.900000000009</v>
      </c>
    </row>
    <row r="108" spans="1:7">
      <c r="A108" s="3461" t="s">
        <v>305</v>
      </c>
      <c r="B108" s="3461"/>
      <c r="C108" s="3462" t="s">
        <v>306</v>
      </c>
      <c r="D108" s="539">
        <f t="shared" ref="D108:G108" si="16">D107-D85-D86+D100+D101</f>
        <v>28624.7</v>
      </c>
      <c r="E108" s="539">
        <f t="shared" si="16"/>
        <v>34946.700000000004</v>
      </c>
      <c r="F108" s="539">
        <f t="shared" si="16"/>
        <v>27805.897000000004</v>
      </c>
      <c r="G108" s="539">
        <f t="shared" si="16"/>
        <v>45670.900000000009</v>
      </c>
    </row>
    <row r="109" spans="1:7">
      <c r="A109" s="3444"/>
      <c r="B109" s="3444"/>
      <c r="C109" s="3445"/>
      <c r="D109" s="341"/>
      <c r="E109" s="341"/>
      <c r="F109" s="341"/>
      <c r="G109" s="341"/>
    </row>
    <row r="110" spans="1:7" s="3465" customFormat="1">
      <c r="A110" s="3463" t="s">
        <v>307</v>
      </c>
      <c r="B110" s="3464"/>
      <c r="C110" s="3463"/>
      <c r="D110" s="341"/>
      <c r="E110" s="341"/>
      <c r="F110" s="341"/>
      <c r="G110" s="341"/>
    </row>
    <row r="111" spans="1:7" s="3468" customFormat="1">
      <c r="A111" s="3466">
        <v>10</v>
      </c>
      <c r="B111" s="3467"/>
      <c r="C111" s="3467" t="s">
        <v>308</v>
      </c>
      <c r="D111" s="366">
        <f t="shared" ref="D111:G111" si="17">D112+D117</f>
        <v>153609.9</v>
      </c>
      <c r="E111" s="366">
        <f t="shared" si="17"/>
        <v>124672.49400000001</v>
      </c>
      <c r="F111" s="366">
        <f t="shared" si="17"/>
        <v>152096.06499999997</v>
      </c>
      <c r="G111" s="366">
        <f t="shared" si="17"/>
        <v>126327</v>
      </c>
    </row>
    <row r="112" spans="1:7" s="3468" customFormat="1">
      <c r="A112" s="3469" t="s">
        <v>309</v>
      </c>
      <c r="B112" s="3470"/>
      <c r="C112" s="3470" t="s">
        <v>310</v>
      </c>
      <c r="D112" s="366">
        <f t="shared" ref="D112:G112" si="18">D113+D114+D115+D116</f>
        <v>127253.6</v>
      </c>
      <c r="E112" s="366">
        <f t="shared" si="18"/>
        <v>101180.933</v>
      </c>
      <c r="F112" s="366">
        <f t="shared" si="18"/>
        <v>122854.76899999999</v>
      </c>
      <c r="G112" s="366">
        <f t="shared" si="18"/>
        <v>103947</v>
      </c>
    </row>
    <row r="113" spans="1:7" s="3468" customFormat="1">
      <c r="A113" s="3471" t="s">
        <v>311</v>
      </c>
      <c r="B113" s="3472"/>
      <c r="C113" s="3472" t="s">
        <v>312</v>
      </c>
      <c r="D113" s="306">
        <v>92707.5</v>
      </c>
      <c r="E113" s="306">
        <v>77795.733999999997</v>
      </c>
      <c r="F113" s="306">
        <v>95208.668999999994</v>
      </c>
      <c r="G113" s="306">
        <v>79401</v>
      </c>
    </row>
    <row r="114" spans="1:7" s="3475" customFormat="1" ht="15" customHeight="1">
      <c r="A114" s="3473">
        <v>102</v>
      </c>
      <c r="B114" s="3474"/>
      <c r="C114" s="3474" t="s">
        <v>313</v>
      </c>
      <c r="D114" s="323">
        <v>15000</v>
      </c>
      <c r="E114" s="323">
        <v>5000</v>
      </c>
      <c r="F114" s="323">
        <v>8000</v>
      </c>
      <c r="G114" s="323">
        <v>5000</v>
      </c>
    </row>
    <row r="115" spans="1:7" s="3468" customFormat="1">
      <c r="A115" s="3471">
        <v>104</v>
      </c>
      <c r="B115" s="3472"/>
      <c r="C115" s="3472" t="s">
        <v>314</v>
      </c>
      <c r="D115" s="306">
        <v>18266</v>
      </c>
      <c r="E115" s="306">
        <v>17032.793000000001</v>
      </c>
      <c r="F115" s="306">
        <v>18707.794999999998</v>
      </c>
      <c r="G115" s="306">
        <v>18266</v>
      </c>
    </row>
    <row r="116" spans="1:7" s="3468" customFormat="1">
      <c r="A116" s="3471">
        <v>106</v>
      </c>
      <c r="B116" s="3472"/>
      <c r="C116" s="3472" t="s">
        <v>315</v>
      </c>
      <c r="D116" s="306">
        <v>1280.0999999999999</v>
      </c>
      <c r="E116" s="306">
        <v>1352.4059999999999</v>
      </c>
      <c r="F116" s="306">
        <v>938.30499999999995</v>
      </c>
      <c r="G116" s="306">
        <v>1280</v>
      </c>
    </row>
    <row r="117" spans="1:7" s="3468" customFormat="1">
      <c r="A117" s="3469" t="s">
        <v>316</v>
      </c>
      <c r="B117" s="3470"/>
      <c r="C117" s="3470" t="s">
        <v>317</v>
      </c>
      <c r="D117" s="366">
        <f t="shared" ref="D117:G117" si="19">D118+D119+D120</f>
        <v>26356.3</v>
      </c>
      <c r="E117" s="366">
        <f t="shared" si="19"/>
        <v>23491.561000000002</v>
      </c>
      <c r="F117" s="366">
        <f t="shared" si="19"/>
        <v>29241.295999999998</v>
      </c>
      <c r="G117" s="366">
        <f t="shared" si="19"/>
        <v>22380</v>
      </c>
    </row>
    <row r="118" spans="1:7" s="3468" customFormat="1">
      <c r="A118" s="3471">
        <v>107</v>
      </c>
      <c r="B118" s="3472"/>
      <c r="C118" s="3472" t="s">
        <v>318</v>
      </c>
      <c r="D118" s="306">
        <v>6444.5</v>
      </c>
      <c r="E118" s="306">
        <v>6181.7209999999995</v>
      </c>
      <c r="F118" s="306">
        <v>8026.9409999999998</v>
      </c>
      <c r="G118" s="306">
        <v>6444</v>
      </c>
    </row>
    <row r="119" spans="1:7" s="3468" customFormat="1">
      <c r="A119" s="3471">
        <v>108</v>
      </c>
      <c r="B119" s="3472"/>
      <c r="C119" s="3472" t="s">
        <v>319</v>
      </c>
      <c r="D119" s="306">
        <v>19911.8</v>
      </c>
      <c r="E119" s="306">
        <v>17309.84</v>
      </c>
      <c r="F119" s="306">
        <v>21214.355</v>
      </c>
      <c r="G119" s="306">
        <v>15936</v>
      </c>
    </row>
    <row r="120" spans="1:7" s="3477" customFormat="1" ht="25.5">
      <c r="A120" s="3473">
        <v>109</v>
      </c>
      <c r="B120" s="3476"/>
      <c r="C120" s="3476" t="s">
        <v>320</v>
      </c>
      <c r="D120" s="376"/>
      <c r="E120" s="376">
        <v>0</v>
      </c>
      <c r="F120" s="376"/>
      <c r="G120" s="376"/>
    </row>
    <row r="121" spans="1:7" s="3468" customFormat="1">
      <c r="A121" s="3469">
        <v>14</v>
      </c>
      <c r="B121" s="3470"/>
      <c r="C121" s="3470" t="s">
        <v>321</v>
      </c>
      <c r="D121" s="378">
        <f t="shared" ref="D121:G121" si="20">SUM(D122:D130)</f>
        <v>264809.09999999998</v>
      </c>
      <c r="E121" s="378">
        <f t="shared" si="20"/>
        <v>304678.59100000001</v>
      </c>
      <c r="F121" s="378">
        <f t="shared" si="20"/>
        <v>292569.02499999997</v>
      </c>
      <c r="G121" s="378">
        <f t="shared" si="20"/>
        <v>327713</v>
      </c>
    </row>
    <row r="122" spans="1:7" s="3468" customFormat="1">
      <c r="A122" s="3471" t="s">
        <v>322</v>
      </c>
      <c r="B122" s="3472"/>
      <c r="C122" s="3472" t="s">
        <v>323</v>
      </c>
      <c r="D122" s="306">
        <v>143994.79999999999</v>
      </c>
      <c r="E122" s="306">
        <v>168372.10400000002</v>
      </c>
      <c r="F122" s="306">
        <v>155864.73199999999</v>
      </c>
      <c r="G122" s="306">
        <v>194849</v>
      </c>
    </row>
    <row r="123" spans="1:7" s="3468" customFormat="1">
      <c r="A123" s="3471">
        <v>144</v>
      </c>
      <c r="B123" s="3472"/>
      <c r="C123" s="3472" t="s">
        <v>281</v>
      </c>
      <c r="D123" s="306">
        <v>39219.599999999999</v>
      </c>
      <c r="E123" s="306">
        <v>49457.120999999999</v>
      </c>
      <c r="F123" s="306">
        <v>51694.527999999998</v>
      </c>
      <c r="G123" s="306">
        <v>44165</v>
      </c>
    </row>
    <row r="124" spans="1:7" s="3468" customFormat="1">
      <c r="A124" s="3471">
        <v>145</v>
      </c>
      <c r="B124" s="3472"/>
      <c r="C124" s="3472" t="s">
        <v>324</v>
      </c>
      <c r="D124" s="379">
        <v>48732.7</v>
      </c>
      <c r="E124" s="379">
        <v>49523.55</v>
      </c>
      <c r="F124" s="379">
        <v>50411.288999999997</v>
      </c>
      <c r="G124" s="379">
        <v>51133</v>
      </c>
    </row>
    <row r="125" spans="1:7" s="3468" customFormat="1">
      <c r="A125" s="3471">
        <v>146</v>
      </c>
      <c r="B125" s="3472"/>
      <c r="C125" s="3472" t="s">
        <v>325</v>
      </c>
      <c r="D125" s="379">
        <v>32862</v>
      </c>
      <c r="E125" s="379">
        <v>37325.815999999999</v>
      </c>
      <c r="F125" s="379">
        <v>34598.476000000002</v>
      </c>
      <c r="G125" s="379">
        <v>37566</v>
      </c>
    </row>
    <row r="126" spans="1:7" s="3477" customFormat="1" ht="29.45" customHeight="1">
      <c r="A126" s="3473" t="s">
        <v>326</v>
      </c>
      <c r="B126" s="3476"/>
      <c r="C126" s="3476" t="s">
        <v>327</v>
      </c>
      <c r="D126" s="380"/>
      <c r="E126" s="380"/>
      <c r="F126" s="380"/>
      <c r="G126" s="380"/>
    </row>
    <row r="127" spans="1:7" s="3468" customFormat="1">
      <c r="A127" s="3471">
        <v>1484</v>
      </c>
      <c r="B127" s="3472"/>
      <c r="C127" s="3472" t="s">
        <v>328</v>
      </c>
      <c r="D127" s="379"/>
      <c r="E127" s="379"/>
      <c r="F127" s="379"/>
      <c r="G127" s="379"/>
    </row>
    <row r="128" spans="1:7" s="3468" customFormat="1">
      <c r="A128" s="3471">
        <v>1485</v>
      </c>
      <c r="B128" s="3472"/>
      <c r="C128" s="3472" t="s">
        <v>329</v>
      </c>
      <c r="D128" s="379"/>
      <c r="E128" s="379"/>
      <c r="F128" s="379"/>
      <c r="G128" s="379"/>
    </row>
    <row r="129" spans="1:7" s="3468" customFormat="1">
      <c r="A129" s="3471">
        <v>1486</v>
      </c>
      <c r="B129" s="3472"/>
      <c r="C129" s="3472" t="s">
        <v>330</v>
      </c>
      <c r="D129" s="379"/>
      <c r="E129" s="379"/>
      <c r="F129" s="379"/>
      <c r="G129" s="379"/>
    </row>
    <row r="130" spans="1:7" s="3468" customFormat="1">
      <c r="A130" s="3478">
        <v>1489</v>
      </c>
      <c r="B130" s="3479"/>
      <c r="C130" s="3479" t="s">
        <v>331</v>
      </c>
      <c r="D130" s="383"/>
      <c r="E130" s="383"/>
      <c r="F130" s="383"/>
      <c r="G130" s="383"/>
    </row>
    <row r="131" spans="1:7" s="3465" customFormat="1">
      <c r="A131" s="3480">
        <v>1</v>
      </c>
      <c r="B131" s="3481"/>
      <c r="C131" s="3480" t="s">
        <v>332</v>
      </c>
      <c r="D131" s="386">
        <f t="shared" ref="D131:G131" si="21">D111+D121</f>
        <v>418419</v>
      </c>
      <c r="E131" s="386">
        <f t="shared" si="21"/>
        <v>429351.08500000002</v>
      </c>
      <c r="F131" s="386">
        <f t="shared" si="21"/>
        <v>444665.08999999997</v>
      </c>
      <c r="G131" s="386">
        <f t="shared" si="21"/>
        <v>454040</v>
      </c>
    </row>
    <row r="132" spans="1:7" s="3465" customFormat="1">
      <c r="A132" s="3444"/>
      <c r="B132" s="3444"/>
      <c r="C132" s="3445"/>
      <c r="D132" s="341"/>
      <c r="E132" s="341"/>
      <c r="F132" s="341"/>
      <c r="G132" s="341"/>
    </row>
    <row r="133" spans="1:7" s="3468" customFormat="1">
      <c r="A133" s="3466">
        <v>20</v>
      </c>
      <c r="B133" s="3467"/>
      <c r="C133" s="3467" t="s">
        <v>333</v>
      </c>
      <c r="D133" s="720">
        <f t="shared" ref="D133:G133" si="22">D134+D140</f>
        <v>165063.70000000001</v>
      </c>
      <c r="E133" s="720">
        <f t="shared" si="22"/>
        <v>186240.27999999997</v>
      </c>
      <c r="F133" s="720">
        <f t="shared" si="22"/>
        <v>183068.49599999998</v>
      </c>
      <c r="G133" s="720">
        <f t="shared" si="22"/>
        <v>213018</v>
      </c>
    </row>
    <row r="134" spans="1:7" s="3468" customFormat="1">
      <c r="A134" s="3482" t="s">
        <v>334</v>
      </c>
      <c r="B134" s="3470"/>
      <c r="C134" s="3470" t="s">
        <v>335</v>
      </c>
      <c r="D134" s="366">
        <f t="shared" ref="D134:G134" si="23">D135+D136+D138+D139</f>
        <v>65114.5</v>
      </c>
      <c r="E134" s="366">
        <f t="shared" si="23"/>
        <v>49091.020999999993</v>
      </c>
      <c r="F134" s="366">
        <f t="shared" si="23"/>
        <v>82974.978000000003</v>
      </c>
      <c r="G134" s="366">
        <f t="shared" si="23"/>
        <v>65114</v>
      </c>
    </row>
    <row r="135" spans="1:7" s="3484" customFormat="1">
      <c r="A135" s="3483">
        <v>200</v>
      </c>
      <c r="B135" s="3472"/>
      <c r="C135" s="3472" t="s">
        <v>336</v>
      </c>
      <c r="D135" s="306">
        <v>45574.2</v>
      </c>
      <c r="E135" s="306">
        <v>32430.963</v>
      </c>
      <c r="F135" s="306">
        <v>62485.406999999999</v>
      </c>
      <c r="G135" s="306">
        <v>45574</v>
      </c>
    </row>
    <row r="136" spans="1:7" s="3484" customFormat="1">
      <c r="A136" s="3483">
        <v>201</v>
      </c>
      <c r="B136" s="3472"/>
      <c r="C136" s="3472" t="s">
        <v>337</v>
      </c>
      <c r="D136" s="306"/>
      <c r="E136" s="306">
        <v>0</v>
      </c>
      <c r="F136" s="306">
        <v>471.65300000000002</v>
      </c>
      <c r="G136" s="306"/>
    </row>
    <row r="137" spans="1:7" s="3484" customFormat="1">
      <c r="A137" s="3485" t="s">
        <v>663</v>
      </c>
      <c r="B137" s="3486"/>
      <c r="C137" s="3486" t="s">
        <v>339</v>
      </c>
      <c r="D137" s="393"/>
      <c r="E137" s="393"/>
      <c r="F137" s="393"/>
      <c r="G137" s="393"/>
    </row>
    <row r="138" spans="1:7" s="3484" customFormat="1">
      <c r="A138" s="3483">
        <v>204</v>
      </c>
      <c r="B138" s="3472"/>
      <c r="C138" s="3472" t="s">
        <v>340</v>
      </c>
      <c r="D138" s="379">
        <v>13581.4</v>
      </c>
      <c r="E138" s="379">
        <v>11225.79</v>
      </c>
      <c r="F138" s="379">
        <v>15256.877</v>
      </c>
      <c r="G138" s="379">
        <v>13581</v>
      </c>
    </row>
    <row r="139" spans="1:7" s="3484" customFormat="1">
      <c r="A139" s="3483">
        <v>205</v>
      </c>
      <c r="B139" s="3472"/>
      <c r="C139" s="3472" t="s">
        <v>341</v>
      </c>
      <c r="D139" s="379">
        <v>5958.9</v>
      </c>
      <c r="E139" s="379">
        <v>5434.268</v>
      </c>
      <c r="F139" s="379">
        <v>4761.0410000000002</v>
      </c>
      <c r="G139" s="379">
        <v>5959</v>
      </c>
    </row>
    <row r="140" spans="1:7" s="3484" customFormat="1">
      <c r="A140" s="3482" t="s">
        <v>342</v>
      </c>
      <c r="B140" s="3470"/>
      <c r="C140" s="3470" t="s">
        <v>343</v>
      </c>
      <c r="D140" s="366">
        <f t="shared" ref="D140:G140" si="24">D141+D143+D144</f>
        <v>99949.2</v>
      </c>
      <c r="E140" s="366">
        <f t="shared" si="24"/>
        <v>137149.25899999999</v>
      </c>
      <c r="F140" s="366">
        <f t="shared" si="24"/>
        <v>100093.518</v>
      </c>
      <c r="G140" s="366">
        <f t="shared" si="24"/>
        <v>147904</v>
      </c>
    </row>
    <row r="141" spans="1:7" s="3484" customFormat="1">
      <c r="A141" s="3483">
        <v>206</v>
      </c>
      <c r="B141" s="3472"/>
      <c r="C141" s="3472" t="s">
        <v>344</v>
      </c>
      <c r="D141" s="379">
        <v>77708.3</v>
      </c>
      <c r="E141" s="379">
        <v>122660.6</v>
      </c>
      <c r="F141" s="379">
        <v>80002.995999999999</v>
      </c>
      <c r="G141" s="379">
        <v>125473</v>
      </c>
    </row>
    <row r="142" spans="1:7" s="3484" customFormat="1">
      <c r="A142" s="3485" t="s">
        <v>345</v>
      </c>
      <c r="B142" s="3486"/>
      <c r="C142" s="3486" t="s">
        <v>346</v>
      </c>
      <c r="D142" s="393"/>
      <c r="E142" s="393"/>
      <c r="F142" s="393"/>
      <c r="G142" s="393"/>
    </row>
    <row r="143" spans="1:7" s="3484" customFormat="1">
      <c r="A143" s="3483">
        <v>208</v>
      </c>
      <c r="B143" s="3472"/>
      <c r="C143" s="3472" t="s">
        <v>347</v>
      </c>
      <c r="D143" s="379">
        <v>19074.2</v>
      </c>
      <c r="E143" s="379">
        <v>11080.811</v>
      </c>
      <c r="F143" s="379">
        <v>16716.966</v>
      </c>
      <c r="G143" s="379">
        <v>19074</v>
      </c>
    </row>
    <row r="144" spans="1:7" s="3487" customFormat="1" ht="25.5">
      <c r="A144" s="3473">
        <v>209</v>
      </c>
      <c r="B144" s="3476"/>
      <c r="C144" s="3476" t="s">
        <v>348</v>
      </c>
      <c r="D144" s="380">
        <v>3166.7</v>
      </c>
      <c r="E144" s="380">
        <v>3407.848</v>
      </c>
      <c r="F144" s="380">
        <v>3373.556</v>
      </c>
      <c r="G144" s="380">
        <v>3357</v>
      </c>
    </row>
    <row r="145" spans="1:7" s="3468" customFormat="1">
      <c r="A145" s="3482">
        <v>29</v>
      </c>
      <c r="B145" s="3470"/>
      <c r="C145" s="3470" t="s">
        <v>349</v>
      </c>
      <c r="D145" s="379">
        <v>253355.3</v>
      </c>
      <c r="E145" s="379">
        <v>243110.80600000001</v>
      </c>
      <c r="F145" s="379">
        <v>261596.595</v>
      </c>
      <c r="G145" s="379">
        <v>241022</v>
      </c>
    </row>
    <row r="146" spans="1:7" s="3468" customFormat="1">
      <c r="A146" s="3488" t="s">
        <v>350</v>
      </c>
      <c r="B146" s="3489"/>
      <c r="C146" s="3489" t="s">
        <v>351</v>
      </c>
      <c r="D146" s="318">
        <v>228598.3</v>
      </c>
      <c r="E146" s="318">
        <v>219374.899</v>
      </c>
      <c r="F146" s="318">
        <v>235567.56899999999</v>
      </c>
      <c r="G146" s="318">
        <v>216943</v>
      </c>
    </row>
    <row r="147" spans="1:7" s="3465" customFormat="1">
      <c r="A147" s="3480">
        <v>2</v>
      </c>
      <c r="B147" s="3481"/>
      <c r="C147" s="3480" t="s">
        <v>352</v>
      </c>
      <c r="D147" s="386">
        <f t="shared" ref="D147:G147" si="25">D133+D145</f>
        <v>418419</v>
      </c>
      <c r="E147" s="386">
        <f t="shared" si="25"/>
        <v>429351.08600000001</v>
      </c>
      <c r="F147" s="386">
        <f t="shared" si="25"/>
        <v>444665.09100000001</v>
      </c>
      <c r="G147" s="386">
        <f t="shared" si="25"/>
        <v>454040</v>
      </c>
    </row>
    <row r="148" spans="1:7" ht="7.5" customHeight="1"/>
    <row r="149" spans="1:7" ht="13.5" customHeight="1">
      <c r="A149" s="3490" t="s">
        <v>353</v>
      </c>
      <c r="B149" s="3491"/>
      <c r="C149" s="3492" t="s">
        <v>354</v>
      </c>
      <c r="D149" s="3491"/>
      <c r="E149" s="3491"/>
      <c r="F149" s="3491"/>
      <c r="G149" s="3491"/>
    </row>
    <row r="150" spans="1:7">
      <c r="A150" s="3493" t="s">
        <v>355</v>
      </c>
      <c r="B150" s="3494"/>
      <c r="C150" s="3494" t="s">
        <v>101</v>
      </c>
      <c r="D150" s="402">
        <f t="shared" ref="D150" si="26">D77+SUM(D8:D12)-D30-D31+D16-D33+D59+D63-D73+D64-D74-D54+D20-D35</f>
        <v>13868.700000000015</v>
      </c>
      <c r="E150" s="402">
        <f t="shared" ref="E150" si="27">E77+SUM(E8:E12)-E30-E31+E16-E33+E59+E63-E73+E64-E74-E54+E20-E35</f>
        <v>5324.0999999999294</v>
      </c>
      <c r="F150" s="402">
        <f t="shared" ref="F150:G150" si="28">F77+SUM(F8:F12)-F30-F31+F16-F33+F59+F63-F73+F64-F74-F54+F20-F35</f>
        <v>23124.446999999895</v>
      </c>
      <c r="G150" s="402">
        <f t="shared" si="28"/>
        <v>6551.4370000000636</v>
      </c>
    </row>
    <row r="151" spans="1:7">
      <c r="A151" s="3495" t="s">
        <v>356</v>
      </c>
      <c r="B151" s="3496"/>
      <c r="C151" s="3496" t="s">
        <v>357</v>
      </c>
      <c r="D151" s="405">
        <f t="shared" ref="D151:G151" si="29">IF(D177=0,0,D150/D177)</f>
        <v>3.8093153219420417E-2</v>
      </c>
      <c r="E151" s="405">
        <f t="shared" si="29"/>
        <v>1.4878878035175225E-2</v>
      </c>
      <c r="F151" s="405">
        <f t="shared" si="29"/>
        <v>6.2874017757585873E-2</v>
      </c>
      <c r="G151" s="405">
        <f t="shared" si="29"/>
        <v>1.8187896225248756E-2</v>
      </c>
    </row>
    <row r="152" spans="1:7" s="3499" customFormat="1" ht="25.5">
      <c r="A152" s="3497" t="s">
        <v>358</v>
      </c>
      <c r="B152" s="3498"/>
      <c r="C152" s="3498" t="s">
        <v>359</v>
      </c>
      <c r="D152" s="2477">
        <f t="shared" ref="D152:G152" si="30">IF(D107=0,0,D150/D107)</f>
        <v>0.47837949708530286</v>
      </c>
      <c r="E152" s="2477">
        <f t="shared" si="30"/>
        <v>0.1519708166708035</v>
      </c>
      <c r="F152" s="2477">
        <f t="shared" si="30"/>
        <v>0.78375636344890098</v>
      </c>
      <c r="G152" s="2477">
        <f t="shared" si="30"/>
        <v>0.13602098208446528</v>
      </c>
    </row>
    <row r="153" spans="1:7" s="3499" customFormat="1" ht="25.5">
      <c r="A153" s="3500" t="s">
        <v>358</v>
      </c>
      <c r="B153" s="3501"/>
      <c r="C153" s="3501" t="s">
        <v>360</v>
      </c>
      <c r="D153" s="408">
        <f t="shared" ref="D153:G153" si="31">IF(0=D108,0,D150/D108)</f>
        <v>0.48450114761028118</v>
      </c>
      <c r="E153" s="408">
        <f t="shared" si="31"/>
        <v>0.15234914884667017</v>
      </c>
      <c r="F153" s="408">
        <f t="shared" si="31"/>
        <v>0.83163823127158565</v>
      </c>
      <c r="G153" s="408">
        <f t="shared" si="31"/>
        <v>0.14344882627668959</v>
      </c>
    </row>
    <row r="154" spans="1:7" ht="25.5">
      <c r="A154" s="3502" t="s">
        <v>361</v>
      </c>
      <c r="B154" s="3503"/>
      <c r="C154" s="3503" t="s">
        <v>362</v>
      </c>
      <c r="D154" s="418">
        <f t="shared" ref="D154:G154" si="32">D150-D107</f>
        <v>-15122.299999999985</v>
      </c>
      <c r="E154" s="418">
        <f t="shared" si="32"/>
        <v>-29709.600000000075</v>
      </c>
      <c r="F154" s="418">
        <f t="shared" si="32"/>
        <v>-6380.1900000001078</v>
      </c>
      <c r="G154" s="418">
        <f t="shared" si="32"/>
        <v>-41613.462999999945</v>
      </c>
    </row>
    <row r="155" spans="1:7" ht="25.5">
      <c r="A155" s="3504" t="s">
        <v>363</v>
      </c>
      <c r="B155" s="3505"/>
      <c r="C155" s="3505" t="s">
        <v>364</v>
      </c>
      <c r="D155" s="415">
        <f t="shared" ref="D155:G155" si="33">D150-D108</f>
        <v>-14755.999999999985</v>
      </c>
      <c r="E155" s="415">
        <f t="shared" si="33"/>
        <v>-29622.600000000075</v>
      </c>
      <c r="F155" s="415">
        <f t="shared" si="33"/>
        <v>-4681.4500000001099</v>
      </c>
      <c r="G155" s="415">
        <f t="shared" si="33"/>
        <v>-39119.462999999945</v>
      </c>
    </row>
    <row r="156" spans="1:7">
      <c r="A156" s="3493" t="s">
        <v>365</v>
      </c>
      <c r="B156" s="3494"/>
      <c r="C156" s="3494" t="s">
        <v>366</v>
      </c>
      <c r="D156" s="419">
        <f t="shared" ref="D156:G156" si="34">D135+D136-D137+D141-D142</f>
        <v>123282.5</v>
      </c>
      <c r="E156" s="419">
        <f t="shared" si="34"/>
        <v>155091.56299999999</v>
      </c>
      <c r="F156" s="419">
        <f t="shared" si="34"/>
        <v>142960.05599999998</v>
      </c>
      <c r="G156" s="419">
        <f t="shared" si="34"/>
        <v>171047</v>
      </c>
    </row>
    <row r="157" spans="1:7">
      <c r="A157" s="3506" t="s">
        <v>367</v>
      </c>
      <c r="B157" s="3507"/>
      <c r="C157" s="3507" t="s">
        <v>368</v>
      </c>
      <c r="D157" s="422">
        <f t="shared" ref="D157:G157" si="35">IF(D177=0,0,D156/D177)</f>
        <v>0.33861999767629214</v>
      </c>
      <c r="E157" s="422">
        <f t="shared" si="35"/>
        <v>0.4334231983174105</v>
      </c>
      <c r="F157" s="422">
        <f t="shared" si="35"/>
        <v>0.38870002381330504</v>
      </c>
      <c r="G157" s="422">
        <f t="shared" si="35"/>
        <v>0.4748553768646625</v>
      </c>
    </row>
    <row r="158" spans="1:7">
      <c r="A158" s="3493" t="s">
        <v>369</v>
      </c>
      <c r="B158" s="3494"/>
      <c r="C158" s="3494" t="s">
        <v>370</v>
      </c>
      <c r="D158" s="419">
        <f t="shared" ref="D158:G158" si="36">D133-D142-D111</f>
        <v>11453.800000000017</v>
      </c>
      <c r="E158" s="419">
        <f t="shared" si="36"/>
        <v>61567.785999999964</v>
      </c>
      <c r="F158" s="419">
        <f t="shared" si="36"/>
        <v>30972.431000000011</v>
      </c>
      <c r="G158" s="419">
        <f t="shared" si="36"/>
        <v>86691</v>
      </c>
    </row>
    <row r="159" spans="1:7">
      <c r="A159" s="3495" t="s">
        <v>371</v>
      </c>
      <c r="B159" s="3496"/>
      <c r="C159" s="3496" t="s">
        <v>372</v>
      </c>
      <c r="D159" s="423">
        <f t="shared" ref="D159:G159" si="37">D121-D123-D124-D142-D145</f>
        <v>-76498.5</v>
      </c>
      <c r="E159" s="423">
        <f t="shared" si="37"/>
        <v>-37412.885999999969</v>
      </c>
      <c r="F159" s="423">
        <f t="shared" si="37"/>
        <v>-71133.387000000017</v>
      </c>
      <c r="G159" s="423">
        <f t="shared" si="37"/>
        <v>-8607</v>
      </c>
    </row>
    <row r="160" spans="1:7">
      <c r="A160" s="3495" t="s">
        <v>373</v>
      </c>
      <c r="B160" s="3496"/>
      <c r="C160" s="3496" t="s">
        <v>374</v>
      </c>
      <c r="D160" s="424">
        <f t="shared" ref="D160:G160" si="38">IF(D175=0,"-",1000*D158/D175)</f>
        <v>316.88476967768753</v>
      </c>
      <c r="E160" s="424">
        <f t="shared" si="38"/>
        <v>1703.3555401853635</v>
      </c>
      <c r="F160" s="424">
        <f t="shared" si="38"/>
        <v>853.25851951844436</v>
      </c>
      <c r="G160" s="424">
        <f t="shared" si="38"/>
        <v>2388.2476101270008</v>
      </c>
    </row>
    <row r="161" spans="1:7">
      <c r="A161" s="3495" t="s">
        <v>373</v>
      </c>
      <c r="B161" s="3496"/>
      <c r="C161" s="3496" t="s">
        <v>375</v>
      </c>
      <c r="D161" s="423">
        <f t="shared" ref="D161:G161" si="39">IF(D175=0,0,1000*(D159/D175))</f>
        <v>-2116.433808272237</v>
      </c>
      <c r="E161" s="423">
        <f t="shared" si="39"/>
        <v>-1035.0777700926815</v>
      </c>
      <c r="F161" s="423">
        <f t="shared" si="39"/>
        <v>-1959.6514229042127</v>
      </c>
      <c r="G161" s="423">
        <f t="shared" si="39"/>
        <v>-237.11397008182044</v>
      </c>
    </row>
    <row r="162" spans="1:7">
      <c r="A162" s="3506" t="s">
        <v>376</v>
      </c>
      <c r="B162" s="3507"/>
      <c r="C162" s="3507" t="s">
        <v>377</v>
      </c>
      <c r="D162" s="422">
        <f t="shared" ref="D162:G162" si="40">IF((D22+D23+D65+D66)=0,0,D158/(D22+D23+D65+D66))</f>
        <v>0.12407274208364404</v>
      </c>
      <c r="E162" s="422">
        <f t="shared" si="40"/>
        <v>0.67025687753791174</v>
      </c>
      <c r="F162" s="422">
        <f t="shared" si="40"/>
        <v>0.32574325921872843</v>
      </c>
      <c r="G162" s="422">
        <f t="shared" si="40"/>
        <v>0.91821041593848307</v>
      </c>
    </row>
    <row r="163" spans="1:7">
      <c r="A163" s="3495" t="s">
        <v>378</v>
      </c>
      <c r="B163" s="3496"/>
      <c r="C163" s="3496" t="s">
        <v>349</v>
      </c>
      <c r="D163" s="402">
        <f t="shared" ref="D163:G163" si="41">D145</f>
        <v>253355.3</v>
      </c>
      <c r="E163" s="402">
        <f t="shared" si="41"/>
        <v>243110.80600000001</v>
      </c>
      <c r="F163" s="402">
        <f t="shared" si="41"/>
        <v>261596.595</v>
      </c>
      <c r="G163" s="402">
        <f t="shared" si="41"/>
        <v>241022</v>
      </c>
    </row>
    <row r="164" spans="1:7" ht="25.5">
      <c r="A164" s="3504" t="s">
        <v>379</v>
      </c>
      <c r="B164" s="3508"/>
      <c r="C164" s="3508" t="s">
        <v>380</v>
      </c>
      <c r="D164" s="425">
        <f t="shared" ref="D164:G164" si="42">IF(D178=0,0,D146/D178)</f>
        <v>0.62768191172573995</v>
      </c>
      <c r="E164" s="425">
        <f t="shared" si="42"/>
        <v>0.60065471462487774</v>
      </c>
      <c r="F164" s="425">
        <f t="shared" si="42"/>
        <v>0.6528656433150074</v>
      </c>
      <c r="G164" s="425">
        <f t="shared" si="42"/>
        <v>0.59523366933545008</v>
      </c>
    </row>
    <row r="165" spans="1:7">
      <c r="A165" s="3509" t="s">
        <v>381</v>
      </c>
      <c r="B165" s="3510"/>
      <c r="C165" s="3510" t="s">
        <v>382</v>
      </c>
      <c r="D165" s="428">
        <f t="shared" ref="D165:G165" si="43">IF(D177=0,0,D180/D177)</f>
        <v>3.6138327089627283E-2</v>
      </c>
      <c r="E165" s="428">
        <f t="shared" si="43"/>
        <v>3.9696849951401429E-2</v>
      </c>
      <c r="F165" s="428">
        <f t="shared" si="43"/>
        <v>3.9213547160641932E-2</v>
      </c>
      <c r="G165" s="428">
        <f t="shared" si="43"/>
        <v>3.2346532961926341E-2</v>
      </c>
    </row>
    <row r="166" spans="1:7">
      <c r="A166" s="3495" t="s">
        <v>383</v>
      </c>
      <c r="B166" s="3496"/>
      <c r="C166" s="3496" t="s">
        <v>251</v>
      </c>
      <c r="D166" s="402">
        <f t="shared" ref="D166:G166" si="44">D55</f>
        <v>11709.100000000002</v>
      </c>
      <c r="E166" s="402">
        <f t="shared" si="44"/>
        <v>11370.800000000001</v>
      </c>
      <c r="F166" s="402">
        <f t="shared" si="44"/>
        <v>12288.145000000002</v>
      </c>
      <c r="G166" s="402">
        <f t="shared" si="44"/>
        <v>11818.1</v>
      </c>
    </row>
    <row r="167" spans="1:7">
      <c r="A167" s="3506" t="s">
        <v>384</v>
      </c>
      <c r="B167" s="3507"/>
      <c r="C167" s="3507" t="s">
        <v>385</v>
      </c>
      <c r="D167" s="422">
        <f t="shared" ref="D167:G167" si="45">IF(0=D111,0,(D44+D45+D46+D47+D48)/D111)</f>
        <v>5.0309257411143421E-3</v>
      </c>
      <c r="E167" s="422">
        <f t="shared" si="45"/>
        <v>4.3578176915270491E-3</v>
      </c>
      <c r="F167" s="422">
        <f t="shared" si="45"/>
        <v>1.5466849849139756E-2</v>
      </c>
      <c r="G167" s="422">
        <f t="shared" si="45"/>
        <v>6.6509930576994633E-3</v>
      </c>
    </row>
    <row r="168" spans="1:7">
      <c r="A168" s="3495" t="s">
        <v>386</v>
      </c>
      <c r="B168" s="3494"/>
      <c r="C168" s="3494" t="s">
        <v>387</v>
      </c>
      <c r="D168" s="402">
        <f t="shared" ref="D168:G168" si="46">D38-D44</f>
        <v>314.7</v>
      </c>
      <c r="E168" s="402">
        <f t="shared" si="46"/>
        <v>325.89999999999998</v>
      </c>
      <c r="F168" s="402">
        <f t="shared" si="46"/>
        <v>222.93600000000001</v>
      </c>
      <c r="G168" s="402">
        <f t="shared" si="46"/>
        <v>471.9</v>
      </c>
    </row>
    <row r="169" spans="1:7">
      <c r="A169" s="3506" t="s">
        <v>388</v>
      </c>
      <c r="B169" s="3507"/>
      <c r="C169" s="3507" t="s">
        <v>389</v>
      </c>
      <c r="D169" s="405">
        <f t="shared" ref="D169:G169" si="47">IF(D177=0,0,D168/D177)</f>
        <v>8.6438637494152962E-4</v>
      </c>
      <c r="E169" s="405">
        <f t="shared" si="47"/>
        <v>9.1076921013197917E-4</v>
      </c>
      <c r="F169" s="405">
        <f t="shared" si="47"/>
        <v>6.0614993399864779E-4</v>
      </c>
      <c r="G169" s="405">
        <f t="shared" si="47"/>
        <v>1.3100741453660936E-3</v>
      </c>
    </row>
    <row r="170" spans="1:7">
      <c r="A170" s="3495" t="s">
        <v>390</v>
      </c>
      <c r="B170" s="3496"/>
      <c r="C170" s="3496" t="s">
        <v>391</v>
      </c>
      <c r="D170" s="402">
        <f t="shared" ref="D170" si="48">SUM(D82:D87)+SUM(D89:D94)</f>
        <v>56370.1</v>
      </c>
      <c r="E170" s="402">
        <f t="shared" ref="E170" si="49">SUM(E82:E87)+SUM(E89:E94)</f>
        <v>54306.100000000006</v>
      </c>
      <c r="F170" s="402">
        <f t="shared" ref="F170:G170" si="50">SUM(F82:F87)+SUM(F89:F94)</f>
        <v>53529.165000000001</v>
      </c>
      <c r="G170" s="402">
        <f t="shared" si="50"/>
        <v>66322.450000000012</v>
      </c>
    </row>
    <row r="171" spans="1:7">
      <c r="A171" s="3495" t="s">
        <v>392</v>
      </c>
      <c r="B171" s="3496"/>
      <c r="C171" s="3496" t="s">
        <v>393</v>
      </c>
      <c r="D171" s="423">
        <f t="shared" ref="D171" si="51">SUM(D96:D102)+SUM(D104:D105)</f>
        <v>27379.1</v>
      </c>
      <c r="E171" s="423">
        <f t="shared" ref="E171" si="52">SUM(E96:E102)+SUM(E104:E105)</f>
        <v>19272.400000000001</v>
      </c>
      <c r="F171" s="423">
        <f t="shared" ref="F171:G171" si="53">SUM(F96:F102)+SUM(F104:F105)</f>
        <v>24024.527999999998</v>
      </c>
      <c r="G171" s="423">
        <f t="shared" si="53"/>
        <v>18157.55</v>
      </c>
    </row>
    <row r="172" spans="1:7">
      <c r="A172" s="3509" t="s">
        <v>394</v>
      </c>
      <c r="B172" s="3510"/>
      <c r="C172" s="3510" t="s">
        <v>395</v>
      </c>
      <c r="D172" s="428">
        <f t="shared" ref="D172:G172" si="54">IF(D184=0,0,D170/D184)</f>
        <v>0.1389505541990009</v>
      </c>
      <c r="E172" s="428">
        <f t="shared" si="54"/>
        <v>0.13417978169943942</v>
      </c>
      <c r="F172" s="428">
        <f t="shared" si="54"/>
        <v>0.13492206760402747</v>
      </c>
      <c r="G172" s="428">
        <f t="shared" si="54"/>
        <v>0.15849596120154555</v>
      </c>
    </row>
    <row r="173" spans="1:7">
      <c r="A173" s="3511"/>
    </row>
    <row r="174" spans="1:7">
      <c r="A174" s="3512" t="s">
        <v>396</v>
      </c>
      <c r="B174" s="3513"/>
      <c r="C174" s="3514"/>
      <c r="D174" s="341"/>
      <c r="E174" s="341"/>
      <c r="F174" s="341"/>
      <c r="G174" s="341"/>
    </row>
    <row r="175" spans="1:7" s="3397" customFormat="1">
      <c r="A175" s="3515" t="s">
        <v>397</v>
      </c>
      <c r="B175" s="3513"/>
      <c r="C175" s="3513" t="s">
        <v>420</v>
      </c>
      <c r="D175" s="3516">
        <v>36145</v>
      </c>
      <c r="E175" s="3516">
        <v>36145</v>
      </c>
      <c r="F175" s="3516">
        <v>36299</v>
      </c>
      <c r="G175" s="3516">
        <v>36299</v>
      </c>
    </row>
    <row r="176" spans="1:7">
      <c r="A176" s="3512" t="s">
        <v>399</v>
      </c>
      <c r="B176" s="3513"/>
      <c r="C176" s="3513"/>
      <c r="D176" s="3513"/>
      <c r="E176" s="3513"/>
      <c r="F176" s="3513"/>
      <c r="G176" s="3513"/>
    </row>
    <row r="177" spans="1:7">
      <c r="A177" s="3515" t="s">
        <v>400</v>
      </c>
      <c r="B177" s="3513"/>
      <c r="C177" s="3513" t="s">
        <v>401</v>
      </c>
      <c r="D177" s="3517">
        <f t="shared" ref="D177" si="55">SUM(D22:D32)+SUM(D44:D53)+SUM(D65:D72)+D75</f>
        <v>364073.3</v>
      </c>
      <c r="E177" s="3517">
        <f t="shared" ref="E177" si="56">SUM(E22:E32)+SUM(E44:E53)+SUM(E65:E72)+E75</f>
        <v>357829.39999999997</v>
      </c>
      <c r="F177" s="3517">
        <f t="shared" ref="F177:G177" si="57">SUM(F22:F32)+SUM(F44:F53)+SUM(F65:F72)+F75</f>
        <v>367790.19099999993</v>
      </c>
      <c r="G177" s="3517">
        <f t="shared" si="57"/>
        <v>360208.62</v>
      </c>
    </row>
    <row r="178" spans="1:7">
      <c r="A178" s="3515" t="s">
        <v>402</v>
      </c>
      <c r="B178" s="3513"/>
      <c r="C178" s="3513" t="s">
        <v>403</v>
      </c>
      <c r="D178" s="3517">
        <f t="shared" ref="D178:G178" si="58">D78-D17-D20-D59-D63-D64</f>
        <v>364194.5</v>
      </c>
      <c r="E178" s="3517">
        <f t="shared" si="58"/>
        <v>365226.30000000005</v>
      </c>
      <c r="F178" s="3517">
        <f t="shared" si="58"/>
        <v>360820.9</v>
      </c>
      <c r="G178" s="3517">
        <f t="shared" si="58"/>
        <v>364466.94999999995</v>
      </c>
    </row>
    <row r="179" spans="1:7">
      <c r="A179" s="3515"/>
      <c r="B179" s="3513"/>
      <c r="C179" s="3513" t="s">
        <v>404</v>
      </c>
      <c r="D179" s="3517">
        <f t="shared" ref="D179:G179" si="59">D178+D170</f>
        <v>420564.6</v>
      </c>
      <c r="E179" s="3517">
        <f t="shared" si="59"/>
        <v>419532.4</v>
      </c>
      <c r="F179" s="3517">
        <f t="shared" si="59"/>
        <v>414350.065</v>
      </c>
      <c r="G179" s="3517">
        <f t="shared" si="59"/>
        <v>430789.39999999997</v>
      </c>
    </row>
    <row r="180" spans="1:7">
      <c r="A180" s="3515" t="s">
        <v>405</v>
      </c>
      <c r="B180" s="3513"/>
      <c r="C180" s="3513" t="s">
        <v>406</v>
      </c>
      <c r="D180" s="3517">
        <f t="shared" ref="D180:G180" si="60">D38-D44+D8+D9+D10+D16-D33</f>
        <v>13157</v>
      </c>
      <c r="E180" s="3517">
        <f t="shared" si="60"/>
        <v>14204.7</v>
      </c>
      <c r="F180" s="3517">
        <f t="shared" si="60"/>
        <v>14422.358</v>
      </c>
      <c r="G180" s="3517">
        <f t="shared" si="60"/>
        <v>11651.5</v>
      </c>
    </row>
    <row r="181" spans="1:7" ht="27.6" customHeight="1">
      <c r="A181" s="3518" t="s">
        <v>407</v>
      </c>
      <c r="B181" s="3519"/>
      <c r="C181" s="3519" t="s">
        <v>408</v>
      </c>
      <c r="D181" s="435">
        <f t="shared" ref="D181:G181" si="61">D22+D23+D24+D25+D26+D29+SUM(D44:D47)+SUM(D49:D53)-D54+D32-D33+SUM(D65:D70)+D72</f>
        <v>362705.7</v>
      </c>
      <c r="E181" s="435">
        <f t="shared" si="61"/>
        <v>355228.4</v>
      </c>
      <c r="F181" s="435">
        <f t="shared" si="61"/>
        <v>363886.14399999997</v>
      </c>
      <c r="G181" s="435">
        <f t="shared" si="61"/>
        <v>358251.82</v>
      </c>
    </row>
    <row r="182" spans="1:7">
      <c r="A182" s="3520" t="s">
        <v>409</v>
      </c>
      <c r="B182" s="3519"/>
      <c r="C182" s="3519" t="s">
        <v>410</v>
      </c>
      <c r="D182" s="435">
        <f t="shared" ref="D182:G182" si="62">D181+D171</f>
        <v>390084.8</v>
      </c>
      <c r="E182" s="435">
        <f t="shared" si="62"/>
        <v>374500.80000000005</v>
      </c>
      <c r="F182" s="435">
        <f t="shared" si="62"/>
        <v>387910.67199999996</v>
      </c>
      <c r="G182" s="435">
        <f t="shared" si="62"/>
        <v>376409.37</v>
      </c>
    </row>
    <row r="183" spans="1:7">
      <c r="A183" s="3520" t="s">
        <v>411</v>
      </c>
      <c r="B183" s="3519"/>
      <c r="C183" s="3519" t="s">
        <v>412</v>
      </c>
      <c r="D183" s="435">
        <f t="shared" ref="D183:G183" si="63">D4+D5-D7+D38+D39+D40+D41+D43+D13-D16+D57+D58+D60+D62</f>
        <v>349314.5</v>
      </c>
      <c r="E183" s="435">
        <f t="shared" si="63"/>
        <v>350420.3</v>
      </c>
      <c r="F183" s="435">
        <f t="shared" si="63"/>
        <v>343212.19800000003</v>
      </c>
      <c r="G183" s="435">
        <f t="shared" si="63"/>
        <v>352126.38299999997</v>
      </c>
    </row>
    <row r="184" spans="1:7">
      <c r="A184" s="3520" t="s">
        <v>413</v>
      </c>
      <c r="B184" s="3519"/>
      <c r="C184" s="3519" t="s">
        <v>414</v>
      </c>
      <c r="D184" s="435">
        <f t="shared" ref="D184:G184" si="64">D183+D170</f>
        <v>405684.6</v>
      </c>
      <c r="E184" s="435">
        <f t="shared" si="64"/>
        <v>404726.4</v>
      </c>
      <c r="F184" s="435">
        <f t="shared" si="64"/>
        <v>396741.36300000001</v>
      </c>
      <c r="G184" s="435">
        <f t="shared" si="64"/>
        <v>418448.83299999998</v>
      </c>
    </row>
    <row r="185" spans="1:7">
      <c r="A185" s="3520"/>
      <c r="B185" s="3519"/>
      <c r="C185" s="3519" t="s">
        <v>415</v>
      </c>
      <c r="D185" s="435">
        <f t="shared" ref="D185:G186" si="65">D181-D183</f>
        <v>13391.200000000012</v>
      </c>
      <c r="E185" s="435">
        <f t="shared" si="65"/>
        <v>4808.1000000000349</v>
      </c>
      <c r="F185" s="435">
        <f t="shared" si="65"/>
        <v>20673.945999999938</v>
      </c>
      <c r="G185" s="435">
        <f t="shared" si="65"/>
        <v>6125.4370000000345</v>
      </c>
    </row>
    <row r="186" spans="1:7">
      <c r="A186" s="3520"/>
      <c r="B186" s="3519"/>
      <c r="C186" s="3519" t="s">
        <v>416</v>
      </c>
      <c r="D186" s="435">
        <f t="shared" si="65"/>
        <v>-15599.799999999988</v>
      </c>
      <c r="E186" s="435">
        <f t="shared" si="65"/>
        <v>-30225.599999999977</v>
      </c>
      <c r="F186" s="435">
        <f t="shared" si="65"/>
        <v>-8830.6910000000498</v>
      </c>
      <c r="G186" s="435">
        <f t="shared" si="65"/>
        <v>-42039.462999999989</v>
      </c>
    </row>
  </sheetData>
  <sheetProtection selectLockedCells="1" sort="0" autoFilter="0" pivotTables="0"/>
  <autoFilter ref="A1:C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orientation="landscape" r:id="rId1"/>
  <headerFooter alignWithMargins="0">
    <oddHeader>&amp;LFachgruppe für kantonale Finanzfragen (FkF)
Groupe d'études pour les finances cantonales
&amp;CTotal der Kantone&amp;RZürich, 05.08.2019</oddHeader>
    <oddFooter>&amp;LFKF, August 2019</oddFooter>
  </headerFooter>
  <rowBreaks count="3" manualBreakCount="3">
    <brk id="56" max="6" man="1"/>
    <brk id="79" max="6" man="1"/>
    <brk id="147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L186"/>
  <sheetViews>
    <sheetView zoomScale="115" zoomScaleNormal="115" workbookViewId="0">
      <selection activeCell="K38" sqref="K38"/>
    </sheetView>
  </sheetViews>
  <sheetFormatPr baseColWidth="10" defaultColWidth="11.42578125" defaultRowHeight="12.75"/>
  <cols>
    <col min="1" max="1" width="17.140625" style="2955" customWidth="1"/>
    <col min="2" max="2" width="3.28515625" style="2955" customWidth="1"/>
    <col min="3" max="3" width="44.7109375" style="2955" customWidth="1"/>
    <col min="4" max="16384" width="11.42578125" style="2955"/>
  </cols>
  <sheetData>
    <row r="1" spans="1:38" s="2945" customFormat="1" ht="18" customHeight="1">
      <c r="A1" s="2939" t="s">
        <v>189</v>
      </c>
      <c r="B1" s="2940" t="s">
        <v>658</v>
      </c>
      <c r="C1" s="2941" t="s">
        <v>107</v>
      </c>
      <c r="D1" s="2942" t="s">
        <v>23</v>
      </c>
      <c r="E1" s="2943" t="s">
        <v>22</v>
      </c>
      <c r="F1" s="2942" t="s">
        <v>23</v>
      </c>
      <c r="G1" s="2943" t="s">
        <v>22</v>
      </c>
      <c r="H1" s="2944"/>
      <c r="I1" s="2944"/>
      <c r="J1" s="2944"/>
      <c r="K1" s="2944"/>
      <c r="L1" s="2944"/>
      <c r="M1" s="2944"/>
      <c r="N1" s="2944"/>
      <c r="O1" s="2944"/>
      <c r="P1" s="2944"/>
      <c r="Q1" s="2944"/>
      <c r="R1" s="2944"/>
      <c r="S1" s="2944"/>
      <c r="T1" s="2944"/>
      <c r="U1" s="2944"/>
      <c r="V1" s="2944"/>
      <c r="W1" s="2944"/>
      <c r="X1" s="2944"/>
      <c r="Y1" s="2944"/>
      <c r="Z1" s="2944"/>
      <c r="AA1" s="2944"/>
      <c r="AB1" s="2944"/>
      <c r="AC1" s="2944"/>
      <c r="AD1" s="2944"/>
      <c r="AE1" s="2944"/>
      <c r="AF1" s="2944"/>
      <c r="AG1" s="2944"/>
      <c r="AH1" s="2944"/>
      <c r="AI1" s="2944"/>
      <c r="AJ1" s="2944"/>
      <c r="AK1" s="2944"/>
      <c r="AL1" s="2944"/>
    </row>
    <row r="2" spans="1:38" s="2951" customFormat="1" ht="15" customHeight="1">
      <c r="A2" s="2946"/>
      <c r="B2" s="2947"/>
      <c r="C2" s="2948" t="s">
        <v>191</v>
      </c>
      <c r="D2" s="2949">
        <v>2017</v>
      </c>
      <c r="E2" s="2950">
        <v>2018</v>
      </c>
      <c r="F2" s="2949">
        <v>2018</v>
      </c>
      <c r="G2" s="2950">
        <v>2019</v>
      </c>
    </row>
    <row r="3" spans="1:38" ht="15" customHeight="1">
      <c r="A3" s="2952" t="s">
        <v>192</v>
      </c>
      <c r="B3" s="2953"/>
      <c r="C3" s="2953"/>
      <c r="D3" s="2954"/>
      <c r="E3" s="2954"/>
      <c r="F3" s="2954"/>
      <c r="G3" s="2954"/>
    </row>
    <row r="4" spans="1:38" s="2959" customFormat="1" ht="12.75" customHeight="1">
      <c r="A4" s="2956">
        <v>30</v>
      </c>
      <c r="B4" s="2957"/>
      <c r="C4" s="2958" t="s">
        <v>33</v>
      </c>
      <c r="D4" s="279">
        <v>216881</v>
      </c>
      <c r="E4" s="279">
        <v>222271</v>
      </c>
      <c r="F4" s="279">
        <v>218967</v>
      </c>
      <c r="G4" s="279">
        <v>223651</v>
      </c>
    </row>
    <row r="5" spans="1:38" s="2959" customFormat="1" ht="12.75" customHeight="1">
      <c r="A5" s="2960">
        <v>31</v>
      </c>
      <c r="B5" s="2961"/>
      <c r="C5" s="2962" t="s">
        <v>193</v>
      </c>
      <c r="D5" s="284">
        <v>94731</v>
      </c>
      <c r="E5" s="284">
        <v>104214</v>
      </c>
      <c r="F5" s="284">
        <v>93267</v>
      </c>
      <c r="G5" s="284">
        <v>107994</v>
      </c>
    </row>
    <row r="6" spans="1:38" s="2959" customFormat="1" ht="12.75" customHeight="1">
      <c r="A6" s="2963" t="s">
        <v>36</v>
      </c>
      <c r="B6" s="2964"/>
      <c r="C6" s="2965" t="s">
        <v>194</v>
      </c>
      <c r="D6" s="284">
        <v>17258</v>
      </c>
      <c r="E6" s="284">
        <v>20619</v>
      </c>
      <c r="F6" s="284">
        <v>17590</v>
      </c>
      <c r="G6" s="284">
        <v>22824</v>
      </c>
    </row>
    <row r="7" spans="1:38" s="2959" customFormat="1" ht="12.75" customHeight="1">
      <c r="A7" s="2963" t="s">
        <v>195</v>
      </c>
      <c r="B7" s="2964"/>
      <c r="C7" s="2965" t="s">
        <v>196</v>
      </c>
      <c r="D7" s="284">
        <v>2676</v>
      </c>
      <c r="E7" s="284">
        <v>0</v>
      </c>
      <c r="F7" s="284">
        <v>1933</v>
      </c>
      <c r="G7" s="284">
        <v>0</v>
      </c>
    </row>
    <row r="8" spans="1:38" s="2959" customFormat="1" ht="12.75" customHeight="1">
      <c r="A8" s="2966">
        <v>330</v>
      </c>
      <c r="B8" s="2961"/>
      <c r="C8" s="2962" t="s">
        <v>197</v>
      </c>
      <c r="D8" s="284">
        <v>35369</v>
      </c>
      <c r="E8" s="284">
        <v>49020</v>
      </c>
      <c r="F8" s="284">
        <v>37312</v>
      </c>
      <c r="G8" s="284">
        <v>45318</v>
      </c>
    </row>
    <row r="9" spans="1:38" s="2959" customFormat="1" ht="12.75" customHeight="1">
      <c r="A9" s="2966">
        <v>332</v>
      </c>
      <c r="B9" s="2961"/>
      <c r="C9" s="2962" t="s">
        <v>198</v>
      </c>
      <c r="D9" s="284">
        <v>0</v>
      </c>
      <c r="E9" s="284">
        <v>0</v>
      </c>
      <c r="F9" s="284">
        <v>0</v>
      </c>
      <c r="G9" s="284">
        <v>0</v>
      </c>
    </row>
    <row r="10" spans="1:38" s="2959" customFormat="1" ht="12.75" customHeight="1">
      <c r="A10" s="2966">
        <v>339</v>
      </c>
      <c r="B10" s="2961"/>
      <c r="C10" s="2962" t="s">
        <v>199</v>
      </c>
      <c r="D10" s="284">
        <v>0</v>
      </c>
      <c r="E10" s="284">
        <v>0</v>
      </c>
      <c r="F10" s="284">
        <v>0</v>
      </c>
      <c r="G10" s="284">
        <v>0</v>
      </c>
    </row>
    <row r="11" spans="1:38" s="2959" customFormat="1" ht="12.75" customHeight="1">
      <c r="A11" s="2960">
        <v>350</v>
      </c>
      <c r="B11" s="2961"/>
      <c r="C11" s="2962" t="s">
        <v>200</v>
      </c>
      <c r="D11" s="284">
        <v>16494</v>
      </c>
      <c r="E11" s="284">
        <v>2785</v>
      </c>
      <c r="F11" s="284">
        <v>3049</v>
      </c>
      <c r="G11" s="284">
        <v>5308</v>
      </c>
    </row>
    <row r="12" spans="1:38" s="2970" customFormat="1">
      <c r="A12" s="2967">
        <v>351</v>
      </c>
      <c r="B12" s="2968"/>
      <c r="C12" s="2969" t="s">
        <v>201</v>
      </c>
      <c r="D12" s="284">
        <v>22381</v>
      </c>
      <c r="E12" s="284">
        <v>8142</v>
      </c>
      <c r="F12" s="284">
        <v>22177</v>
      </c>
      <c r="G12" s="284">
        <v>10921</v>
      </c>
    </row>
    <row r="13" spans="1:38" s="2959" customFormat="1" ht="12.75" customHeight="1">
      <c r="A13" s="2960">
        <v>36</v>
      </c>
      <c r="B13" s="2961"/>
      <c r="C13" s="2962" t="s">
        <v>202</v>
      </c>
      <c r="D13" s="284">
        <v>915147</v>
      </c>
      <c r="E13" s="284">
        <v>965676</v>
      </c>
      <c r="F13" s="284">
        <v>944895</v>
      </c>
      <c r="G13" s="284">
        <v>989400</v>
      </c>
    </row>
    <row r="14" spans="1:38" s="2959" customFormat="1">
      <c r="A14" s="2971" t="s">
        <v>203</v>
      </c>
      <c r="B14" s="2961"/>
      <c r="C14" s="2972" t="s">
        <v>204</v>
      </c>
      <c r="D14" s="470">
        <v>26509</v>
      </c>
      <c r="E14" s="470">
        <v>28209</v>
      </c>
      <c r="F14" s="470">
        <v>32547</v>
      </c>
      <c r="G14" s="470">
        <v>33179</v>
      </c>
    </row>
    <row r="15" spans="1:38" s="2959" customFormat="1">
      <c r="A15" s="2971" t="s">
        <v>205</v>
      </c>
      <c r="B15" s="2961"/>
      <c r="C15" s="2972" t="s">
        <v>206</v>
      </c>
      <c r="D15" s="470">
        <v>183709</v>
      </c>
      <c r="E15" s="470">
        <v>198664</v>
      </c>
      <c r="F15" s="470">
        <v>182359</v>
      </c>
      <c r="G15" s="470">
        <v>190397</v>
      </c>
    </row>
    <row r="16" spans="1:38" s="2974" customFormat="1" ht="26.25" customHeight="1">
      <c r="A16" s="2971" t="s">
        <v>207</v>
      </c>
      <c r="B16" s="2973"/>
      <c r="C16" s="2972" t="s">
        <v>208</v>
      </c>
      <c r="D16" s="472">
        <v>34990</v>
      </c>
      <c r="E16" s="472">
        <v>38660</v>
      </c>
      <c r="F16" s="472">
        <v>23901</v>
      </c>
      <c r="G16" s="472">
        <v>48334</v>
      </c>
    </row>
    <row r="17" spans="1:7" s="2975" customFormat="1">
      <c r="A17" s="2960">
        <v>37</v>
      </c>
      <c r="B17" s="2961"/>
      <c r="C17" s="2962" t="s">
        <v>209</v>
      </c>
      <c r="D17" s="284">
        <v>97239</v>
      </c>
      <c r="E17" s="284">
        <v>102183</v>
      </c>
      <c r="F17" s="284">
        <v>103160</v>
      </c>
      <c r="G17" s="284">
        <v>101746</v>
      </c>
    </row>
    <row r="18" spans="1:7" s="2975" customFormat="1">
      <c r="A18" s="2966" t="s">
        <v>210</v>
      </c>
      <c r="B18" s="2961"/>
      <c r="C18" s="2962" t="s">
        <v>211</v>
      </c>
      <c r="D18" s="470">
        <v>0</v>
      </c>
      <c r="E18" s="470">
        <v>14</v>
      </c>
      <c r="F18" s="470">
        <v>12</v>
      </c>
      <c r="G18" s="470">
        <v>12</v>
      </c>
    </row>
    <row r="19" spans="1:7" s="2975" customFormat="1">
      <c r="A19" s="2966" t="s">
        <v>212</v>
      </c>
      <c r="B19" s="2961"/>
      <c r="C19" s="2962" t="s">
        <v>213</v>
      </c>
      <c r="D19" s="470">
        <v>0</v>
      </c>
      <c r="E19" s="470">
        <v>0</v>
      </c>
      <c r="F19" s="470">
        <v>0</v>
      </c>
      <c r="G19" s="470">
        <v>0</v>
      </c>
    </row>
    <row r="20" spans="1:7" s="2959" customFormat="1" ht="12.75" customHeight="1">
      <c r="A20" s="2976">
        <v>39</v>
      </c>
      <c r="B20" s="2977"/>
      <c r="C20" s="2978" t="s">
        <v>214</v>
      </c>
      <c r="D20" s="302">
        <v>87998</v>
      </c>
      <c r="E20" s="302">
        <v>88621</v>
      </c>
      <c r="F20" s="302">
        <v>90361</v>
      </c>
      <c r="G20" s="302">
        <v>91188</v>
      </c>
    </row>
    <row r="21" spans="1:7" ht="12.75" customHeight="1">
      <c r="A21" s="2979"/>
      <c r="B21" s="2979"/>
      <c r="C21" s="2980" t="s">
        <v>215</v>
      </c>
      <c r="D21" s="305">
        <f t="shared" ref="D21:G21" si="0">D4+D5+SUM(D8:D13)+D17</f>
        <v>1398242</v>
      </c>
      <c r="E21" s="305">
        <f t="shared" si="0"/>
        <v>1454291</v>
      </c>
      <c r="F21" s="305">
        <f t="shared" si="0"/>
        <v>1422827</v>
      </c>
      <c r="G21" s="305">
        <f t="shared" si="0"/>
        <v>1484338</v>
      </c>
    </row>
    <row r="22" spans="1:7" s="2959" customFormat="1" ht="12.75" customHeight="1">
      <c r="A22" s="2966" t="s">
        <v>216</v>
      </c>
      <c r="B22" s="2961"/>
      <c r="C22" s="2962" t="s">
        <v>217</v>
      </c>
      <c r="D22" s="480">
        <v>680356</v>
      </c>
      <c r="E22" s="480">
        <v>683781</v>
      </c>
      <c r="F22" s="480">
        <v>702923</v>
      </c>
      <c r="G22" s="480">
        <v>660029</v>
      </c>
    </row>
    <row r="23" spans="1:7" s="2959" customFormat="1" ht="12.75" customHeight="1">
      <c r="A23" s="2966" t="s">
        <v>218</v>
      </c>
      <c r="B23" s="2961"/>
      <c r="C23" s="2962" t="s">
        <v>219</v>
      </c>
      <c r="D23" s="480">
        <v>128141</v>
      </c>
      <c r="E23" s="480">
        <v>125250</v>
      </c>
      <c r="F23" s="480">
        <v>129603</v>
      </c>
      <c r="G23" s="480">
        <v>129961</v>
      </c>
    </row>
    <row r="24" spans="1:7" s="2981" customFormat="1" ht="12.75" customHeight="1">
      <c r="A24" s="2960">
        <v>41</v>
      </c>
      <c r="B24" s="2961"/>
      <c r="C24" s="2962" t="s">
        <v>220</v>
      </c>
      <c r="D24" s="480">
        <v>28830</v>
      </c>
      <c r="E24" s="480">
        <v>18808</v>
      </c>
      <c r="F24" s="480">
        <v>30511</v>
      </c>
      <c r="G24" s="480">
        <v>18833</v>
      </c>
    </row>
    <row r="25" spans="1:7" s="2959" customFormat="1" ht="12.75" customHeight="1">
      <c r="A25" s="2982">
        <v>42</v>
      </c>
      <c r="B25" s="2983"/>
      <c r="C25" s="2962" t="s">
        <v>221</v>
      </c>
      <c r="D25" s="484">
        <v>52050</v>
      </c>
      <c r="E25" s="484">
        <v>50644</v>
      </c>
      <c r="F25" s="484">
        <v>55498</v>
      </c>
      <c r="G25" s="484">
        <v>48925</v>
      </c>
    </row>
    <row r="26" spans="1:7" s="2984" customFormat="1" ht="12.75" customHeight="1">
      <c r="A26" s="2967">
        <v>430</v>
      </c>
      <c r="B26" s="2961"/>
      <c r="C26" s="2962" t="s">
        <v>222</v>
      </c>
      <c r="D26" s="485">
        <v>829</v>
      </c>
      <c r="E26" s="485">
        <v>890</v>
      </c>
      <c r="F26" s="485">
        <v>844</v>
      </c>
      <c r="G26" s="485">
        <v>1013</v>
      </c>
    </row>
    <row r="27" spans="1:7" s="2984" customFormat="1" ht="12.75" customHeight="1">
      <c r="A27" s="2967">
        <v>431</v>
      </c>
      <c r="B27" s="2961"/>
      <c r="C27" s="2962" t="s">
        <v>223</v>
      </c>
      <c r="D27" s="485">
        <v>0</v>
      </c>
      <c r="E27" s="485">
        <v>0</v>
      </c>
      <c r="F27" s="485">
        <v>0</v>
      </c>
      <c r="G27" s="485">
        <v>0</v>
      </c>
    </row>
    <row r="28" spans="1:7" s="2984" customFormat="1" ht="12.75" customHeight="1">
      <c r="A28" s="2967">
        <v>432</v>
      </c>
      <c r="B28" s="2961"/>
      <c r="C28" s="2962" t="s">
        <v>224</v>
      </c>
      <c r="D28" s="485">
        <v>0</v>
      </c>
      <c r="E28" s="485">
        <v>0</v>
      </c>
      <c r="F28" s="485">
        <v>0</v>
      </c>
      <c r="G28" s="485">
        <v>0</v>
      </c>
    </row>
    <row r="29" spans="1:7" s="2984" customFormat="1" ht="12.75" customHeight="1">
      <c r="A29" s="2967">
        <v>439</v>
      </c>
      <c r="B29" s="2961"/>
      <c r="C29" s="2962" t="s">
        <v>225</v>
      </c>
      <c r="D29" s="485">
        <v>7103</v>
      </c>
      <c r="E29" s="485">
        <v>6858</v>
      </c>
      <c r="F29" s="485">
        <v>7121</v>
      </c>
      <c r="G29" s="485">
        <v>6809</v>
      </c>
    </row>
    <row r="30" spans="1:7" s="2959" customFormat="1" ht="25.5">
      <c r="A30" s="2967">
        <v>450</v>
      </c>
      <c r="B30" s="2968"/>
      <c r="C30" s="2969" t="s">
        <v>226</v>
      </c>
      <c r="D30" s="487">
        <v>13754</v>
      </c>
      <c r="E30" s="487">
        <v>1004</v>
      </c>
      <c r="F30" s="487">
        <v>4</v>
      </c>
      <c r="G30" s="487">
        <v>4</v>
      </c>
    </row>
    <row r="31" spans="1:7" s="2970" customFormat="1" ht="25.5">
      <c r="A31" s="2967">
        <v>451</v>
      </c>
      <c r="B31" s="2968"/>
      <c r="C31" s="2969" t="s">
        <v>227</v>
      </c>
      <c r="D31" s="488">
        <v>0</v>
      </c>
      <c r="E31" s="488">
        <v>0</v>
      </c>
      <c r="F31" s="488">
        <v>0</v>
      </c>
      <c r="G31" s="488">
        <v>0</v>
      </c>
    </row>
    <row r="32" spans="1:7" s="2959" customFormat="1" ht="12.75" customHeight="1">
      <c r="A32" s="2960">
        <v>46</v>
      </c>
      <c r="B32" s="2961"/>
      <c r="C32" s="2962" t="s">
        <v>228</v>
      </c>
      <c r="D32" s="484">
        <v>433636</v>
      </c>
      <c r="E32" s="484">
        <v>433503</v>
      </c>
      <c r="F32" s="484">
        <v>450602</v>
      </c>
      <c r="G32" s="484">
        <v>459423</v>
      </c>
    </row>
    <row r="33" spans="1:7" s="2970" customFormat="1" ht="12.75" customHeight="1">
      <c r="A33" s="2985" t="s">
        <v>229</v>
      </c>
      <c r="B33" s="2964"/>
      <c r="C33" s="2965" t="s">
        <v>230</v>
      </c>
      <c r="D33" s="484">
        <v>0</v>
      </c>
      <c r="E33" s="484">
        <v>0</v>
      </c>
      <c r="F33" s="484">
        <v>0</v>
      </c>
      <c r="G33" s="484">
        <v>0</v>
      </c>
    </row>
    <row r="34" spans="1:7" s="2959" customFormat="1" ht="15" customHeight="1">
      <c r="A34" s="2960">
        <v>47</v>
      </c>
      <c r="B34" s="2961"/>
      <c r="C34" s="2962" t="s">
        <v>209</v>
      </c>
      <c r="D34" s="484">
        <v>97239</v>
      </c>
      <c r="E34" s="484">
        <v>102183</v>
      </c>
      <c r="F34" s="484">
        <v>103160</v>
      </c>
      <c r="G34" s="484">
        <v>101746</v>
      </c>
    </row>
    <row r="35" spans="1:7" s="2959" customFormat="1" ht="15" customHeight="1">
      <c r="A35" s="2976">
        <v>49</v>
      </c>
      <c r="B35" s="2977"/>
      <c r="C35" s="2978" t="s">
        <v>231</v>
      </c>
      <c r="D35" s="490">
        <v>87998</v>
      </c>
      <c r="E35" s="490">
        <v>88621</v>
      </c>
      <c r="F35" s="490">
        <v>90361</v>
      </c>
      <c r="G35" s="490">
        <v>91188</v>
      </c>
    </row>
    <row r="36" spans="1:7" s="2989" customFormat="1" ht="13.5" customHeight="1">
      <c r="A36" s="2986"/>
      <c r="B36" s="2987"/>
      <c r="C36" s="2988" t="s">
        <v>232</v>
      </c>
      <c r="D36" s="494">
        <f>D22+D23+D24+D25+D26+D27+D28+D29+D30+D31+D32+D34</f>
        <v>1441938</v>
      </c>
      <c r="E36" s="494">
        <f>E22+E23+E24+E25+E26+E27+E28+E29+E30+E31+E32+E34</f>
        <v>1422921</v>
      </c>
      <c r="F36" s="494">
        <f>F22+F23+F24+F25+F26+F27+F28+F29+F30+F31+F32+F34</f>
        <v>1480266</v>
      </c>
      <c r="G36" s="494">
        <f>G22+G23+G24+G25+G26+G27+G28+G29+G30+G31+G32+G34</f>
        <v>1426743</v>
      </c>
    </row>
    <row r="37" spans="1:7" s="2944" customFormat="1" ht="15" customHeight="1">
      <c r="A37" s="2986"/>
      <c r="B37" s="2987"/>
      <c r="C37" s="2988" t="s">
        <v>233</v>
      </c>
      <c r="D37" s="494">
        <f>D36-D21</f>
        <v>43696</v>
      </c>
      <c r="E37" s="494">
        <f>E36-E21</f>
        <v>-31370</v>
      </c>
      <c r="F37" s="494">
        <f>F36-F21</f>
        <v>57439</v>
      </c>
      <c r="G37" s="494">
        <f>G36-G21</f>
        <v>-57595</v>
      </c>
    </row>
    <row r="38" spans="1:7" s="2970" customFormat="1" ht="15" customHeight="1">
      <c r="A38" s="2966">
        <v>340</v>
      </c>
      <c r="B38" s="2961"/>
      <c r="C38" s="2962" t="s">
        <v>234</v>
      </c>
      <c r="D38" s="306">
        <v>1311</v>
      </c>
      <c r="E38" s="306">
        <v>1320</v>
      </c>
      <c r="F38" s="306">
        <v>1253</v>
      </c>
      <c r="G38" s="306">
        <v>1325</v>
      </c>
    </row>
    <row r="39" spans="1:7" s="2970" customFormat="1" ht="15" customHeight="1">
      <c r="A39" s="2966">
        <v>341</v>
      </c>
      <c r="B39" s="2961"/>
      <c r="C39" s="2962" t="s">
        <v>235</v>
      </c>
      <c r="D39" s="306">
        <v>110</v>
      </c>
      <c r="E39" s="306">
        <v>0</v>
      </c>
      <c r="F39" s="306">
        <v>32</v>
      </c>
      <c r="G39" s="306">
        <v>0</v>
      </c>
    </row>
    <row r="40" spans="1:7" s="2970" customFormat="1" ht="15" customHeight="1">
      <c r="A40" s="2966">
        <v>342</v>
      </c>
      <c r="B40" s="2961"/>
      <c r="C40" s="2962" t="s">
        <v>236</v>
      </c>
      <c r="D40" s="306">
        <v>177</v>
      </c>
      <c r="E40" s="306">
        <v>201</v>
      </c>
      <c r="F40" s="306">
        <v>261</v>
      </c>
      <c r="G40" s="306">
        <v>333</v>
      </c>
    </row>
    <row r="41" spans="1:7" s="2970" customFormat="1" ht="15" customHeight="1">
      <c r="A41" s="2966">
        <v>343</v>
      </c>
      <c r="B41" s="2961"/>
      <c r="C41" s="2962" t="s">
        <v>237</v>
      </c>
      <c r="D41" s="306">
        <v>0</v>
      </c>
      <c r="E41" s="306">
        <v>0</v>
      </c>
      <c r="F41" s="306">
        <v>0</v>
      </c>
      <c r="G41" s="306">
        <v>0</v>
      </c>
    </row>
    <row r="42" spans="1:7" s="2970" customFormat="1" ht="15" customHeight="1">
      <c r="A42" s="2966">
        <v>344</v>
      </c>
      <c r="B42" s="2961"/>
      <c r="C42" s="2962" t="s">
        <v>238</v>
      </c>
      <c r="D42" s="306">
        <v>0</v>
      </c>
      <c r="E42" s="306">
        <v>0</v>
      </c>
      <c r="F42" s="306">
        <v>0</v>
      </c>
      <c r="G42" s="306">
        <v>0</v>
      </c>
    </row>
    <row r="43" spans="1:7" s="2970" customFormat="1" ht="15" customHeight="1">
      <c r="A43" s="2966">
        <v>349</v>
      </c>
      <c r="B43" s="2961"/>
      <c r="C43" s="2962" t="s">
        <v>239</v>
      </c>
      <c r="D43" s="306">
        <v>1520</v>
      </c>
      <c r="E43" s="306">
        <v>2935</v>
      </c>
      <c r="F43" s="306">
        <v>2008</v>
      </c>
      <c r="G43" s="306">
        <v>2535</v>
      </c>
    </row>
    <row r="44" spans="1:7" s="2959" customFormat="1" ht="15" customHeight="1">
      <c r="A44" s="2960">
        <v>440</v>
      </c>
      <c r="B44" s="2961"/>
      <c r="C44" s="2962" t="s">
        <v>240</v>
      </c>
      <c r="D44" s="306">
        <v>445</v>
      </c>
      <c r="E44" s="306">
        <v>351</v>
      </c>
      <c r="F44" s="306">
        <v>700</v>
      </c>
      <c r="G44" s="306">
        <v>420</v>
      </c>
    </row>
    <row r="45" spans="1:7" s="2959" customFormat="1" ht="15" customHeight="1">
      <c r="A45" s="2960">
        <v>441</v>
      </c>
      <c r="B45" s="2961"/>
      <c r="C45" s="2962" t="s">
        <v>241</v>
      </c>
      <c r="D45" s="306">
        <v>0</v>
      </c>
      <c r="E45" s="306">
        <v>0</v>
      </c>
      <c r="F45" s="306">
        <v>0</v>
      </c>
      <c r="G45" s="306">
        <v>0</v>
      </c>
    </row>
    <row r="46" spans="1:7" s="2959" customFormat="1" ht="15" customHeight="1">
      <c r="A46" s="2960">
        <v>442</v>
      </c>
      <c r="B46" s="2961"/>
      <c r="C46" s="2962" t="s">
        <v>242</v>
      </c>
      <c r="D46" s="306">
        <v>0</v>
      </c>
      <c r="E46" s="306">
        <v>0</v>
      </c>
      <c r="F46" s="306">
        <v>0</v>
      </c>
      <c r="G46" s="306">
        <v>0</v>
      </c>
    </row>
    <row r="47" spans="1:7" s="2959" customFormat="1" ht="15" customHeight="1">
      <c r="A47" s="2960">
        <v>443</v>
      </c>
      <c r="B47" s="2961"/>
      <c r="C47" s="2962" t="s">
        <v>243</v>
      </c>
      <c r="D47" s="306">
        <v>541</v>
      </c>
      <c r="E47" s="306">
        <v>516</v>
      </c>
      <c r="F47" s="306">
        <v>546</v>
      </c>
      <c r="G47" s="306">
        <v>516</v>
      </c>
    </row>
    <row r="48" spans="1:7" s="2959" customFormat="1" ht="15" customHeight="1">
      <c r="A48" s="2960">
        <v>444</v>
      </c>
      <c r="B48" s="2961"/>
      <c r="C48" s="2962" t="s">
        <v>238</v>
      </c>
      <c r="D48" s="306">
        <v>0</v>
      </c>
      <c r="E48" s="306">
        <v>0</v>
      </c>
      <c r="F48" s="306">
        <v>0</v>
      </c>
      <c r="G48" s="306">
        <v>0</v>
      </c>
    </row>
    <row r="49" spans="1:7" s="2959" customFormat="1" ht="15" customHeight="1">
      <c r="A49" s="2960">
        <v>445</v>
      </c>
      <c r="B49" s="2961"/>
      <c r="C49" s="2962" t="s">
        <v>244</v>
      </c>
      <c r="D49" s="306">
        <v>161</v>
      </c>
      <c r="E49" s="306">
        <v>110</v>
      </c>
      <c r="F49" s="306">
        <v>218</v>
      </c>
      <c r="G49" s="306">
        <v>110</v>
      </c>
    </row>
    <row r="50" spans="1:7" s="2959" customFormat="1" ht="15" customHeight="1">
      <c r="A50" s="2960">
        <v>446</v>
      </c>
      <c r="B50" s="2961"/>
      <c r="C50" s="2962" t="s">
        <v>245</v>
      </c>
      <c r="D50" s="306">
        <v>46686</v>
      </c>
      <c r="E50" s="306">
        <v>46805</v>
      </c>
      <c r="F50" s="306">
        <v>51187</v>
      </c>
      <c r="G50" s="306">
        <v>46806</v>
      </c>
    </row>
    <row r="51" spans="1:7" s="2959" customFormat="1" ht="15" customHeight="1">
      <c r="A51" s="2960">
        <v>447</v>
      </c>
      <c r="B51" s="2961"/>
      <c r="C51" s="2962" t="s">
        <v>246</v>
      </c>
      <c r="D51" s="306">
        <v>831</v>
      </c>
      <c r="E51" s="306">
        <v>795</v>
      </c>
      <c r="F51" s="306">
        <v>913</v>
      </c>
      <c r="G51" s="306">
        <v>725</v>
      </c>
    </row>
    <row r="52" spans="1:7" s="2959" customFormat="1" ht="15" customHeight="1">
      <c r="A52" s="2960">
        <v>448</v>
      </c>
      <c r="B52" s="2961"/>
      <c r="C52" s="2962" t="s">
        <v>247</v>
      </c>
      <c r="D52" s="306">
        <v>0</v>
      </c>
      <c r="E52" s="306">
        <v>0</v>
      </c>
      <c r="F52" s="306">
        <v>0</v>
      </c>
      <c r="G52" s="306">
        <v>0</v>
      </c>
    </row>
    <row r="53" spans="1:7" s="2959" customFormat="1" ht="15" customHeight="1">
      <c r="A53" s="2960">
        <v>449</v>
      </c>
      <c r="B53" s="2961"/>
      <c r="C53" s="2962" t="s">
        <v>248</v>
      </c>
      <c r="D53" s="306">
        <v>10</v>
      </c>
      <c r="E53" s="306">
        <v>0</v>
      </c>
      <c r="F53" s="306">
        <v>0</v>
      </c>
      <c r="G53" s="306">
        <v>0</v>
      </c>
    </row>
    <row r="54" spans="1:7" s="2970" customFormat="1" ht="13.5" customHeight="1">
      <c r="A54" s="2990" t="s">
        <v>249</v>
      </c>
      <c r="B54" s="2991"/>
      <c r="C54" s="2991" t="s">
        <v>250</v>
      </c>
      <c r="D54" s="318">
        <v>10</v>
      </c>
      <c r="E54" s="318">
        <v>0</v>
      </c>
      <c r="F54" s="318">
        <v>0</v>
      </c>
      <c r="G54" s="318">
        <v>0</v>
      </c>
    </row>
    <row r="55" spans="1:7" ht="15" customHeight="1">
      <c r="A55" s="2992"/>
      <c r="B55" s="2992"/>
      <c r="C55" s="2980" t="s">
        <v>251</v>
      </c>
      <c r="D55" s="305">
        <f t="shared" ref="D55" si="1">SUM(D44:D53)-SUM(D38:D43)</f>
        <v>45556</v>
      </c>
      <c r="E55" s="305">
        <f t="shared" ref="E55" si="2">SUM(E44:E53)-SUM(E38:E43)</f>
        <v>44121</v>
      </c>
      <c r="F55" s="305">
        <f t="shared" ref="F55:G55" si="3">SUM(F44:F53)-SUM(F38:F43)</f>
        <v>50010</v>
      </c>
      <c r="G55" s="305">
        <f t="shared" si="3"/>
        <v>44384</v>
      </c>
    </row>
    <row r="56" spans="1:7" ht="14.25" customHeight="1">
      <c r="A56" s="2992"/>
      <c r="B56" s="2992"/>
      <c r="C56" s="2980" t="s">
        <v>252</v>
      </c>
      <c r="D56" s="305">
        <f>D55+D37</f>
        <v>89252</v>
      </c>
      <c r="E56" s="305">
        <f>E55+E37</f>
        <v>12751</v>
      </c>
      <c r="F56" s="305">
        <f>F55+F37</f>
        <v>107449</v>
      </c>
      <c r="G56" s="305">
        <f>G55+G37</f>
        <v>-13211</v>
      </c>
    </row>
    <row r="57" spans="1:7" s="2959" customFormat="1" ht="15.75" customHeight="1">
      <c r="A57" s="2993">
        <v>380</v>
      </c>
      <c r="B57" s="2994"/>
      <c r="C57" s="2995" t="s">
        <v>253</v>
      </c>
      <c r="D57" s="502">
        <v>0</v>
      </c>
      <c r="E57" s="502">
        <v>0</v>
      </c>
      <c r="F57" s="502">
        <v>0</v>
      </c>
      <c r="G57" s="502">
        <v>0</v>
      </c>
    </row>
    <row r="58" spans="1:7" s="2959" customFormat="1" ht="15.75" customHeight="1">
      <c r="A58" s="2993">
        <v>381</v>
      </c>
      <c r="B58" s="2994"/>
      <c r="C58" s="2995" t="s">
        <v>254</v>
      </c>
      <c r="D58" s="502">
        <v>0</v>
      </c>
      <c r="E58" s="502">
        <v>0</v>
      </c>
      <c r="F58" s="502">
        <v>0</v>
      </c>
      <c r="G58" s="502">
        <v>0</v>
      </c>
    </row>
    <row r="59" spans="1:7" s="2970" customFormat="1" ht="25.5">
      <c r="A59" s="2967">
        <v>383</v>
      </c>
      <c r="B59" s="2968"/>
      <c r="C59" s="2969" t="s">
        <v>255</v>
      </c>
      <c r="D59" s="323">
        <v>0</v>
      </c>
      <c r="E59" s="323">
        <v>0</v>
      </c>
      <c r="F59" s="323">
        <v>0</v>
      </c>
      <c r="G59" s="323">
        <v>0</v>
      </c>
    </row>
    <row r="60" spans="1:7" s="2970" customFormat="1">
      <c r="A60" s="2967">
        <v>3840</v>
      </c>
      <c r="B60" s="2968"/>
      <c r="C60" s="2969" t="s">
        <v>256</v>
      </c>
      <c r="D60" s="503">
        <v>0</v>
      </c>
      <c r="E60" s="503">
        <v>0</v>
      </c>
      <c r="F60" s="503">
        <v>0</v>
      </c>
      <c r="G60" s="503">
        <v>0</v>
      </c>
    </row>
    <row r="61" spans="1:7" s="2970" customFormat="1">
      <c r="A61" s="2967">
        <v>3841</v>
      </c>
      <c r="B61" s="2968"/>
      <c r="C61" s="2969" t="s">
        <v>257</v>
      </c>
      <c r="D61" s="503">
        <v>0</v>
      </c>
      <c r="E61" s="503">
        <v>0</v>
      </c>
      <c r="F61" s="503">
        <v>0</v>
      </c>
      <c r="G61" s="503">
        <v>0</v>
      </c>
    </row>
    <row r="62" spans="1:7" s="2970" customFormat="1">
      <c r="A62" s="2996">
        <v>386</v>
      </c>
      <c r="B62" s="2997"/>
      <c r="C62" s="2998" t="s">
        <v>258</v>
      </c>
      <c r="D62" s="503">
        <v>0</v>
      </c>
      <c r="E62" s="503">
        <v>0</v>
      </c>
      <c r="F62" s="503">
        <v>0</v>
      </c>
      <c r="G62" s="503">
        <v>0</v>
      </c>
    </row>
    <row r="63" spans="1:7" s="2970" customFormat="1" ht="25.5">
      <c r="A63" s="2967">
        <v>387</v>
      </c>
      <c r="B63" s="2968"/>
      <c r="C63" s="2969" t="s">
        <v>259</v>
      </c>
      <c r="D63" s="503">
        <v>0</v>
      </c>
      <c r="E63" s="503">
        <v>0</v>
      </c>
      <c r="F63" s="503">
        <v>0</v>
      </c>
      <c r="G63" s="503">
        <v>0</v>
      </c>
    </row>
    <row r="64" spans="1:7" s="2970" customFormat="1">
      <c r="A64" s="2966">
        <v>389</v>
      </c>
      <c r="B64" s="2999"/>
      <c r="C64" s="2962" t="s">
        <v>61</v>
      </c>
      <c r="D64" s="306">
        <v>0</v>
      </c>
      <c r="E64" s="306">
        <v>0</v>
      </c>
      <c r="F64" s="306">
        <v>0</v>
      </c>
      <c r="G64" s="306">
        <v>0</v>
      </c>
    </row>
    <row r="65" spans="1:7" s="2959" customFormat="1">
      <c r="A65" s="2960" t="s">
        <v>260</v>
      </c>
      <c r="B65" s="2961"/>
      <c r="C65" s="2962" t="s">
        <v>261</v>
      </c>
      <c r="D65" s="306">
        <v>0</v>
      </c>
      <c r="E65" s="306">
        <v>0</v>
      </c>
      <c r="F65" s="306">
        <v>0</v>
      </c>
      <c r="G65" s="306">
        <v>0</v>
      </c>
    </row>
    <row r="66" spans="1:7" s="3002" customFormat="1">
      <c r="A66" s="3000" t="s">
        <v>262</v>
      </c>
      <c r="B66" s="3001"/>
      <c r="C66" s="2969" t="s">
        <v>263</v>
      </c>
      <c r="D66" s="323">
        <v>0</v>
      </c>
      <c r="E66" s="323">
        <v>0</v>
      </c>
      <c r="F66" s="323">
        <v>0</v>
      </c>
      <c r="G66" s="323">
        <v>0</v>
      </c>
    </row>
    <row r="67" spans="1:7" s="2959" customFormat="1">
      <c r="A67" s="3000">
        <v>481</v>
      </c>
      <c r="B67" s="2961"/>
      <c r="C67" s="2962" t="s">
        <v>264</v>
      </c>
      <c r="D67" s="306">
        <v>0</v>
      </c>
      <c r="E67" s="306">
        <v>0</v>
      </c>
      <c r="F67" s="306">
        <v>0</v>
      </c>
      <c r="G67" s="306">
        <v>0</v>
      </c>
    </row>
    <row r="68" spans="1:7" s="2959" customFormat="1">
      <c r="A68" s="3000">
        <v>482</v>
      </c>
      <c r="B68" s="2961"/>
      <c r="C68" s="2962" t="s">
        <v>265</v>
      </c>
      <c r="D68" s="306">
        <v>0</v>
      </c>
      <c r="E68" s="306">
        <v>0</v>
      </c>
      <c r="F68" s="306">
        <v>0</v>
      </c>
      <c r="G68" s="306">
        <v>0</v>
      </c>
    </row>
    <row r="69" spans="1:7" s="2959" customFormat="1">
      <c r="A69" s="3000">
        <v>483</v>
      </c>
      <c r="B69" s="2961"/>
      <c r="C69" s="2962" t="s">
        <v>266</v>
      </c>
      <c r="D69" s="306">
        <v>0</v>
      </c>
      <c r="E69" s="306">
        <v>0</v>
      </c>
      <c r="F69" s="306">
        <v>0</v>
      </c>
      <c r="G69" s="306">
        <v>0</v>
      </c>
    </row>
    <row r="70" spans="1:7" s="2959" customFormat="1">
      <c r="A70" s="3000">
        <v>484</v>
      </c>
      <c r="B70" s="2961"/>
      <c r="C70" s="2962" t="s">
        <v>267</v>
      </c>
      <c r="D70" s="306">
        <v>0</v>
      </c>
      <c r="E70" s="306">
        <v>0</v>
      </c>
      <c r="F70" s="306">
        <v>0</v>
      </c>
      <c r="G70" s="306">
        <v>0</v>
      </c>
    </row>
    <row r="71" spans="1:7" s="2959" customFormat="1">
      <c r="A71" s="3000">
        <v>485</v>
      </c>
      <c r="B71" s="2961"/>
      <c r="C71" s="2962" t="s">
        <v>268</v>
      </c>
      <c r="D71" s="306">
        <v>0</v>
      </c>
      <c r="E71" s="306">
        <v>0</v>
      </c>
      <c r="F71" s="306">
        <v>0</v>
      </c>
      <c r="G71" s="306">
        <v>0</v>
      </c>
    </row>
    <row r="72" spans="1:7" s="2959" customFormat="1">
      <c r="A72" s="3000">
        <v>486</v>
      </c>
      <c r="B72" s="2961"/>
      <c r="C72" s="2962" t="s">
        <v>269</v>
      </c>
      <c r="D72" s="306">
        <v>0</v>
      </c>
      <c r="E72" s="306">
        <v>0</v>
      </c>
      <c r="F72" s="306">
        <v>0</v>
      </c>
      <c r="G72" s="306">
        <v>0</v>
      </c>
    </row>
    <row r="73" spans="1:7" s="2970" customFormat="1">
      <c r="A73" s="3000">
        <v>487</v>
      </c>
      <c r="B73" s="2964"/>
      <c r="C73" s="2962" t="s">
        <v>270</v>
      </c>
      <c r="D73" s="306">
        <v>0</v>
      </c>
      <c r="E73" s="306">
        <v>0</v>
      </c>
      <c r="F73" s="306">
        <v>0</v>
      </c>
      <c r="G73" s="306">
        <v>0</v>
      </c>
    </row>
    <row r="74" spans="1:7" s="2970" customFormat="1">
      <c r="A74" s="3000">
        <v>489</v>
      </c>
      <c r="B74" s="3003"/>
      <c r="C74" s="2978" t="s">
        <v>78</v>
      </c>
      <c r="D74" s="306">
        <v>0</v>
      </c>
      <c r="E74" s="306">
        <v>0</v>
      </c>
      <c r="F74" s="306">
        <v>0</v>
      </c>
      <c r="G74" s="306">
        <v>0</v>
      </c>
    </row>
    <row r="75" spans="1:7" s="2970" customFormat="1">
      <c r="A75" s="3004" t="s">
        <v>271</v>
      </c>
      <c r="B75" s="3003"/>
      <c r="C75" s="2991" t="s">
        <v>272</v>
      </c>
      <c r="D75" s="306">
        <v>0</v>
      </c>
      <c r="E75" s="306">
        <v>0</v>
      </c>
      <c r="F75" s="306">
        <v>0</v>
      </c>
      <c r="G75" s="306">
        <v>0</v>
      </c>
    </row>
    <row r="76" spans="1:7">
      <c r="A76" s="2979"/>
      <c r="B76" s="2979"/>
      <c r="C76" s="2980" t="s">
        <v>273</v>
      </c>
      <c r="D76" s="305">
        <f t="shared" ref="D76" si="4">SUM(D65:D74)-SUM(D57:D64)</f>
        <v>0</v>
      </c>
      <c r="E76" s="305">
        <f t="shared" ref="E76" si="5">SUM(E65:E74)-SUM(E57:E64)</f>
        <v>0</v>
      </c>
      <c r="F76" s="305">
        <f t="shared" ref="F76:G76" si="6">SUM(F65:F74)-SUM(F57:F64)</f>
        <v>0</v>
      </c>
      <c r="G76" s="305">
        <f t="shared" si="6"/>
        <v>0</v>
      </c>
    </row>
    <row r="77" spans="1:7">
      <c r="A77" s="3005"/>
      <c r="B77" s="3005"/>
      <c r="C77" s="2980" t="s">
        <v>274</v>
      </c>
      <c r="D77" s="305">
        <f>D56+D76</f>
        <v>89252</v>
      </c>
      <c r="E77" s="305">
        <f>E56+E76</f>
        <v>12751</v>
      </c>
      <c r="F77" s="305">
        <f>F56+F76</f>
        <v>107449</v>
      </c>
      <c r="G77" s="305">
        <f>G56+G76</f>
        <v>-13211</v>
      </c>
    </row>
    <row r="78" spans="1:7">
      <c r="A78" s="3006">
        <v>3</v>
      </c>
      <c r="B78" s="3006"/>
      <c r="C78" s="3007" t="s">
        <v>275</v>
      </c>
      <c r="D78" s="338">
        <f>D20+D21+SUM(D38:D43)+SUM(D57:D64)</f>
        <v>1489358</v>
      </c>
      <c r="E78" s="338">
        <f>E20+E21+SUM(E38:E43)+SUM(E57:E64)</f>
        <v>1547368</v>
      </c>
      <c r="F78" s="338">
        <f>F20+F21+SUM(F38:F43)+SUM(F57:F64)</f>
        <v>1516742</v>
      </c>
      <c r="G78" s="338">
        <f>G20+G21+SUM(G38:G43)+SUM(G57:G64)</f>
        <v>1579719</v>
      </c>
    </row>
    <row r="79" spans="1:7" ht="13.9" customHeight="1">
      <c r="A79" s="3006">
        <v>4</v>
      </c>
      <c r="B79" s="3006"/>
      <c r="C79" s="3007" t="s">
        <v>276</v>
      </c>
      <c r="D79" s="338">
        <f>D35+D36+SUM(D44:D53)+SUM(D65:D74)</f>
        <v>1578610</v>
      </c>
      <c r="E79" s="338">
        <f>E35+E36+SUM(E44:E53)+SUM(E65:E74)</f>
        <v>1560119</v>
      </c>
      <c r="F79" s="338">
        <f>F35+F36+SUM(F44:F53)+SUM(F65:F74)</f>
        <v>1624191</v>
      </c>
      <c r="G79" s="338">
        <f>G35+G36+SUM(G44:G53)+SUM(G65:G74)</f>
        <v>1566508</v>
      </c>
    </row>
    <row r="80" spans="1:7">
      <c r="A80" s="3008"/>
      <c r="B80" s="3008"/>
      <c r="C80" s="3009"/>
    </row>
    <row r="81" spans="1:7">
      <c r="A81" s="3010" t="s">
        <v>277</v>
      </c>
      <c r="B81" s="3011"/>
      <c r="C81" s="3011"/>
    </row>
    <row r="82" spans="1:7" s="2959" customFormat="1">
      <c r="A82" s="3012">
        <v>50</v>
      </c>
      <c r="B82" s="3013"/>
      <c r="C82" s="3013" t="s">
        <v>278</v>
      </c>
      <c r="D82" s="522">
        <v>54891</v>
      </c>
      <c r="E82" s="522">
        <v>77054</v>
      </c>
      <c r="F82" s="522">
        <v>63836</v>
      </c>
      <c r="G82" s="522">
        <v>60425</v>
      </c>
    </row>
    <row r="83" spans="1:7" s="2959" customFormat="1">
      <c r="A83" s="3012">
        <v>51</v>
      </c>
      <c r="B83" s="3013"/>
      <c r="C83" s="3013" t="s">
        <v>279</v>
      </c>
      <c r="D83" s="306">
        <v>0</v>
      </c>
      <c r="E83" s="306">
        <v>0</v>
      </c>
      <c r="F83" s="306">
        <v>0</v>
      </c>
      <c r="G83" s="306">
        <v>0</v>
      </c>
    </row>
    <row r="84" spans="1:7" s="2959" customFormat="1">
      <c r="A84" s="3012">
        <v>52</v>
      </c>
      <c r="B84" s="3013"/>
      <c r="C84" s="3013" t="s">
        <v>280</v>
      </c>
      <c r="D84" s="306">
        <v>0</v>
      </c>
      <c r="E84" s="306">
        <v>0</v>
      </c>
      <c r="F84" s="306">
        <v>0</v>
      </c>
      <c r="G84" s="306">
        <v>0</v>
      </c>
    </row>
    <row r="85" spans="1:7" s="2959" customFormat="1">
      <c r="A85" s="3014">
        <v>54</v>
      </c>
      <c r="B85" s="3015"/>
      <c r="C85" s="3015" t="s">
        <v>281</v>
      </c>
      <c r="D85" s="312">
        <v>0</v>
      </c>
      <c r="E85" s="312">
        <v>0</v>
      </c>
      <c r="F85" s="312">
        <v>0</v>
      </c>
      <c r="G85" s="312">
        <v>0</v>
      </c>
    </row>
    <row r="86" spans="1:7" s="2959" customFormat="1">
      <c r="A86" s="3014">
        <v>55</v>
      </c>
      <c r="B86" s="3015"/>
      <c r="C86" s="3015" t="s">
        <v>282</v>
      </c>
      <c r="D86" s="312">
        <v>1670</v>
      </c>
      <c r="E86" s="312">
        <v>0</v>
      </c>
      <c r="F86" s="312">
        <v>0</v>
      </c>
      <c r="G86" s="312">
        <v>0</v>
      </c>
    </row>
    <row r="87" spans="1:7" s="2959" customFormat="1">
      <c r="A87" s="3014">
        <v>56</v>
      </c>
      <c r="B87" s="3015"/>
      <c r="C87" s="3015" t="s">
        <v>283</v>
      </c>
      <c r="D87" s="525">
        <v>0</v>
      </c>
      <c r="E87" s="525">
        <v>0</v>
      </c>
      <c r="F87" s="525">
        <v>0</v>
      </c>
      <c r="G87" s="525">
        <v>0</v>
      </c>
    </row>
    <row r="88" spans="1:7" s="2959" customFormat="1">
      <c r="A88" s="3012">
        <v>57</v>
      </c>
      <c r="B88" s="3013"/>
      <c r="C88" s="3013" t="s">
        <v>284</v>
      </c>
      <c r="D88" s="306">
        <v>0</v>
      </c>
      <c r="E88" s="306">
        <v>0</v>
      </c>
      <c r="F88" s="306">
        <v>0</v>
      </c>
      <c r="G88" s="306">
        <v>0</v>
      </c>
    </row>
    <row r="89" spans="1:7" s="2959" customFormat="1">
      <c r="A89" s="3012">
        <v>580</v>
      </c>
      <c r="B89" s="3013"/>
      <c r="C89" s="3013" t="s">
        <v>285</v>
      </c>
      <c r="D89" s="306">
        <v>0</v>
      </c>
      <c r="E89" s="306">
        <v>0</v>
      </c>
      <c r="F89" s="306">
        <v>0</v>
      </c>
      <c r="G89" s="306">
        <v>0</v>
      </c>
    </row>
    <row r="90" spans="1:7" s="2959" customFormat="1">
      <c r="A90" s="3012">
        <v>582</v>
      </c>
      <c r="B90" s="3013"/>
      <c r="C90" s="3013" t="s">
        <v>286</v>
      </c>
      <c r="D90" s="306">
        <v>0</v>
      </c>
      <c r="E90" s="306">
        <v>0</v>
      </c>
      <c r="F90" s="306">
        <v>0</v>
      </c>
      <c r="G90" s="306">
        <v>0</v>
      </c>
    </row>
    <row r="91" spans="1:7" s="2959" customFormat="1">
      <c r="A91" s="3012">
        <v>584</v>
      </c>
      <c r="B91" s="3013"/>
      <c r="C91" s="3013" t="s">
        <v>287</v>
      </c>
      <c r="D91" s="306">
        <v>0</v>
      </c>
      <c r="E91" s="306">
        <v>0</v>
      </c>
      <c r="F91" s="306">
        <v>0</v>
      </c>
      <c r="G91" s="306">
        <v>0</v>
      </c>
    </row>
    <row r="92" spans="1:7" s="2959" customFormat="1">
      <c r="A92" s="3012">
        <v>585</v>
      </c>
      <c r="B92" s="3013"/>
      <c r="C92" s="3013" t="s">
        <v>288</v>
      </c>
      <c r="D92" s="306">
        <v>0</v>
      </c>
      <c r="E92" s="306">
        <v>0</v>
      </c>
      <c r="F92" s="306">
        <v>0</v>
      </c>
      <c r="G92" s="306">
        <v>0</v>
      </c>
    </row>
    <row r="93" spans="1:7" s="2959" customFormat="1">
      <c r="A93" s="3012">
        <v>586</v>
      </c>
      <c r="B93" s="3013"/>
      <c r="C93" s="3013" t="s">
        <v>289</v>
      </c>
      <c r="D93" s="306">
        <v>0</v>
      </c>
      <c r="E93" s="306">
        <v>0</v>
      </c>
      <c r="F93" s="306">
        <v>0</v>
      </c>
      <c r="G93" s="306">
        <v>0</v>
      </c>
    </row>
    <row r="94" spans="1:7" s="2959" customFormat="1">
      <c r="A94" s="3016">
        <v>589</v>
      </c>
      <c r="B94" s="3017"/>
      <c r="C94" s="3017" t="s">
        <v>290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3018">
        <v>5</v>
      </c>
      <c r="B95" s="3019"/>
      <c r="C95" s="3019" t="s">
        <v>291</v>
      </c>
      <c r="D95" s="353">
        <f>SUM(D82:D94)</f>
        <v>56561</v>
      </c>
      <c r="E95" s="353">
        <f>SUM(E82:E94)</f>
        <v>77054</v>
      </c>
      <c r="F95" s="353">
        <f>SUM(F82:F94)</f>
        <v>63836</v>
      </c>
      <c r="G95" s="353">
        <f>SUM(G82:G94)</f>
        <v>60425</v>
      </c>
    </row>
    <row r="96" spans="1:7" s="2959" customFormat="1">
      <c r="A96" s="3012">
        <v>60</v>
      </c>
      <c r="B96" s="3013"/>
      <c r="C96" s="3013" t="s">
        <v>292</v>
      </c>
      <c r="D96" s="306">
        <v>0</v>
      </c>
      <c r="E96" s="306">
        <v>0</v>
      </c>
      <c r="F96" s="306">
        <v>0</v>
      </c>
      <c r="G96" s="306">
        <v>0</v>
      </c>
    </row>
    <row r="97" spans="1:7" s="2959" customFormat="1">
      <c r="A97" s="3012">
        <v>61</v>
      </c>
      <c r="B97" s="3013"/>
      <c r="C97" s="3013" t="s">
        <v>293</v>
      </c>
      <c r="D97" s="306">
        <v>13933</v>
      </c>
      <c r="E97" s="306">
        <v>12197</v>
      </c>
      <c r="F97" s="306">
        <v>12014</v>
      </c>
      <c r="G97" s="306">
        <v>3368</v>
      </c>
    </row>
    <row r="98" spans="1:7" s="2959" customFormat="1">
      <c r="A98" s="3012">
        <v>62</v>
      </c>
      <c r="B98" s="3013"/>
      <c r="C98" s="3013" t="s">
        <v>294</v>
      </c>
      <c r="D98" s="306">
        <v>0</v>
      </c>
      <c r="E98" s="306">
        <v>0</v>
      </c>
      <c r="F98" s="306">
        <v>0</v>
      </c>
      <c r="G98" s="306">
        <v>0</v>
      </c>
    </row>
    <row r="99" spans="1:7" s="2959" customFormat="1">
      <c r="A99" s="3012">
        <v>63</v>
      </c>
      <c r="B99" s="3013"/>
      <c r="C99" s="3013" t="s">
        <v>295</v>
      </c>
      <c r="D99" s="484">
        <v>5426</v>
      </c>
      <c r="E99" s="484">
        <v>6358</v>
      </c>
      <c r="F99" s="484">
        <v>5054</v>
      </c>
      <c r="G99" s="484">
        <v>5839</v>
      </c>
    </row>
    <row r="100" spans="1:7" s="2959" customFormat="1">
      <c r="A100" s="3012">
        <v>64</v>
      </c>
      <c r="B100" s="3013"/>
      <c r="C100" s="3013" t="s">
        <v>296</v>
      </c>
      <c r="D100" s="306">
        <v>4815</v>
      </c>
      <c r="E100" s="306">
        <v>864</v>
      </c>
      <c r="F100" s="306">
        <v>2222</v>
      </c>
      <c r="G100" s="306">
        <v>696</v>
      </c>
    </row>
    <row r="101" spans="1:7" s="2959" customFormat="1">
      <c r="A101" s="3012">
        <v>65</v>
      </c>
      <c r="B101" s="3013"/>
      <c r="C101" s="3013" t="s">
        <v>297</v>
      </c>
      <c r="D101" s="306">
        <v>0</v>
      </c>
      <c r="E101" s="306">
        <v>0</v>
      </c>
      <c r="F101" s="306">
        <v>0</v>
      </c>
      <c r="G101" s="306">
        <v>0</v>
      </c>
    </row>
    <row r="102" spans="1:7" s="2959" customFormat="1">
      <c r="A102" s="3012">
        <v>66</v>
      </c>
      <c r="B102" s="3013"/>
      <c r="C102" s="3013" t="s">
        <v>298</v>
      </c>
      <c r="D102" s="306">
        <v>0</v>
      </c>
      <c r="E102" s="306">
        <v>0</v>
      </c>
      <c r="F102" s="306">
        <v>0</v>
      </c>
      <c r="G102" s="306">
        <v>0</v>
      </c>
    </row>
    <row r="103" spans="1:7" s="2959" customFormat="1">
      <c r="A103" s="3012">
        <v>67</v>
      </c>
      <c r="B103" s="3013"/>
      <c r="C103" s="3013" t="s">
        <v>284</v>
      </c>
      <c r="D103" s="284">
        <v>0</v>
      </c>
      <c r="E103" s="284">
        <v>0</v>
      </c>
      <c r="F103" s="284">
        <v>0</v>
      </c>
      <c r="G103" s="284">
        <v>0</v>
      </c>
    </row>
    <row r="104" spans="1:7" s="2959" customFormat="1" ht="25.5">
      <c r="A104" s="3020" t="s">
        <v>299</v>
      </c>
      <c r="B104" s="3013"/>
      <c r="C104" s="3021" t="s">
        <v>300</v>
      </c>
      <c r="D104" s="532">
        <v>0</v>
      </c>
      <c r="E104" s="532">
        <v>0</v>
      </c>
      <c r="F104" s="532">
        <v>0</v>
      </c>
      <c r="G104" s="532">
        <v>0</v>
      </c>
    </row>
    <row r="105" spans="1:7" s="2959" customFormat="1" ht="38.25">
      <c r="A105" s="3022" t="s">
        <v>301</v>
      </c>
      <c r="B105" s="3017"/>
      <c r="C105" s="3023" t="s">
        <v>302</v>
      </c>
      <c r="D105" s="535">
        <v>0</v>
      </c>
      <c r="E105" s="535">
        <v>0</v>
      </c>
      <c r="F105" s="535">
        <v>0</v>
      </c>
      <c r="G105" s="535">
        <v>0</v>
      </c>
    </row>
    <row r="106" spans="1:7">
      <c r="A106" s="3018">
        <v>6</v>
      </c>
      <c r="B106" s="3019"/>
      <c r="C106" s="3019" t="s">
        <v>303</v>
      </c>
      <c r="D106" s="353">
        <f>SUM(D96:D105)</f>
        <v>24174</v>
      </c>
      <c r="E106" s="353">
        <f>SUM(E96:E105)</f>
        <v>19419</v>
      </c>
      <c r="F106" s="353">
        <f>SUM(F96:F105)</f>
        <v>19290</v>
      </c>
      <c r="G106" s="353">
        <f>SUM(G96:G105)</f>
        <v>9903</v>
      </c>
    </row>
    <row r="107" spans="1:7">
      <c r="A107" s="3024" t="s">
        <v>304</v>
      </c>
      <c r="B107" s="3024"/>
      <c r="C107" s="3019" t="s">
        <v>3</v>
      </c>
      <c r="D107" s="353">
        <f>(D95-D88)-(D106-D103)</f>
        <v>32387</v>
      </c>
      <c r="E107" s="353">
        <f>(E95-E88)-(E106-E103)</f>
        <v>57635</v>
      </c>
      <c r="F107" s="353">
        <f>(F95-F88)-(F106-F103)</f>
        <v>44546</v>
      </c>
      <c r="G107" s="353">
        <f>(G95-G88)-(G106-G103)</f>
        <v>50522</v>
      </c>
    </row>
    <row r="108" spans="1:7">
      <c r="A108" s="3025" t="s">
        <v>305</v>
      </c>
      <c r="B108" s="3025"/>
      <c r="C108" s="3026" t="s">
        <v>306</v>
      </c>
      <c r="D108" s="539">
        <f>D107-D85-D86+D100+D101</f>
        <v>35532</v>
      </c>
      <c r="E108" s="539">
        <f>E107-E85-E86+E100+E101</f>
        <v>58499</v>
      </c>
      <c r="F108" s="539">
        <f>F107-F85-F86+F100+F101</f>
        <v>46768</v>
      </c>
      <c r="G108" s="539">
        <f>G107-G85-G86+G100+G101</f>
        <v>51218</v>
      </c>
    </row>
    <row r="109" spans="1:7">
      <c r="A109" s="3008"/>
      <c r="B109" s="3008"/>
      <c r="C109" s="3009"/>
    </row>
    <row r="110" spans="1:7" s="2954" customFormat="1">
      <c r="A110" s="3027" t="s">
        <v>307</v>
      </c>
      <c r="B110" s="3028"/>
      <c r="C110" s="3027"/>
    </row>
    <row r="111" spans="1:7" s="3031" customFormat="1">
      <c r="A111" s="3029">
        <v>10</v>
      </c>
      <c r="B111" s="3030"/>
      <c r="C111" s="3030" t="s">
        <v>308</v>
      </c>
      <c r="D111" s="366">
        <f>D112+D117</f>
        <v>641787</v>
      </c>
      <c r="E111" s="366">
        <f>E112+E117</f>
        <v>0</v>
      </c>
      <c r="F111" s="366">
        <f>F112+F117</f>
        <v>816348</v>
      </c>
      <c r="G111" s="366">
        <f>G112+G117</f>
        <v>0</v>
      </c>
    </row>
    <row r="112" spans="1:7" s="3031" customFormat="1">
      <c r="A112" s="3032" t="s">
        <v>309</v>
      </c>
      <c r="B112" s="3033"/>
      <c r="C112" s="3033" t="s">
        <v>310</v>
      </c>
      <c r="D112" s="366">
        <f>D113+D114+D115+D116</f>
        <v>568233</v>
      </c>
      <c r="E112" s="366">
        <f>E113+E114+E115+E116</f>
        <v>0</v>
      </c>
      <c r="F112" s="366">
        <f>F113+F114+F115+F116</f>
        <v>743940</v>
      </c>
      <c r="G112" s="366">
        <f>G113+G114+G115+G116</f>
        <v>0</v>
      </c>
    </row>
    <row r="113" spans="1:7" s="3031" customFormat="1">
      <c r="A113" s="3034" t="s">
        <v>311</v>
      </c>
      <c r="B113" s="3035"/>
      <c r="C113" s="3035" t="s">
        <v>312</v>
      </c>
      <c r="D113" s="525">
        <v>477742</v>
      </c>
      <c r="E113" s="525">
        <v>0</v>
      </c>
      <c r="F113" s="525">
        <v>730775</v>
      </c>
      <c r="G113" s="525">
        <v>0</v>
      </c>
    </row>
    <row r="114" spans="1:7" s="3038" customFormat="1" ht="15" customHeight="1">
      <c r="A114" s="3036">
        <v>102</v>
      </c>
      <c r="B114" s="3037"/>
      <c r="C114" s="3037" t="s">
        <v>313</v>
      </c>
      <c r="D114" s="552">
        <v>20000</v>
      </c>
      <c r="E114" s="552">
        <v>0</v>
      </c>
      <c r="F114" s="552">
        <v>0</v>
      </c>
      <c r="G114" s="552">
        <v>0</v>
      </c>
    </row>
    <row r="115" spans="1:7" s="3031" customFormat="1">
      <c r="A115" s="3034">
        <v>104</v>
      </c>
      <c r="B115" s="3035"/>
      <c r="C115" s="3035" t="s">
        <v>314</v>
      </c>
      <c r="D115" s="525">
        <v>70079</v>
      </c>
      <c r="E115" s="525">
        <v>0</v>
      </c>
      <c r="F115" s="525">
        <v>12539</v>
      </c>
      <c r="G115" s="525">
        <v>0</v>
      </c>
    </row>
    <row r="116" spans="1:7" s="3031" customFormat="1">
      <c r="A116" s="3034">
        <v>106</v>
      </c>
      <c r="B116" s="3035"/>
      <c r="C116" s="3035" t="s">
        <v>315</v>
      </c>
      <c r="D116" s="525">
        <v>412</v>
      </c>
      <c r="E116" s="525">
        <v>0</v>
      </c>
      <c r="F116" s="525">
        <v>626</v>
      </c>
      <c r="G116" s="525">
        <v>0</v>
      </c>
    </row>
    <row r="117" spans="1:7" s="3031" customFormat="1">
      <c r="A117" s="3032" t="s">
        <v>316</v>
      </c>
      <c r="B117" s="3033"/>
      <c r="C117" s="3033" t="s">
        <v>317</v>
      </c>
      <c r="D117" s="366">
        <f>D118+D119+D120</f>
        <v>73554</v>
      </c>
      <c r="E117" s="366">
        <f>E118+E119+E120</f>
        <v>0</v>
      </c>
      <c r="F117" s="366">
        <f>F118+F119+F120</f>
        <v>72408</v>
      </c>
      <c r="G117" s="366">
        <f>G118+G119+G120</f>
        <v>0</v>
      </c>
    </row>
    <row r="118" spans="1:7" s="3031" customFormat="1">
      <c r="A118" s="3034">
        <v>107</v>
      </c>
      <c r="B118" s="3035"/>
      <c r="C118" s="3035" t="s">
        <v>318</v>
      </c>
      <c r="D118" s="525">
        <v>0</v>
      </c>
      <c r="E118" s="525">
        <v>0</v>
      </c>
      <c r="F118" s="525"/>
      <c r="G118" s="525">
        <v>0</v>
      </c>
    </row>
    <row r="119" spans="1:7" s="3031" customFormat="1">
      <c r="A119" s="3034">
        <v>108</v>
      </c>
      <c r="B119" s="3035"/>
      <c r="C119" s="3035" t="s">
        <v>319</v>
      </c>
      <c r="D119" s="525">
        <v>51271</v>
      </c>
      <c r="E119" s="525">
        <v>0</v>
      </c>
      <c r="F119" s="525">
        <v>52518</v>
      </c>
      <c r="G119" s="525">
        <v>0</v>
      </c>
    </row>
    <row r="120" spans="1:7" s="3040" customFormat="1" ht="25.5">
      <c r="A120" s="3036">
        <v>109</v>
      </c>
      <c r="B120" s="3039"/>
      <c r="C120" s="3039" t="s">
        <v>320</v>
      </c>
      <c r="D120" s="555">
        <v>22283</v>
      </c>
      <c r="E120" s="555">
        <v>0</v>
      </c>
      <c r="F120" s="555">
        <v>19890</v>
      </c>
      <c r="G120" s="555">
        <v>0</v>
      </c>
    </row>
    <row r="121" spans="1:7" s="3031" customFormat="1">
      <c r="A121" s="3032">
        <v>14</v>
      </c>
      <c r="B121" s="3033"/>
      <c r="C121" s="3033" t="s">
        <v>321</v>
      </c>
      <c r="D121" s="378">
        <f>SUM(D122:D130)</f>
        <v>247965</v>
      </c>
      <c r="E121" s="378">
        <f>SUM(E122:E130)</f>
        <v>0</v>
      </c>
      <c r="F121" s="378">
        <f>SUM(F122:F130)</f>
        <v>254251</v>
      </c>
      <c r="G121" s="378">
        <f>SUM(G122:G130)</f>
        <v>0</v>
      </c>
    </row>
    <row r="122" spans="1:7" s="3031" customFormat="1">
      <c r="A122" s="3041" t="s">
        <v>322</v>
      </c>
      <c r="B122" s="3042"/>
      <c r="C122" s="3042" t="s">
        <v>323</v>
      </c>
      <c r="D122" s="484">
        <v>98258</v>
      </c>
      <c r="E122" s="484">
        <v>0</v>
      </c>
      <c r="F122" s="484">
        <v>107716</v>
      </c>
      <c r="G122" s="484">
        <v>0</v>
      </c>
    </row>
    <row r="123" spans="1:7" s="3031" customFormat="1">
      <c r="A123" s="3041">
        <v>144</v>
      </c>
      <c r="B123" s="3042"/>
      <c r="C123" s="3042" t="s">
        <v>281</v>
      </c>
      <c r="D123" s="525">
        <v>96445</v>
      </c>
      <c r="E123" s="525">
        <v>0</v>
      </c>
      <c r="F123" s="525">
        <v>93273</v>
      </c>
      <c r="G123" s="525">
        <v>0</v>
      </c>
    </row>
    <row r="124" spans="1:7" s="3031" customFormat="1">
      <c r="A124" s="3041">
        <v>145</v>
      </c>
      <c r="B124" s="3042"/>
      <c r="C124" s="3042" t="s">
        <v>324</v>
      </c>
      <c r="D124" s="525">
        <v>53262</v>
      </c>
      <c r="E124" s="525">
        <v>0</v>
      </c>
      <c r="F124" s="525">
        <v>53262</v>
      </c>
      <c r="G124" s="525">
        <v>0</v>
      </c>
    </row>
    <row r="125" spans="1:7" s="3031" customFormat="1">
      <c r="A125" s="3041">
        <v>146</v>
      </c>
      <c r="B125" s="3042"/>
      <c r="C125" s="3042" t="s">
        <v>325</v>
      </c>
      <c r="D125" s="525">
        <v>0</v>
      </c>
      <c r="E125" s="525">
        <v>0</v>
      </c>
      <c r="F125" s="525">
        <v>0</v>
      </c>
      <c r="G125" s="525">
        <v>0</v>
      </c>
    </row>
    <row r="126" spans="1:7" s="3040" customFormat="1" ht="29.45" customHeight="1">
      <c r="A126" s="3043" t="s">
        <v>326</v>
      </c>
      <c r="B126" s="3044"/>
      <c r="C126" s="3044" t="s">
        <v>327</v>
      </c>
      <c r="D126" s="488">
        <v>0</v>
      </c>
      <c r="E126" s="488">
        <v>0</v>
      </c>
      <c r="F126" s="488">
        <v>0</v>
      </c>
      <c r="G126" s="488">
        <v>0</v>
      </c>
    </row>
    <row r="127" spans="1:7" s="3031" customFormat="1">
      <c r="A127" s="3041">
        <v>1484</v>
      </c>
      <c r="B127" s="3042"/>
      <c r="C127" s="3042" t="s">
        <v>328</v>
      </c>
      <c r="D127" s="484">
        <v>0</v>
      </c>
      <c r="E127" s="484">
        <v>0</v>
      </c>
      <c r="F127" s="484">
        <v>0</v>
      </c>
      <c r="G127" s="484">
        <v>0</v>
      </c>
    </row>
    <row r="128" spans="1:7" s="3031" customFormat="1">
      <c r="A128" s="3041">
        <v>1485</v>
      </c>
      <c r="B128" s="3042"/>
      <c r="C128" s="3042" t="s">
        <v>329</v>
      </c>
      <c r="D128" s="484">
        <v>0</v>
      </c>
      <c r="E128" s="484">
        <v>0</v>
      </c>
      <c r="F128" s="484">
        <v>0</v>
      </c>
      <c r="G128" s="484">
        <v>0</v>
      </c>
    </row>
    <row r="129" spans="1:7" s="3031" customFormat="1">
      <c r="A129" s="3041">
        <v>1486</v>
      </c>
      <c r="B129" s="3042"/>
      <c r="C129" s="3042" t="s">
        <v>330</v>
      </c>
      <c r="D129" s="484">
        <v>0</v>
      </c>
      <c r="E129" s="484">
        <v>0</v>
      </c>
      <c r="F129" s="484">
        <v>0</v>
      </c>
      <c r="G129" s="484">
        <v>0</v>
      </c>
    </row>
    <row r="130" spans="1:7" s="3031" customFormat="1">
      <c r="A130" s="3045">
        <v>1489</v>
      </c>
      <c r="B130" s="3046"/>
      <c r="C130" s="3046" t="s">
        <v>331</v>
      </c>
      <c r="D130" s="563">
        <v>0</v>
      </c>
      <c r="E130" s="563">
        <v>0</v>
      </c>
      <c r="F130" s="563">
        <v>0</v>
      </c>
      <c r="G130" s="563">
        <v>0</v>
      </c>
    </row>
    <row r="131" spans="1:7" s="2954" customFormat="1">
      <c r="A131" s="3047">
        <v>1</v>
      </c>
      <c r="B131" s="3048"/>
      <c r="C131" s="3047" t="s">
        <v>332</v>
      </c>
      <c r="D131" s="386">
        <f>D111+D121</f>
        <v>889752</v>
      </c>
      <c r="E131" s="386">
        <f>E111+E121</f>
        <v>0</v>
      </c>
      <c r="F131" s="386">
        <f>F111+F121</f>
        <v>1070599</v>
      </c>
      <c r="G131" s="386">
        <f>G111+G121</f>
        <v>0</v>
      </c>
    </row>
    <row r="132" spans="1:7" s="2954" customFormat="1">
      <c r="A132" s="3008"/>
      <c r="B132" s="3008"/>
      <c r="C132" s="3009"/>
    </row>
    <row r="133" spans="1:7" s="3031" customFormat="1">
      <c r="A133" s="3029">
        <v>20</v>
      </c>
      <c r="B133" s="3030"/>
      <c r="C133" s="3030" t="s">
        <v>333</v>
      </c>
      <c r="D133" s="387">
        <f t="shared" ref="D133:G133" si="7">D134+D140</f>
        <v>554875</v>
      </c>
      <c r="E133" s="387">
        <f t="shared" si="7"/>
        <v>0</v>
      </c>
      <c r="F133" s="387">
        <f t="shared" si="7"/>
        <v>606096</v>
      </c>
      <c r="G133" s="387">
        <f t="shared" si="7"/>
        <v>0</v>
      </c>
    </row>
    <row r="134" spans="1:7" s="3031" customFormat="1">
      <c r="A134" s="3049" t="s">
        <v>334</v>
      </c>
      <c r="B134" s="3033"/>
      <c r="C134" s="3033" t="s">
        <v>335</v>
      </c>
      <c r="D134" s="366">
        <f>D135+D136+D138+D139</f>
        <v>219499</v>
      </c>
      <c r="E134" s="366">
        <f>E135+E136+E138+E139</f>
        <v>0</v>
      </c>
      <c r="F134" s="366">
        <f>F135+F136+F138+F139</f>
        <v>270157</v>
      </c>
      <c r="G134" s="366">
        <f>G135+G136+G138+G139</f>
        <v>0</v>
      </c>
    </row>
    <row r="135" spans="1:7" s="3051" customFormat="1">
      <c r="A135" s="3050">
        <v>200</v>
      </c>
      <c r="B135" s="3042"/>
      <c r="C135" s="3042" t="s">
        <v>336</v>
      </c>
      <c r="D135" s="525">
        <v>172611</v>
      </c>
      <c r="E135" s="525">
        <v>0</v>
      </c>
      <c r="F135" s="525">
        <v>177392</v>
      </c>
      <c r="G135" s="525">
        <v>0</v>
      </c>
    </row>
    <row r="136" spans="1:7" s="3051" customFormat="1">
      <c r="A136" s="3050">
        <v>201</v>
      </c>
      <c r="B136" s="3042"/>
      <c r="C136" s="3042" t="s">
        <v>337</v>
      </c>
      <c r="D136" s="525">
        <v>0</v>
      </c>
      <c r="E136" s="525">
        <v>0</v>
      </c>
      <c r="F136" s="525">
        <v>0</v>
      </c>
      <c r="G136" s="525">
        <v>0</v>
      </c>
    </row>
    <row r="137" spans="1:7" s="3051" customFormat="1">
      <c r="A137" s="3052" t="s">
        <v>338</v>
      </c>
      <c r="B137" s="3035"/>
      <c r="C137" s="3035" t="s">
        <v>339</v>
      </c>
      <c r="D137" s="525">
        <v>0</v>
      </c>
      <c r="E137" s="525">
        <v>0</v>
      </c>
      <c r="F137" s="525">
        <v>0</v>
      </c>
      <c r="G137" s="525">
        <v>0</v>
      </c>
    </row>
    <row r="138" spans="1:7" s="3051" customFormat="1">
      <c r="A138" s="3050">
        <v>204</v>
      </c>
      <c r="B138" s="3042"/>
      <c r="C138" s="3042" t="s">
        <v>340</v>
      </c>
      <c r="D138" s="525">
        <v>41268</v>
      </c>
      <c r="E138" s="525">
        <v>0</v>
      </c>
      <c r="F138" s="525">
        <v>86344</v>
      </c>
      <c r="G138" s="525">
        <v>0</v>
      </c>
    </row>
    <row r="139" spans="1:7" s="3051" customFormat="1">
      <c r="A139" s="3050">
        <v>205</v>
      </c>
      <c r="B139" s="3042"/>
      <c r="C139" s="3042" t="s">
        <v>341</v>
      </c>
      <c r="D139" s="525">
        <v>5620</v>
      </c>
      <c r="E139" s="525">
        <v>0</v>
      </c>
      <c r="F139" s="525">
        <v>6421</v>
      </c>
      <c r="G139" s="525">
        <v>0</v>
      </c>
    </row>
    <row r="140" spans="1:7" s="3051" customFormat="1">
      <c r="A140" s="3049" t="s">
        <v>342</v>
      </c>
      <c r="B140" s="3033"/>
      <c r="C140" s="3033" t="s">
        <v>343</v>
      </c>
      <c r="D140" s="366">
        <f>D141+D143+D144</f>
        <v>335376</v>
      </c>
      <c r="E140" s="366">
        <f>E141+E143+E144</f>
        <v>0</v>
      </c>
      <c r="F140" s="366">
        <f>F141+F143+F144</f>
        <v>335939</v>
      </c>
      <c r="G140" s="366">
        <f>G141+G143+G144</f>
        <v>0</v>
      </c>
    </row>
    <row r="141" spans="1:7" s="3051" customFormat="1">
      <c r="A141" s="3050">
        <v>206</v>
      </c>
      <c r="B141" s="3042"/>
      <c r="C141" s="3042" t="s">
        <v>344</v>
      </c>
      <c r="D141" s="525">
        <v>242837</v>
      </c>
      <c r="E141" s="525">
        <v>0</v>
      </c>
      <c r="F141" s="525">
        <v>242187</v>
      </c>
      <c r="G141" s="525">
        <v>0</v>
      </c>
    </row>
    <row r="142" spans="1:7" s="3051" customFormat="1">
      <c r="A142" s="3052" t="s">
        <v>345</v>
      </c>
      <c r="B142" s="3035"/>
      <c r="C142" s="3035" t="s">
        <v>346</v>
      </c>
      <c r="D142" s="525">
        <v>0</v>
      </c>
      <c r="E142" s="525">
        <v>0</v>
      </c>
      <c r="F142" s="525"/>
      <c r="G142" s="525">
        <v>0</v>
      </c>
    </row>
    <row r="143" spans="1:7" s="3051" customFormat="1">
      <c r="A143" s="3050">
        <v>208</v>
      </c>
      <c r="B143" s="3042"/>
      <c r="C143" s="3042" t="s">
        <v>347</v>
      </c>
      <c r="D143" s="525">
        <v>65903</v>
      </c>
      <c r="E143" s="525">
        <v>0</v>
      </c>
      <c r="F143" s="525">
        <v>66186</v>
      </c>
      <c r="G143" s="525">
        <v>0</v>
      </c>
    </row>
    <row r="144" spans="1:7" s="3053" customFormat="1" ht="25.5">
      <c r="A144" s="3043">
        <v>209</v>
      </c>
      <c r="B144" s="3044"/>
      <c r="C144" s="3044" t="s">
        <v>348</v>
      </c>
      <c r="D144" s="552">
        <v>26636</v>
      </c>
      <c r="E144" s="552">
        <v>0</v>
      </c>
      <c r="F144" s="552">
        <v>27566</v>
      </c>
      <c r="G144" s="552">
        <v>0</v>
      </c>
    </row>
    <row r="145" spans="1:7" s="3031" customFormat="1">
      <c r="A145" s="3049">
        <v>29</v>
      </c>
      <c r="B145" s="3033"/>
      <c r="C145" s="3033" t="s">
        <v>349</v>
      </c>
      <c r="D145" s="525">
        <v>334877</v>
      </c>
      <c r="E145" s="525">
        <v>0</v>
      </c>
      <c r="F145" s="525">
        <v>464503</v>
      </c>
      <c r="G145" s="525">
        <v>0</v>
      </c>
    </row>
    <row r="146" spans="1:7" s="3031" customFormat="1">
      <c r="A146" s="3054" t="s">
        <v>350</v>
      </c>
      <c r="B146" s="3055"/>
      <c r="C146" s="3055" t="s">
        <v>351</v>
      </c>
      <c r="D146" s="573">
        <v>183199</v>
      </c>
      <c r="E146" s="573">
        <v>0</v>
      </c>
      <c r="F146" s="573">
        <v>290648</v>
      </c>
      <c r="G146" s="573">
        <v>0</v>
      </c>
    </row>
    <row r="147" spans="1:7" s="2954" customFormat="1">
      <c r="A147" s="3047">
        <v>2</v>
      </c>
      <c r="B147" s="3048"/>
      <c r="C147" s="3056" t="s">
        <v>352</v>
      </c>
      <c r="D147" s="386">
        <f>D133+D145</f>
        <v>889752</v>
      </c>
      <c r="E147" s="386">
        <f>E133+E145</f>
        <v>0</v>
      </c>
      <c r="F147" s="386">
        <f>F133+F145</f>
        <v>1070599</v>
      </c>
      <c r="G147" s="386">
        <f>G133+G145</f>
        <v>0</v>
      </c>
    </row>
    <row r="148" spans="1:7" ht="7.5" customHeight="1"/>
    <row r="149" spans="1:7" ht="13.5" customHeight="1">
      <c r="A149" s="3057" t="s">
        <v>353</v>
      </c>
      <c r="B149" s="3058"/>
      <c r="C149" s="3059" t="s">
        <v>354</v>
      </c>
      <c r="D149" s="3058"/>
      <c r="E149" s="3058"/>
      <c r="F149" s="3058"/>
      <c r="G149" s="3058"/>
    </row>
    <row r="150" spans="1:7">
      <c r="A150" s="3060" t="s">
        <v>355</v>
      </c>
      <c r="B150" s="3061"/>
      <c r="C150" s="3062" t="s">
        <v>101</v>
      </c>
      <c r="D150" s="402">
        <f t="shared" ref="D150" si="8">D77+SUM(D8:D12)-D30-D31+D16-D33+D59+D63-D73+D64-D74-D54+D20-D35</f>
        <v>184722</v>
      </c>
      <c r="E150" s="402">
        <f t="shared" ref="E150" si="9">E77+SUM(E8:E12)-E30-E31+E16-E33+E59+E63-E73+E64-E74-E54+E20-E35</f>
        <v>110354</v>
      </c>
      <c r="F150" s="402">
        <f t="shared" ref="F150:G150" si="10">F77+SUM(F8:F12)-F30-F31+F16-F33+F59+F63-F73+F64-F74-F54+F20-F35</f>
        <v>193884</v>
      </c>
      <c r="G150" s="402">
        <f t="shared" si="10"/>
        <v>96666</v>
      </c>
    </row>
    <row r="151" spans="1:7">
      <c r="A151" s="3063" t="s">
        <v>356</v>
      </c>
      <c r="B151" s="3064"/>
      <c r="C151" s="3065" t="s">
        <v>357</v>
      </c>
      <c r="D151" s="405">
        <f>IF(D177=0,0,D150/D177)</f>
        <v>0.13257182391219005</v>
      </c>
      <c r="E151" s="405">
        <f>IF(E177=0,0,E150/E177)</f>
        <v>8.0590660293650473E-2</v>
      </c>
      <c r="F151" s="405">
        <f>IF(F177=0,0,F150/F177)</f>
        <v>0.13551972152907379</v>
      </c>
      <c r="G151" s="405">
        <f>IF(G177=0,0,G150/G177)</f>
        <v>7.0375531278256576E-2</v>
      </c>
    </row>
    <row r="152" spans="1:7" s="3069" customFormat="1" ht="25.5">
      <c r="A152" s="3066" t="s">
        <v>358</v>
      </c>
      <c r="B152" s="3067"/>
      <c r="C152" s="3068" t="s">
        <v>359</v>
      </c>
      <c r="D152" s="587">
        <f>IF(D107=0,0,D150/D107)</f>
        <v>5.7035847716676447</v>
      </c>
      <c r="E152" s="587">
        <f>IF(E107=0,0,E150/E107)</f>
        <v>1.9147046065758653</v>
      </c>
      <c r="F152" s="587">
        <f>IF(F107=0,0,F150/F107)</f>
        <v>4.3524446639428902</v>
      </c>
      <c r="G152" s="587">
        <f>IF(G107=0,0,G150/G107)</f>
        <v>1.9133446815248802</v>
      </c>
    </row>
    <row r="153" spans="1:7" s="3069" customFormat="1" ht="25.5">
      <c r="A153" s="3070" t="s">
        <v>358</v>
      </c>
      <c r="B153" s="3071"/>
      <c r="C153" s="3072" t="s">
        <v>360</v>
      </c>
      <c r="D153" s="425">
        <f>IF(0=D108,0,D150/D108)</f>
        <v>5.1987504221546779</v>
      </c>
      <c r="E153" s="425">
        <f>IF(0=E108,0,E150/E108)</f>
        <v>1.8864254089813501</v>
      </c>
      <c r="F153" s="425">
        <f>IF(0=F108,0,F150/F108)</f>
        <v>4.1456551488197055</v>
      </c>
      <c r="G153" s="425">
        <f>IF(0=G108,0,G150/G108)</f>
        <v>1.8873442930219844</v>
      </c>
    </row>
    <row r="154" spans="1:7" ht="25.5">
      <c r="A154" s="3073" t="s">
        <v>361</v>
      </c>
      <c r="B154" s="3074"/>
      <c r="C154" s="3075" t="s">
        <v>362</v>
      </c>
      <c r="D154" s="418">
        <f>D150-D107</f>
        <v>152335</v>
      </c>
      <c r="E154" s="418">
        <f>E150-E107</f>
        <v>52719</v>
      </c>
      <c r="F154" s="418">
        <f>F150-F107</f>
        <v>149338</v>
      </c>
      <c r="G154" s="418">
        <f>G150-G107</f>
        <v>46144</v>
      </c>
    </row>
    <row r="155" spans="1:7" ht="25.5">
      <c r="A155" s="3070" t="s">
        <v>363</v>
      </c>
      <c r="B155" s="3071"/>
      <c r="C155" s="3072" t="s">
        <v>364</v>
      </c>
      <c r="D155" s="415">
        <f>D150-D108</f>
        <v>149190</v>
      </c>
      <c r="E155" s="415">
        <f>E150-E108</f>
        <v>51855</v>
      </c>
      <c r="F155" s="415">
        <f>F150-F108</f>
        <v>147116</v>
      </c>
      <c r="G155" s="415">
        <f>G150-G108</f>
        <v>45448</v>
      </c>
    </row>
    <row r="156" spans="1:7">
      <c r="A156" s="3060" t="s">
        <v>365</v>
      </c>
      <c r="B156" s="3061"/>
      <c r="C156" s="3062" t="s">
        <v>366</v>
      </c>
      <c r="D156" s="419">
        <f>D135+D136-D137+D141-D142</f>
        <v>415448</v>
      </c>
      <c r="E156" s="419">
        <f>E135+E136-E137+E141-E142</f>
        <v>0</v>
      </c>
      <c r="F156" s="419">
        <f>F135+F136-F137+F141-F142</f>
        <v>419579</v>
      </c>
      <c r="G156" s="419">
        <f>G135+G136-G137+G141-G142</f>
        <v>0</v>
      </c>
    </row>
    <row r="157" spans="1:7">
      <c r="A157" s="3076" t="s">
        <v>367</v>
      </c>
      <c r="B157" s="3077"/>
      <c r="C157" s="3078" t="s">
        <v>368</v>
      </c>
      <c r="D157" s="422">
        <f>IF(D177=0,0,D156/D177)</f>
        <v>0.29815993276746428</v>
      </c>
      <c r="E157" s="422">
        <f>IF(E177=0,0,E156/E177)</f>
        <v>0</v>
      </c>
      <c r="F157" s="422">
        <f>IF(F177=0,0,F156/F177)</f>
        <v>0.29327447978918969</v>
      </c>
      <c r="G157" s="422">
        <f>IF(G177=0,0,G156/G177)</f>
        <v>0</v>
      </c>
    </row>
    <row r="158" spans="1:7">
      <c r="A158" s="3060" t="s">
        <v>369</v>
      </c>
      <c r="B158" s="3061"/>
      <c r="C158" s="3062" t="s">
        <v>370</v>
      </c>
      <c r="D158" s="419">
        <f>D133-D142-D111</f>
        <v>-86912</v>
      </c>
      <c r="E158" s="419">
        <f>E133-E142-E111</f>
        <v>0</v>
      </c>
      <c r="F158" s="419">
        <f>F133-F142-F111</f>
        <v>-210252</v>
      </c>
      <c r="G158" s="419">
        <f>G133-G142-G111</f>
        <v>0</v>
      </c>
    </row>
    <row r="159" spans="1:7">
      <c r="A159" s="3063" t="s">
        <v>371</v>
      </c>
      <c r="B159" s="3064"/>
      <c r="C159" s="3065" t="s">
        <v>372</v>
      </c>
      <c r="D159" s="423">
        <f>D121-D123-D124-D142-D145</f>
        <v>-236619</v>
      </c>
      <c r="E159" s="423">
        <f>E121-E123-E124-E142-E145</f>
        <v>0</v>
      </c>
      <c r="F159" s="423">
        <f>F121-F123-F124-F142-F145</f>
        <v>-356787</v>
      </c>
      <c r="G159" s="423">
        <f>G121-G123-G124-G142-G145</f>
        <v>0</v>
      </c>
    </row>
    <row r="160" spans="1:7">
      <c r="A160" s="3063" t="s">
        <v>373</v>
      </c>
      <c r="B160" s="3064"/>
      <c r="C160" s="3065" t="s">
        <v>374</v>
      </c>
      <c r="D160" s="424">
        <f>IF(D175=0,"-",1000*D158/D175)</f>
        <v>-557.92217129504809</v>
      </c>
      <c r="E160" s="424">
        <f>IF(E175=0,"-",1000*E158/E175)</f>
        <v>0</v>
      </c>
      <c r="F160" s="424">
        <f>IF(F175=0,"-",1000*F158/F175)</f>
        <v>-1331.9649542923389</v>
      </c>
      <c r="G160" s="424">
        <f>IF(G175=0,"-",1000*G158/G175)</f>
        <v>0</v>
      </c>
    </row>
    <row r="161" spans="1:7">
      <c r="A161" s="3063" t="s">
        <v>373</v>
      </c>
      <c r="B161" s="3064"/>
      <c r="C161" s="3065" t="s">
        <v>375</v>
      </c>
      <c r="D161" s="423">
        <f>IF(D175=0,0,1000*(D159/D175))</f>
        <v>-1518.9500442938026</v>
      </c>
      <c r="E161" s="423">
        <f>IF(E175=0,0,1000*(E159/E175))</f>
        <v>0</v>
      </c>
      <c r="F161" s="423">
        <f>IF(F175=0,0,1000*(F159/F175))</f>
        <v>-2260.2770967558013</v>
      </c>
      <c r="G161" s="423">
        <f>IF(G175=0,0,1000*(G159/G175))</f>
        <v>0</v>
      </c>
    </row>
    <row r="162" spans="1:7">
      <c r="A162" s="3076" t="s">
        <v>376</v>
      </c>
      <c r="B162" s="3077"/>
      <c r="C162" s="3078" t="s">
        <v>377</v>
      </c>
      <c r="D162" s="422">
        <f>IF((D22+D23+D65+D66)=0,0,D158/(D22+D23+D65+D66))</f>
        <v>-0.10749823437811148</v>
      </c>
      <c r="E162" s="422">
        <f>IF((E22+E23+E65+E66)=0,0,E158/(E22+E23+E65+E66))</f>
        <v>0</v>
      </c>
      <c r="F162" s="422">
        <f>IF((F22+F23+F65+F66)=0,0,F158/(F22+F23+F65+F66))</f>
        <v>-0.25254706759909001</v>
      </c>
      <c r="G162" s="422">
        <f>IF((G22+G23+G65+G66)=0,0,G158/(G22+G23+G65+G66))</f>
        <v>0</v>
      </c>
    </row>
    <row r="163" spans="1:7">
      <c r="A163" s="3063" t="s">
        <v>378</v>
      </c>
      <c r="B163" s="3064"/>
      <c r="C163" s="3065" t="s">
        <v>419</v>
      </c>
      <c r="D163" s="402">
        <f>D145</f>
        <v>334877</v>
      </c>
      <c r="E163" s="402">
        <f>E145</f>
        <v>0</v>
      </c>
      <c r="F163" s="402">
        <f>F145</f>
        <v>464503</v>
      </c>
      <c r="G163" s="402">
        <f>G145</f>
        <v>0</v>
      </c>
    </row>
    <row r="164" spans="1:7" ht="25.5">
      <c r="A164" s="3070" t="s">
        <v>379</v>
      </c>
      <c r="B164" s="3079"/>
      <c r="C164" s="3080" t="s">
        <v>380</v>
      </c>
      <c r="D164" s="425">
        <f>IF(D178=0,0,D146/D178)</f>
        <v>0.14047699561620433</v>
      </c>
      <c r="E164" s="425">
        <f>IF(E178=0,0,E146/E178)</f>
        <v>0</v>
      </c>
      <c r="F164" s="425">
        <f>IF(F178=0,0,F146/F178)</f>
        <v>0.21965189488377224</v>
      </c>
      <c r="G164" s="425">
        <f>IF(G178=0,0,G146/G178)</f>
        <v>0</v>
      </c>
    </row>
    <row r="165" spans="1:7">
      <c r="A165" s="3081" t="s">
        <v>381</v>
      </c>
      <c r="B165" s="3082"/>
      <c r="C165" s="3083" t="s">
        <v>382</v>
      </c>
      <c r="D165" s="428">
        <f>IF(D177=0,0,D180/D177)</f>
        <v>5.1116965808868119E-2</v>
      </c>
      <c r="E165" s="428">
        <f>IF(E177=0,0,E180/E177)</f>
        <v>6.4739669104625308E-2</v>
      </c>
      <c r="F165" s="428">
        <f>IF(F177=0,0,F180/F177)</f>
        <v>4.317277918737375E-2</v>
      </c>
      <c r="G165" s="428">
        <f>IF(G177=0,0,G180/G177)</f>
        <v>6.8840120736123431E-2</v>
      </c>
    </row>
    <row r="166" spans="1:7">
      <c r="A166" s="3063" t="s">
        <v>383</v>
      </c>
      <c r="B166" s="3064"/>
      <c r="C166" s="3065" t="s">
        <v>251</v>
      </c>
      <c r="D166" s="402">
        <f>D55</f>
        <v>45556</v>
      </c>
      <c r="E166" s="402">
        <f>E55</f>
        <v>44121</v>
      </c>
      <c r="F166" s="402">
        <f>F55</f>
        <v>50010</v>
      </c>
      <c r="G166" s="402">
        <f>G55</f>
        <v>44384</v>
      </c>
    </row>
    <row r="167" spans="1:7">
      <c r="A167" s="3076" t="s">
        <v>384</v>
      </c>
      <c r="B167" s="3077"/>
      <c r="C167" s="3078" t="s">
        <v>385</v>
      </c>
      <c r="D167" s="422">
        <f>IF(0=D111,0,(D44+D45+D46+D47+D48)/D111)</f>
        <v>1.5363352638803839E-3</v>
      </c>
      <c r="E167" s="422">
        <f>IF(0=E111,0,(E44+E45+E46+E47+E48)/E111)</f>
        <v>0</v>
      </c>
      <c r="F167" s="422">
        <f>IF(0=F111,0,(F44+F45+F46+F47+F48)/F111)</f>
        <v>1.5263098580507333E-3</v>
      </c>
      <c r="G167" s="422">
        <f>IF(0=G111,0,(G44+G45+G46+G47+G48)/G111)</f>
        <v>0</v>
      </c>
    </row>
    <row r="168" spans="1:7">
      <c r="A168" s="3063" t="s">
        <v>386</v>
      </c>
      <c r="B168" s="3061"/>
      <c r="C168" s="3062" t="s">
        <v>387</v>
      </c>
      <c r="D168" s="402">
        <f>D38-D44</f>
        <v>866</v>
      </c>
      <c r="E168" s="402">
        <f>E38-E44</f>
        <v>969</v>
      </c>
      <c r="F168" s="402">
        <f>F38-F44</f>
        <v>553</v>
      </c>
      <c r="G168" s="402">
        <f>G38-G44</f>
        <v>905</v>
      </c>
    </row>
    <row r="169" spans="1:7">
      <c r="A169" s="3076" t="s">
        <v>388</v>
      </c>
      <c r="B169" s="3077"/>
      <c r="C169" s="3078" t="s">
        <v>389</v>
      </c>
      <c r="D169" s="405">
        <f>IF(D177=0,0,D168/D177)</f>
        <v>6.2151340667574296E-4</v>
      </c>
      <c r="E169" s="405">
        <f>IF(E177=0,0,E168/E177)</f>
        <v>7.0765309662130333E-4</v>
      </c>
      <c r="F169" s="405">
        <f>IF(F177=0,0,F168/F177)</f>
        <v>3.865321842213788E-4</v>
      </c>
      <c r="G169" s="405">
        <f>IF(G177=0,0,G168/G177)</f>
        <v>6.5886512120934152E-4</v>
      </c>
    </row>
    <row r="170" spans="1:7">
      <c r="A170" s="3063" t="s">
        <v>390</v>
      </c>
      <c r="B170" s="3064"/>
      <c r="C170" s="3065" t="s">
        <v>391</v>
      </c>
      <c r="D170" s="402">
        <f t="shared" ref="D170" si="11">SUM(D82:D87)+SUM(D89:D94)</f>
        <v>56561</v>
      </c>
      <c r="E170" s="402">
        <f t="shared" ref="E170" si="12">SUM(E82:E87)+SUM(E89:E94)</f>
        <v>77054</v>
      </c>
      <c r="F170" s="402">
        <f t="shared" ref="F170:G170" si="13">SUM(F82:F87)+SUM(F89:F94)</f>
        <v>63836</v>
      </c>
      <c r="G170" s="402">
        <f t="shared" si="13"/>
        <v>60425</v>
      </c>
    </row>
    <row r="171" spans="1:7">
      <c r="A171" s="3063" t="s">
        <v>392</v>
      </c>
      <c r="B171" s="3064"/>
      <c r="C171" s="3065" t="s">
        <v>393</v>
      </c>
      <c r="D171" s="423">
        <f t="shared" ref="D171" si="14">SUM(D96:D102)+SUM(D104:D105)</f>
        <v>24174</v>
      </c>
      <c r="E171" s="423">
        <f t="shared" ref="E171" si="15">SUM(E96:E102)+SUM(E104:E105)</f>
        <v>19419</v>
      </c>
      <c r="F171" s="423">
        <f t="shared" ref="F171:G171" si="16">SUM(F96:F102)+SUM(F104:F105)</f>
        <v>19290</v>
      </c>
      <c r="G171" s="423">
        <f t="shared" si="16"/>
        <v>9903</v>
      </c>
    </row>
    <row r="172" spans="1:7">
      <c r="A172" s="3081" t="s">
        <v>394</v>
      </c>
      <c r="B172" s="3082"/>
      <c r="C172" s="3083" t="s">
        <v>395</v>
      </c>
      <c r="D172" s="428">
        <f>IF(D184=0,0,D170/D184)</f>
        <v>4.5293296134122162E-2</v>
      </c>
      <c r="E172" s="428">
        <f>IF(E184=0,0,E170/E184)</f>
        <v>5.7717876481916626E-2</v>
      </c>
      <c r="F172" s="428">
        <f>IF(F184=0,0,F170/F184)</f>
        <v>4.9154336886927934E-2</v>
      </c>
      <c r="G172" s="428">
        <f>IF(G184=0,0,G170/G184)</f>
        <v>4.5183346805460739E-2</v>
      </c>
    </row>
    <row r="173" spans="1:7">
      <c r="C173" s="3084"/>
    </row>
    <row r="174" spans="1:7">
      <c r="A174" s="3085" t="s">
        <v>396</v>
      </c>
      <c r="B174" s="3086"/>
      <c r="C174" s="3087"/>
      <c r="D174" s="341"/>
      <c r="E174" s="341"/>
      <c r="F174" s="341"/>
      <c r="G174" s="341"/>
    </row>
    <row r="175" spans="1:7" s="2959" customFormat="1">
      <c r="A175" s="3088" t="s">
        <v>397</v>
      </c>
      <c r="B175" s="3086"/>
      <c r="C175" s="3089" t="s">
        <v>420</v>
      </c>
      <c r="D175" s="609">
        <v>155778</v>
      </c>
      <c r="E175" s="609">
        <v>158996</v>
      </c>
      <c r="F175" s="609">
        <v>157851</v>
      </c>
      <c r="G175" s="609">
        <v>158909</v>
      </c>
    </row>
    <row r="176" spans="1:7">
      <c r="A176" s="3085" t="s">
        <v>399</v>
      </c>
      <c r="B176" s="3086"/>
      <c r="C176" s="3089"/>
      <c r="D176" s="3086"/>
      <c r="E176" s="3086"/>
      <c r="F176" s="3086"/>
      <c r="G176" s="3086"/>
    </row>
    <row r="177" spans="1:7">
      <c r="A177" s="3088" t="s">
        <v>400</v>
      </c>
      <c r="B177" s="3086"/>
      <c r="C177" s="3089" t="s">
        <v>401</v>
      </c>
      <c r="D177" s="3090">
        <f t="shared" ref="D177" si="17">SUM(D22:D32)+SUM(D44:D53)+SUM(D65:D72)+D75</f>
        <v>1393373</v>
      </c>
      <c r="E177" s="3090">
        <f t="shared" ref="E177" si="18">SUM(E22:E32)+SUM(E44:E53)+SUM(E65:E72)+E75</f>
        <v>1369315</v>
      </c>
      <c r="F177" s="3090">
        <f t="shared" ref="F177:G177" si="19">SUM(F22:F32)+SUM(F44:F53)+SUM(F65:F72)+F75</f>
        <v>1430670</v>
      </c>
      <c r="G177" s="3090">
        <f t="shared" si="19"/>
        <v>1373574</v>
      </c>
    </row>
    <row r="178" spans="1:7">
      <c r="A178" s="3088" t="s">
        <v>402</v>
      </c>
      <c r="B178" s="3086"/>
      <c r="C178" s="3089" t="s">
        <v>403</v>
      </c>
      <c r="D178" s="3090">
        <f>D78-D17-D20-D59-D63-D64</f>
        <v>1304121</v>
      </c>
      <c r="E178" s="3090">
        <f>E78-E17-E20-E59-E63-E64</f>
        <v>1356564</v>
      </c>
      <c r="F178" s="3090">
        <f>F78-F17-F20-F59-F63-F64</f>
        <v>1323221</v>
      </c>
      <c r="G178" s="3090">
        <f>G78-G17-G20-G59-G63-G64</f>
        <v>1386785</v>
      </c>
    </row>
    <row r="179" spans="1:7">
      <c r="A179" s="3088"/>
      <c r="B179" s="3086"/>
      <c r="C179" s="3089" t="s">
        <v>404</v>
      </c>
      <c r="D179" s="3090">
        <f>D178+D170</f>
        <v>1360682</v>
      </c>
      <c r="E179" s="3090">
        <f>E178+E170</f>
        <v>1433618</v>
      </c>
      <c r="F179" s="3090">
        <f>F178+F170</f>
        <v>1387057</v>
      </c>
      <c r="G179" s="3090">
        <f>G178+G170</f>
        <v>1447210</v>
      </c>
    </row>
    <row r="180" spans="1:7">
      <c r="A180" s="3088" t="s">
        <v>405</v>
      </c>
      <c r="B180" s="3086"/>
      <c r="C180" s="3089" t="s">
        <v>406</v>
      </c>
      <c r="D180" s="3090">
        <f>D38-D44+D8+D9+D10+D16-D33</f>
        <v>71225</v>
      </c>
      <c r="E180" s="3090">
        <f>E38-E44+E8+E9+E10+E16-E33</f>
        <v>88649</v>
      </c>
      <c r="F180" s="3090">
        <f>F38-F44+F8+F9+F10+F16-F33</f>
        <v>61766</v>
      </c>
      <c r="G180" s="3090">
        <f>G38-G44+G8+G9+G10+G16-G33</f>
        <v>94557</v>
      </c>
    </row>
    <row r="181" spans="1:7" ht="27.6" customHeight="1">
      <c r="A181" s="3091" t="s">
        <v>407</v>
      </c>
      <c r="B181" s="3092"/>
      <c r="C181" s="3093" t="s">
        <v>408</v>
      </c>
      <c r="D181" s="435">
        <f>D22+D23+D24+D25+D26+D29+SUM(D44:D47)+SUM(D49:D53)-D54+D32-D33+SUM(D65:D70)+D72</f>
        <v>1379609</v>
      </c>
      <c r="E181" s="435">
        <f>E22+E23+E24+E25+E26+E29+SUM(E44:E47)+SUM(E49:E53)-E54+E32-E33+SUM(E65:E70)+E72</f>
        <v>1368311</v>
      </c>
      <c r="F181" s="435">
        <f>F22+F23+F24+F25+F26+F29+SUM(F44:F47)+SUM(F49:F53)-F54+F32-F33+SUM(F65:F70)+F72</f>
        <v>1430666</v>
      </c>
      <c r="G181" s="435">
        <f>G22+G23+G24+G25+G26+G29+SUM(G44:G47)+SUM(G49:G53)-G54+G32-G33+SUM(G65:G70)+G72</f>
        <v>1373570</v>
      </c>
    </row>
    <row r="182" spans="1:7">
      <c r="A182" s="3094" t="s">
        <v>409</v>
      </c>
      <c r="B182" s="3092"/>
      <c r="C182" s="3093" t="s">
        <v>410</v>
      </c>
      <c r="D182" s="435">
        <f>D181+D171</f>
        <v>1403783</v>
      </c>
      <c r="E182" s="435">
        <f>E181+E171</f>
        <v>1387730</v>
      </c>
      <c r="F182" s="435">
        <f>F181+F171</f>
        <v>1449956</v>
      </c>
      <c r="G182" s="435">
        <f>G181+G171</f>
        <v>1383473</v>
      </c>
    </row>
    <row r="183" spans="1:7">
      <c r="A183" s="3094" t="s">
        <v>411</v>
      </c>
      <c r="B183" s="3092"/>
      <c r="C183" s="3093" t="s">
        <v>412</v>
      </c>
      <c r="D183" s="435">
        <f t="shared" ref="D183:G183" si="20">D4+D5-D7+D38+D39+D40+D41+D43+D13-D16+D57+D58+D60+D62</f>
        <v>1192211</v>
      </c>
      <c r="E183" s="435">
        <f t="shared" si="20"/>
        <v>1257957</v>
      </c>
      <c r="F183" s="435">
        <f t="shared" si="20"/>
        <v>1234849</v>
      </c>
      <c r="G183" s="435">
        <f t="shared" si="20"/>
        <v>1276904</v>
      </c>
    </row>
    <row r="184" spans="1:7">
      <c r="A184" s="3094" t="s">
        <v>413</v>
      </c>
      <c r="B184" s="3092"/>
      <c r="C184" s="3093" t="s">
        <v>414</v>
      </c>
      <c r="D184" s="435">
        <f>D183+D170</f>
        <v>1248772</v>
      </c>
      <c r="E184" s="435">
        <f>E183+E170</f>
        <v>1335011</v>
      </c>
      <c r="F184" s="435">
        <f>F183+F170</f>
        <v>1298685</v>
      </c>
      <c r="G184" s="435">
        <f>G183+G170</f>
        <v>1337329</v>
      </c>
    </row>
    <row r="185" spans="1:7">
      <c r="A185" s="3094"/>
      <c r="B185" s="3092"/>
      <c r="C185" s="3093" t="s">
        <v>415</v>
      </c>
      <c r="D185" s="435">
        <f t="shared" ref="D185:G186" si="21">D181-D183</f>
        <v>187398</v>
      </c>
      <c r="E185" s="435">
        <f t="shared" si="21"/>
        <v>110354</v>
      </c>
      <c r="F185" s="435">
        <f t="shared" si="21"/>
        <v>195817</v>
      </c>
      <c r="G185" s="435">
        <f t="shared" si="21"/>
        <v>96666</v>
      </c>
    </row>
    <row r="186" spans="1:7">
      <c r="A186" s="3094"/>
      <c r="B186" s="3092"/>
      <c r="C186" s="3093" t="s">
        <v>416</v>
      </c>
      <c r="D186" s="435">
        <f t="shared" si="21"/>
        <v>155011</v>
      </c>
      <c r="E186" s="435">
        <f t="shared" si="21"/>
        <v>52719</v>
      </c>
      <c r="F186" s="435">
        <f t="shared" si="21"/>
        <v>151271</v>
      </c>
      <c r="G186" s="435">
        <f t="shared" si="21"/>
        <v>46144</v>
      </c>
    </row>
  </sheetData>
  <sheetProtection selectLockedCells="1" sort="0" autoFilter="0" pivotTables="0"/>
  <autoFilter ref="A1:AL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fitToHeight="0" orientation="landscape" r:id="rId1"/>
  <headerFooter alignWithMargins="0">
    <oddHeader>&amp;LFachgruppe für kantonale Finanzfragen (FkF)
Groupe d'études pour les finances cantonales
&amp;CTotal der Kantone&amp;RZürich, 05.08.2019</oddHeader>
    <oddFooter>&amp;LFKF, August 2019</oddFooter>
  </headerFooter>
  <rowBreaks count="3" manualBreakCount="3">
    <brk id="56" max="6" man="1"/>
    <brk id="80" max="6" man="1"/>
    <brk id="148" max="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186"/>
  <sheetViews>
    <sheetView zoomScale="115" zoomScaleNormal="115" workbookViewId="0">
      <selection activeCell="K38" sqref="K38"/>
    </sheetView>
  </sheetViews>
  <sheetFormatPr baseColWidth="10" defaultColWidth="11.42578125" defaultRowHeight="12.75"/>
  <cols>
    <col min="1" max="1" width="15.140625" style="2083" customWidth="1"/>
    <col min="2" max="2" width="3.7109375" style="2083" customWidth="1"/>
    <col min="3" max="3" width="44.7109375" style="2083" customWidth="1"/>
    <col min="4" max="7" width="11.42578125" style="2083" customWidth="1"/>
    <col min="8" max="16384" width="11.42578125" style="2083"/>
  </cols>
  <sheetData>
    <row r="1" spans="1:40" s="2073" customFormat="1" ht="18" customHeight="1">
      <c r="A1" s="2068" t="s">
        <v>189</v>
      </c>
      <c r="B1" s="2069" t="s">
        <v>652</v>
      </c>
      <c r="C1" s="2069" t="s">
        <v>108</v>
      </c>
      <c r="D1" s="2070" t="s">
        <v>23</v>
      </c>
      <c r="E1" s="2071" t="s">
        <v>22</v>
      </c>
      <c r="F1" s="2070" t="s">
        <v>23</v>
      </c>
      <c r="G1" s="2071" t="s">
        <v>22</v>
      </c>
      <c r="H1" s="2072"/>
      <c r="I1" s="2072"/>
      <c r="J1" s="2072"/>
      <c r="K1" s="2072"/>
      <c r="L1" s="2072"/>
      <c r="M1" s="2072"/>
      <c r="N1" s="2072"/>
      <c r="O1" s="2072"/>
      <c r="P1" s="2072"/>
      <c r="Q1" s="2072"/>
      <c r="R1" s="2072"/>
      <c r="S1" s="2072"/>
      <c r="T1" s="2072"/>
      <c r="U1" s="2072"/>
      <c r="V1" s="2072"/>
      <c r="W1" s="2072"/>
      <c r="X1" s="2072"/>
      <c r="Y1" s="2072"/>
      <c r="Z1" s="2072"/>
      <c r="AA1" s="2072"/>
      <c r="AB1" s="2072"/>
      <c r="AC1" s="2072"/>
      <c r="AD1" s="2072"/>
      <c r="AE1" s="2072"/>
      <c r="AF1" s="2072"/>
      <c r="AG1" s="2072"/>
      <c r="AH1" s="2072"/>
      <c r="AI1" s="2072"/>
      <c r="AJ1" s="2072"/>
      <c r="AK1" s="2072"/>
      <c r="AL1" s="2072"/>
      <c r="AM1" s="2072"/>
      <c r="AN1" s="2072"/>
    </row>
    <row r="2" spans="1:40" s="2079" customFormat="1" ht="15" customHeight="1">
      <c r="A2" s="2074"/>
      <c r="B2" s="2075"/>
      <c r="C2" s="2076" t="s">
        <v>191</v>
      </c>
      <c r="D2" s="2077">
        <v>2017</v>
      </c>
      <c r="E2" s="2078">
        <v>2018</v>
      </c>
      <c r="F2" s="2077">
        <v>2018</v>
      </c>
      <c r="G2" s="2078">
        <v>2019</v>
      </c>
    </row>
    <row r="3" spans="1:40" ht="15" customHeight="1">
      <c r="A3" s="2080" t="s">
        <v>192</v>
      </c>
      <c r="B3" s="2081"/>
      <c r="C3" s="2081"/>
      <c r="D3" s="2082"/>
      <c r="E3" s="2082"/>
      <c r="F3" s="2082"/>
      <c r="G3" s="2082"/>
    </row>
    <row r="4" spans="1:40" s="2087" customFormat="1" ht="12.75" customHeight="1">
      <c r="A4" s="2084">
        <v>30</v>
      </c>
      <c r="B4" s="2085"/>
      <c r="C4" s="2086" t="s">
        <v>33</v>
      </c>
      <c r="D4" s="279">
        <v>56923</v>
      </c>
      <c r="E4" s="279">
        <v>56417</v>
      </c>
      <c r="F4" s="279">
        <v>55578.9</v>
      </c>
      <c r="G4" s="279">
        <v>55898</v>
      </c>
    </row>
    <row r="5" spans="1:40" s="2087" customFormat="1" ht="12.75" customHeight="1">
      <c r="A5" s="2088">
        <v>31</v>
      </c>
      <c r="B5" s="2089"/>
      <c r="C5" s="2090" t="s">
        <v>193</v>
      </c>
      <c r="D5" s="284">
        <v>26780</v>
      </c>
      <c r="E5" s="284">
        <v>23614</v>
      </c>
      <c r="F5" s="284">
        <v>29783.1</v>
      </c>
      <c r="G5" s="284">
        <v>23316.7</v>
      </c>
    </row>
    <row r="6" spans="1:40" s="2087" customFormat="1" ht="12.75" customHeight="1">
      <c r="A6" s="2091" t="s">
        <v>36</v>
      </c>
      <c r="B6" s="2092"/>
      <c r="C6" s="2093" t="s">
        <v>194</v>
      </c>
      <c r="D6" s="284">
        <v>4032</v>
      </c>
      <c r="E6" s="284">
        <v>3730</v>
      </c>
      <c r="F6" s="284">
        <v>4017.1</v>
      </c>
      <c r="G6" s="284">
        <v>3614.5</v>
      </c>
    </row>
    <row r="7" spans="1:40" s="2087" customFormat="1" ht="12.75" customHeight="1">
      <c r="A7" s="2091" t="s">
        <v>195</v>
      </c>
      <c r="B7" s="2092"/>
      <c r="C7" s="2093" t="s">
        <v>196</v>
      </c>
      <c r="D7" s="284">
        <v>179</v>
      </c>
      <c r="E7" s="284">
        <v>0</v>
      </c>
      <c r="F7" s="284">
        <v>4342.3</v>
      </c>
      <c r="G7" s="284">
        <v>0</v>
      </c>
    </row>
    <row r="8" spans="1:40" s="2087" customFormat="1" ht="12.75" customHeight="1">
      <c r="A8" s="2094">
        <v>330</v>
      </c>
      <c r="B8" s="2089"/>
      <c r="C8" s="2090" t="s">
        <v>197</v>
      </c>
      <c r="D8" s="284">
        <v>7441</v>
      </c>
      <c r="E8" s="284">
        <v>7177</v>
      </c>
      <c r="F8" s="284">
        <v>7048.1</v>
      </c>
      <c r="G8" s="284">
        <v>494</v>
      </c>
    </row>
    <row r="9" spans="1:40" s="2087" customFormat="1" ht="12.75" customHeight="1">
      <c r="A9" s="2094">
        <v>332</v>
      </c>
      <c r="B9" s="2089"/>
      <c r="C9" s="2090" t="s">
        <v>198</v>
      </c>
      <c r="D9" s="284">
        <v>683</v>
      </c>
      <c r="E9" s="284">
        <v>966</v>
      </c>
      <c r="F9" s="284">
        <v>801.6</v>
      </c>
      <c r="G9" s="284">
        <v>282</v>
      </c>
    </row>
    <row r="10" spans="1:40" s="2087" customFormat="1" ht="12.75" customHeight="1">
      <c r="A10" s="2094">
        <v>339</v>
      </c>
      <c r="B10" s="2089"/>
      <c r="C10" s="2090" t="s">
        <v>199</v>
      </c>
      <c r="D10" s="284">
        <v>0</v>
      </c>
      <c r="E10" s="284">
        <v>0</v>
      </c>
      <c r="F10" s="284">
        <v>0</v>
      </c>
      <c r="G10" s="284">
        <v>0</v>
      </c>
    </row>
    <row r="11" spans="1:40" s="2087" customFormat="1" ht="12.75" customHeight="1">
      <c r="A11" s="2088">
        <v>350</v>
      </c>
      <c r="B11" s="2089"/>
      <c r="C11" s="2090" t="s">
        <v>200</v>
      </c>
      <c r="D11" s="284">
        <v>2868</v>
      </c>
      <c r="E11" s="284">
        <v>3612</v>
      </c>
      <c r="F11" s="284">
        <v>607.6</v>
      </c>
      <c r="G11" s="284">
        <v>2889.7</v>
      </c>
    </row>
    <row r="12" spans="1:40" s="2098" customFormat="1">
      <c r="A12" s="2095">
        <v>351</v>
      </c>
      <c r="B12" s="2096"/>
      <c r="C12" s="2097" t="s">
        <v>201</v>
      </c>
      <c r="D12" s="284">
        <v>704</v>
      </c>
      <c r="E12" s="284">
        <v>0</v>
      </c>
      <c r="F12" s="284">
        <v>295</v>
      </c>
      <c r="G12" s="284">
        <v>0</v>
      </c>
    </row>
    <row r="13" spans="1:40" s="2087" customFormat="1" ht="12.75" customHeight="1">
      <c r="A13" s="2088">
        <v>36</v>
      </c>
      <c r="B13" s="2089"/>
      <c r="C13" s="2090" t="s">
        <v>202</v>
      </c>
      <c r="D13" s="284">
        <v>156823</v>
      </c>
      <c r="E13" s="284">
        <v>166332</v>
      </c>
      <c r="F13" s="284">
        <v>165247.29999999999</v>
      </c>
      <c r="G13" s="284">
        <v>173888.2</v>
      </c>
    </row>
    <row r="14" spans="1:40" s="2087" customFormat="1" ht="12.75" customHeight="1">
      <c r="A14" s="2099" t="s">
        <v>203</v>
      </c>
      <c r="B14" s="2089"/>
      <c r="C14" s="2100" t="s">
        <v>204</v>
      </c>
      <c r="D14" s="284">
        <v>38820</v>
      </c>
      <c r="E14" s="284">
        <v>42362</v>
      </c>
      <c r="F14" s="284">
        <v>41641.199999999997</v>
      </c>
      <c r="G14" s="284">
        <v>41746.6</v>
      </c>
    </row>
    <row r="15" spans="1:40" s="2087" customFormat="1" ht="12.75" customHeight="1">
      <c r="A15" s="2099" t="s">
        <v>205</v>
      </c>
      <c r="B15" s="2089"/>
      <c r="C15" s="2100" t="s">
        <v>206</v>
      </c>
      <c r="D15" s="284">
        <v>22397</v>
      </c>
      <c r="E15" s="284">
        <v>20505</v>
      </c>
      <c r="F15" s="284">
        <v>22030.6</v>
      </c>
      <c r="G15" s="284">
        <v>21283.9</v>
      </c>
    </row>
    <row r="16" spans="1:40" s="2102" customFormat="1" ht="26.25" customHeight="1">
      <c r="A16" s="2099" t="s">
        <v>207</v>
      </c>
      <c r="B16" s="2101"/>
      <c r="C16" s="2100" t="s">
        <v>208</v>
      </c>
      <c r="D16" s="284">
        <v>7284</v>
      </c>
      <c r="E16" s="284">
        <v>7057</v>
      </c>
      <c r="F16" s="284">
        <v>7041.6</v>
      </c>
      <c r="G16" s="284">
        <v>863</v>
      </c>
    </row>
    <row r="17" spans="1:7" s="2103" customFormat="1">
      <c r="A17" s="2088">
        <v>37</v>
      </c>
      <c r="B17" s="2089"/>
      <c r="C17" s="2090" t="s">
        <v>209</v>
      </c>
      <c r="D17" s="284">
        <v>38708</v>
      </c>
      <c r="E17" s="284">
        <v>38803</v>
      </c>
      <c r="F17" s="284">
        <v>38737.5</v>
      </c>
      <c r="G17" s="284">
        <v>38773.1</v>
      </c>
    </row>
    <row r="18" spans="1:7" s="2103" customFormat="1">
      <c r="A18" s="2104" t="s">
        <v>210</v>
      </c>
      <c r="B18" s="2092"/>
      <c r="C18" s="2093" t="s">
        <v>211</v>
      </c>
      <c r="D18" s="284">
        <v>732</v>
      </c>
      <c r="E18" s="284">
        <v>743</v>
      </c>
      <c r="F18" s="284">
        <v>759.3</v>
      </c>
      <c r="G18" s="284">
        <v>732.5</v>
      </c>
    </row>
    <row r="19" spans="1:7" s="2103" customFormat="1">
      <c r="A19" s="2104" t="s">
        <v>212</v>
      </c>
      <c r="B19" s="2092"/>
      <c r="C19" s="2093" t="s">
        <v>213</v>
      </c>
      <c r="D19" s="284">
        <v>407</v>
      </c>
      <c r="E19" s="284">
        <v>675</v>
      </c>
      <c r="F19" s="284">
        <v>729.8</v>
      </c>
      <c r="G19" s="284">
        <v>617.5</v>
      </c>
    </row>
    <row r="20" spans="1:7" s="2087" customFormat="1" ht="12.75" customHeight="1">
      <c r="A20" s="2105">
        <v>39</v>
      </c>
      <c r="B20" s="2106"/>
      <c r="C20" s="2107" t="s">
        <v>214</v>
      </c>
      <c r="D20" s="302">
        <v>22953</v>
      </c>
      <c r="E20" s="302">
        <v>24830</v>
      </c>
      <c r="F20" s="302">
        <v>24613.4</v>
      </c>
      <c r="G20" s="302">
        <v>24593.1</v>
      </c>
    </row>
    <row r="21" spans="1:7" ht="12.75" customHeight="1">
      <c r="A21" s="2108"/>
      <c r="B21" s="2108"/>
      <c r="C21" s="2109" t="s">
        <v>215</v>
      </c>
      <c r="D21" s="305">
        <f t="shared" ref="D21:G21" si="0">D4+D5+SUM(D8:D13)+D17</f>
        <v>290930</v>
      </c>
      <c r="E21" s="305">
        <f t="shared" si="0"/>
        <v>296921</v>
      </c>
      <c r="F21" s="305">
        <f t="shared" si="0"/>
        <v>298099.09999999998</v>
      </c>
      <c r="G21" s="305">
        <f t="shared" si="0"/>
        <v>295541.7</v>
      </c>
    </row>
    <row r="22" spans="1:7" s="2087" customFormat="1" ht="12.75" customHeight="1">
      <c r="A22" s="2094" t="s">
        <v>216</v>
      </c>
      <c r="B22" s="2089"/>
      <c r="C22" s="2090" t="s">
        <v>217</v>
      </c>
      <c r="D22" s="306">
        <v>84058</v>
      </c>
      <c r="E22" s="306">
        <v>84958</v>
      </c>
      <c r="F22" s="306">
        <v>86485.7</v>
      </c>
      <c r="G22" s="306">
        <v>91802.5</v>
      </c>
    </row>
    <row r="23" spans="1:7" s="2087" customFormat="1" ht="12.75" customHeight="1">
      <c r="A23" s="2094" t="s">
        <v>218</v>
      </c>
      <c r="B23" s="2089"/>
      <c r="C23" s="2090" t="s">
        <v>219</v>
      </c>
      <c r="D23" s="306">
        <v>14755</v>
      </c>
      <c r="E23" s="306">
        <v>16631</v>
      </c>
      <c r="F23" s="306">
        <v>17097.8</v>
      </c>
      <c r="G23" s="306">
        <v>15939</v>
      </c>
    </row>
    <row r="24" spans="1:7" s="2110" customFormat="1" ht="12.75" customHeight="1">
      <c r="A24" s="2088">
        <v>41</v>
      </c>
      <c r="B24" s="2089"/>
      <c r="C24" s="2090" t="s">
        <v>220</v>
      </c>
      <c r="D24" s="306">
        <v>9947</v>
      </c>
      <c r="E24" s="306">
        <v>10688</v>
      </c>
      <c r="F24" s="306">
        <v>10718.5</v>
      </c>
      <c r="G24" s="306">
        <v>10654.3</v>
      </c>
    </row>
    <row r="25" spans="1:7" s="2087" customFormat="1" ht="12.75" customHeight="1">
      <c r="A25" s="2111">
        <v>42</v>
      </c>
      <c r="B25" s="2112"/>
      <c r="C25" s="2090" t="s">
        <v>221</v>
      </c>
      <c r="D25" s="306">
        <v>18481</v>
      </c>
      <c r="E25" s="306">
        <v>14099</v>
      </c>
      <c r="F25" s="306">
        <v>14870.4</v>
      </c>
      <c r="G25" s="306">
        <v>14437.7</v>
      </c>
    </row>
    <row r="26" spans="1:7" s="2113" customFormat="1" ht="12.75" customHeight="1">
      <c r="A26" s="2095">
        <v>430</v>
      </c>
      <c r="B26" s="2089"/>
      <c r="C26" s="2090" t="s">
        <v>222</v>
      </c>
      <c r="D26" s="310">
        <v>1418</v>
      </c>
      <c r="E26" s="310">
        <v>1371</v>
      </c>
      <c r="F26" s="310">
        <v>1383.6</v>
      </c>
      <c r="G26" s="310">
        <v>1475.5</v>
      </c>
    </row>
    <row r="27" spans="1:7" s="2113" customFormat="1" ht="12.75" customHeight="1">
      <c r="A27" s="2095">
        <v>431</v>
      </c>
      <c r="B27" s="2089"/>
      <c r="C27" s="2090" t="s">
        <v>223</v>
      </c>
      <c r="D27" s="310">
        <v>881</v>
      </c>
      <c r="E27" s="310">
        <v>925</v>
      </c>
      <c r="F27" s="310">
        <v>878.1</v>
      </c>
      <c r="G27" s="310">
        <v>1054</v>
      </c>
    </row>
    <row r="28" spans="1:7" s="2113" customFormat="1" ht="12.75" customHeight="1">
      <c r="A28" s="2095">
        <v>432</v>
      </c>
      <c r="B28" s="2089"/>
      <c r="C28" s="2090" t="s">
        <v>224</v>
      </c>
      <c r="D28" s="310"/>
      <c r="E28" s="310">
        <v>0</v>
      </c>
      <c r="F28" s="310">
        <v>0</v>
      </c>
      <c r="G28" s="310">
        <v>0</v>
      </c>
    </row>
    <row r="29" spans="1:7" s="2113" customFormat="1" ht="12.75" customHeight="1">
      <c r="A29" s="2095">
        <v>439</v>
      </c>
      <c r="B29" s="2089"/>
      <c r="C29" s="2090" t="s">
        <v>225</v>
      </c>
      <c r="D29" s="310">
        <v>1717</v>
      </c>
      <c r="E29" s="310">
        <v>874</v>
      </c>
      <c r="F29" s="310">
        <v>1341.8</v>
      </c>
      <c r="G29" s="310">
        <v>967.9</v>
      </c>
    </row>
    <row r="30" spans="1:7" s="2087" customFormat="1" ht="25.5">
      <c r="A30" s="2095">
        <v>450</v>
      </c>
      <c r="B30" s="2096"/>
      <c r="C30" s="2097" t="s">
        <v>226</v>
      </c>
      <c r="D30" s="284">
        <v>164</v>
      </c>
      <c r="E30" s="284">
        <v>180</v>
      </c>
      <c r="F30" s="284">
        <v>74.3</v>
      </c>
      <c r="G30" s="284">
        <v>514.70000000000005</v>
      </c>
    </row>
    <row r="31" spans="1:7" s="2098" customFormat="1" ht="25.5">
      <c r="A31" s="2095">
        <v>451</v>
      </c>
      <c r="B31" s="2096"/>
      <c r="C31" s="2097" t="s">
        <v>227</v>
      </c>
      <c r="D31" s="306">
        <v>9</v>
      </c>
      <c r="E31" s="306">
        <v>38</v>
      </c>
      <c r="F31" s="306">
        <v>867.6</v>
      </c>
      <c r="G31" s="306">
        <v>38</v>
      </c>
    </row>
    <row r="32" spans="1:7" s="2087" customFormat="1" ht="12.75" customHeight="1">
      <c r="A32" s="2088">
        <v>46</v>
      </c>
      <c r="B32" s="2089"/>
      <c r="C32" s="2090" t="s">
        <v>228</v>
      </c>
      <c r="D32" s="306">
        <v>77249</v>
      </c>
      <c r="E32" s="306">
        <v>72522</v>
      </c>
      <c r="F32" s="306">
        <v>74612.2</v>
      </c>
      <c r="G32" s="306">
        <v>75600.399999999994</v>
      </c>
    </row>
    <row r="33" spans="1:7" s="2098" customFormat="1" ht="12.75" customHeight="1">
      <c r="A33" s="2104" t="s">
        <v>229</v>
      </c>
      <c r="B33" s="2092"/>
      <c r="C33" s="2093" t="s">
        <v>230</v>
      </c>
      <c r="D33" s="312">
        <v>0</v>
      </c>
      <c r="E33" s="312">
        <v>0</v>
      </c>
      <c r="F33" s="312">
        <v>0</v>
      </c>
      <c r="G33" s="312">
        <v>0</v>
      </c>
    </row>
    <row r="34" spans="1:7" s="2087" customFormat="1" ht="15" customHeight="1">
      <c r="A34" s="2088">
        <v>47</v>
      </c>
      <c r="B34" s="2089"/>
      <c r="C34" s="2090" t="s">
        <v>209</v>
      </c>
      <c r="D34" s="306">
        <v>38708</v>
      </c>
      <c r="E34" s="306">
        <v>38803</v>
      </c>
      <c r="F34" s="306">
        <v>38737.5</v>
      </c>
      <c r="G34" s="306">
        <v>38773.1</v>
      </c>
    </row>
    <row r="35" spans="1:7" s="2087" customFormat="1" ht="15" customHeight="1">
      <c r="A35" s="2105">
        <v>49</v>
      </c>
      <c r="B35" s="2106"/>
      <c r="C35" s="2107" t="s">
        <v>231</v>
      </c>
      <c r="D35" s="302">
        <v>22953</v>
      </c>
      <c r="E35" s="302">
        <v>24830</v>
      </c>
      <c r="F35" s="302">
        <v>24613.4</v>
      </c>
      <c r="G35" s="302">
        <v>24593.1</v>
      </c>
    </row>
    <row r="36" spans="1:7" s="2083" customFormat="1" ht="13.5" customHeight="1">
      <c r="A36" s="2108"/>
      <c r="B36" s="2114"/>
      <c r="C36" s="2109" t="s">
        <v>232</v>
      </c>
      <c r="D36" s="305">
        <f t="shared" ref="D36:G36" si="1">D22+D23+D24+D25+D26+D27+D28+D29+D30+D31+D32+D34</f>
        <v>247387</v>
      </c>
      <c r="E36" s="305">
        <f t="shared" si="1"/>
        <v>241089</v>
      </c>
      <c r="F36" s="305">
        <f t="shared" si="1"/>
        <v>247067.5</v>
      </c>
      <c r="G36" s="305">
        <f t="shared" si="1"/>
        <v>251257.1</v>
      </c>
    </row>
    <row r="37" spans="1:7" s="2115" customFormat="1" ht="15" customHeight="1">
      <c r="A37" s="2108"/>
      <c r="B37" s="2114"/>
      <c r="C37" s="2109" t="s">
        <v>233</v>
      </c>
      <c r="D37" s="305">
        <f t="shared" ref="D37:G37" si="2">D36-D21</f>
        <v>-43543</v>
      </c>
      <c r="E37" s="305">
        <f t="shared" si="2"/>
        <v>-55832</v>
      </c>
      <c r="F37" s="305">
        <f t="shared" si="2"/>
        <v>-51031.599999999977</v>
      </c>
      <c r="G37" s="305">
        <f t="shared" si="2"/>
        <v>-44284.600000000006</v>
      </c>
    </row>
    <row r="38" spans="1:7" s="2098" customFormat="1" ht="15" customHeight="1">
      <c r="A38" s="2094">
        <v>340</v>
      </c>
      <c r="B38" s="2089"/>
      <c r="C38" s="2090" t="s">
        <v>234</v>
      </c>
      <c r="D38" s="306">
        <v>428</v>
      </c>
      <c r="E38" s="306">
        <v>344</v>
      </c>
      <c r="F38" s="306">
        <v>403</v>
      </c>
      <c r="G38" s="306">
        <v>470</v>
      </c>
    </row>
    <row r="39" spans="1:7" s="2098" customFormat="1" ht="15" customHeight="1">
      <c r="A39" s="2094">
        <v>341</v>
      </c>
      <c r="B39" s="2089"/>
      <c r="C39" s="2090" t="s">
        <v>235</v>
      </c>
      <c r="D39" s="306">
        <v>0</v>
      </c>
      <c r="E39" s="306">
        <v>0</v>
      </c>
      <c r="F39" s="306">
        <v>1.9</v>
      </c>
      <c r="G39" s="306">
        <v>0</v>
      </c>
    </row>
    <row r="40" spans="1:7" s="2098" customFormat="1" ht="15" customHeight="1">
      <c r="A40" s="2094">
        <v>342</v>
      </c>
      <c r="B40" s="2089"/>
      <c r="C40" s="2090" t="s">
        <v>236</v>
      </c>
      <c r="D40" s="306">
        <v>0</v>
      </c>
      <c r="E40" s="306">
        <v>0</v>
      </c>
      <c r="F40" s="306">
        <v>0</v>
      </c>
      <c r="G40" s="306">
        <v>0</v>
      </c>
    </row>
    <row r="41" spans="1:7" s="2098" customFormat="1" ht="15" customHeight="1">
      <c r="A41" s="2094">
        <v>343</v>
      </c>
      <c r="B41" s="2089"/>
      <c r="C41" s="2090" t="s">
        <v>237</v>
      </c>
      <c r="D41" s="306">
        <v>0</v>
      </c>
      <c r="E41" s="306">
        <v>0</v>
      </c>
      <c r="F41" s="306">
        <v>0</v>
      </c>
      <c r="G41" s="306">
        <v>0</v>
      </c>
    </row>
    <row r="42" spans="1:7" s="2098" customFormat="1" ht="15" customHeight="1">
      <c r="A42" s="2094">
        <v>344</v>
      </c>
      <c r="B42" s="2089"/>
      <c r="C42" s="2090" t="s">
        <v>238</v>
      </c>
      <c r="D42" s="306">
        <v>0</v>
      </c>
      <c r="E42" s="306">
        <v>0</v>
      </c>
      <c r="F42" s="306">
        <v>0</v>
      </c>
      <c r="G42" s="306">
        <v>0</v>
      </c>
    </row>
    <row r="43" spans="1:7" s="2098" customFormat="1" ht="15" customHeight="1">
      <c r="A43" s="2094">
        <v>349</v>
      </c>
      <c r="B43" s="2089"/>
      <c r="C43" s="2090" t="s">
        <v>239</v>
      </c>
      <c r="D43" s="306">
        <v>6</v>
      </c>
      <c r="E43" s="306">
        <v>0</v>
      </c>
      <c r="F43" s="306">
        <v>9.6999999999999993</v>
      </c>
      <c r="G43" s="306">
        <v>0</v>
      </c>
    </row>
    <row r="44" spans="1:7" s="2087" customFormat="1" ht="15" customHeight="1">
      <c r="A44" s="2088">
        <v>440</v>
      </c>
      <c r="B44" s="2089"/>
      <c r="C44" s="2090" t="s">
        <v>240</v>
      </c>
      <c r="D44" s="306">
        <v>915</v>
      </c>
      <c r="E44" s="306">
        <v>681</v>
      </c>
      <c r="F44" s="306">
        <v>873.9</v>
      </c>
      <c r="G44" s="306">
        <v>536.5</v>
      </c>
    </row>
    <row r="45" spans="1:7" s="2087" customFormat="1" ht="15" customHeight="1">
      <c r="A45" s="2088">
        <v>441</v>
      </c>
      <c r="B45" s="2089"/>
      <c r="C45" s="2090" t="s">
        <v>241</v>
      </c>
      <c r="D45" s="306">
        <v>1</v>
      </c>
      <c r="E45" s="306">
        <v>240</v>
      </c>
      <c r="F45" s="306">
        <v>3136.2</v>
      </c>
      <c r="G45" s="306">
        <v>0</v>
      </c>
    </row>
    <row r="46" spans="1:7" s="2087" customFormat="1" ht="15" customHeight="1">
      <c r="A46" s="2088">
        <v>442</v>
      </c>
      <c r="B46" s="2089"/>
      <c r="C46" s="2090" t="s">
        <v>242</v>
      </c>
      <c r="D46" s="306">
        <v>0</v>
      </c>
      <c r="E46" s="306">
        <v>0</v>
      </c>
      <c r="F46" s="306">
        <v>0</v>
      </c>
      <c r="G46" s="306">
        <v>0</v>
      </c>
    </row>
    <row r="47" spans="1:7" s="2087" customFormat="1" ht="15" customHeight="1">
      <c r="A47" s="2088">
        <v>443</v>
      </c>
      <c r="B47" s="2089"/>
      <c r="C47" s="2090" t="s">
        <v>243</v>
      </c>
      <c r="D47" s="306">
        <v>0</v>
      </c>
      <c r="E47" s="306">
        <v>0</v>
      </c>
      <c r="F47" s="306">
        <v>0</v>
      </c>
      <c r="G47" s="306">
        <v>0</v>
      </c>
    </row>
    <row r="48" spans="1:7" s="2087" customFormat="1" ht="15" customHeight="1">
      <c r="A48" s="2088">
        <v>444</v>
      </c>
      <c r="B48" s="2089"/>
      <c r="C48" s="2090" t="s">
        <v>238</v>
      </c>
      <c r="D48" s="306">
        <v>2452</v>
      </c>
      <c r="E48" s="306">
        <v>0</v>
      </c>
      <c r="F48" s="306">
        <v>6.9</v>
      </c>
      <c r="G48" s="306">
        <v>0</v>
      </c>
    </row>
    <row r="49" spans="1:7" s="2087" customFormat="1" ht="15" customHeight="1">
      <c r="A49" s="2088">
        <v>445</v>
      </c>
      <c r="B49" s="2089"/>
      <c r="C49" s="2090" t="s">
        <v>244</v>
      </c>
      <c r="D49" s="306">
        <v>493</v>
      </c>
      <c r="E49" s="306">
        <v>405</v>
      </c>
      <c r="F49" s="306">
        <v>527.5</v>
      </c>
      <c r="G49" s="306">
        <v>397.5</v>
      </c>
    </row>
    <row r="50" spans="1:7" s="2087" customFormat="1" ht="15" customHeight="1">
      <c r="A50" s="2088">
        <v>446</v>
      </c>
      <c r="B50" s="2089"/>
      <c r="C50" s="2090" t="s">
        <v>245</v>
      </c>
      <c r="D50" s="306">
        <v>12820</v>
      </c>
      <c r="E50" s="306">
        <v>12443</v>
      </c>
      <c r="F50" s="306">
        <v>13020</v>
      </c>
      <c r="G50" s="306">
        <v>13180</v>
      </c>
    </row>
    <row r="51" spans="1:7" s="2087" customFormat="1" ht="15" customHeight="1">
      <c r="A51" s="2088">
        <v>447</v>
      </c>
      <c r="B51" s="2089"/>
      <c r="C51" s="2090" t="s">
        <v>246</v>
      </c>
      <c r="D51" s="306">
        <v>5889</v>
      </c>
      <c r="E51" s="306">
        <v>5884</v>
      </c>
      <c r="F51" s="306">
        <v>4627.8999999999996</v>
      </c>
      <c r="G51" s="306">
        <v>4632</v>
      </c>
    </row>
    <row r="52" spans="1:7" s="2087" customFormat="1" ht="15" customHeight="1">
      <c r="A52" s="2088">
        <v>448</v>
      </c>
      <c r="B52" s="2089"/>
      <c r="C52" s="2090" t="s">
        <v>247</v>
      </c>
      <c r="D52" s="306">
        <v>0</v>
      </c>
      <c r="E52" s="306">
        <v>0</v>
      </c>
      <c r="F52" s="306">
        <v>0</v>
      </c>
      <c r="G52" s="306">
        <v>0</v>
      </c>
    </row>
    <row r="53" spans="1:7" s="2087" customFormat="1" ht="15" customHeight="1">
      <c r="A53" s="2088">
        <v>449</v>
      </c>
      <c r="B53" s="2089"/>
      <c r="C53" s="2090" t="s">
        <v>248</v>
      </c>
      <c r="D53" s="306">
        <v>238</v>
      </c>
      <c r="E53" s="306">
        <v>58</v>
      </c>
      <c r="F53" s="306">
        <v>132</v>
      </c>
      <c r="G53" s="306">
        <v>55</v>
      </c>
    </row>
    <row r="54" spans="1:7" s="2098" customFormat="1" ht="13.5" customHeight="1">
      <c r="A54" s="2116" t="s">
        <v>249</v>
      </c>
      <c r="B54" s="2117"/>
      <c r="C54" s="2117" t="s">
        <v>250</v>
      </c>
      <c r="D54" s="318">
        <v>0</v>
      </c>
      <c r="E54" s="318">
        <v>0</v>
      </c>
      <c r="F54" s="318">
        <v>0</v>
      </c>
      <c r="G54" s="318">
        <v>0</v>
      </c>
    </row>
    <row r="55" spans="1:7" ht="15" customHeight="1">
      <c r="A55" s="2114"/>
      <c r="B55" s="2114"/>
      <c r="C55" s="2109" t="s">
        <v>251</v>
      </c>
      <c r="D55" s="305">
        <f t="shared" ref="D55" si="3">SUM(D44:D53)-SUM(D38:D43)</f>
        <v>22374</v>
      </c>
      <c r="E55" s="305">
        <f t="shared" ref="E55" si="4">SUM(E44:E53)-SUM(E38:E43)</f>
        <v>19367</v>
      </c>
      <c r="F55" s="305">
        <f t="shared" ref="F55:G55" si="5">SUM(F44:F53)-SUM(F38:F43)</f>
        <v>21909.800000000003</v>
      </c>
      <c r="G55" s="305">
        <f t="shared" si="5"/>
        <v>18331</v>
      </c>
    </row>
    <row r="56" spans="1:7" ht="14.25" customHeight="1">
      <c r="A56" s="2114"/>
      <c r="B56" s="2114"/>
      <c r="C56" s="2109" t="s">
        <v>252</v>
      </c>
      <c r="D56" s="305">
        <f t="shared" ref="D56:G56" si="6">D55+D37</f>
        <v>-21169</v>
      </c>
      <c r="E56" s="305">
        <f t="shared" si="6"/>
        <v>-36465</v>
      </c>
      <c r="F56" s="305">
        <f t="shared" si="6"/>
        <v>-29121.799999999974</v>
      </c>
      <c r="G56" s="305">
        <f t="shared" si="6"/>
        <v>-25953.600000000006</v>
      </c>
    </row>
    <row r="57" spans="1:7" s="2087" customFormat="1" ht="15.75" customHeight="1">
      <c r="A57" s="2118">
        <v>380</v>
      </c>
      <c r="B57" s="2119"/>
      <c r="C57" s="2120" t="s">
        <v>253</v>
      </c>
      <c r="D57" s="502">
        <v>0</v>
      </c>
      <c r="E57" s="502">
        <v>0</v>
      </c>
      <c r="F57" s="502">
        <v>0</v>
      </c>
      <c r="G57" s="502">
        <v>0</v>
      </c>
    </row>
    <row r="58" spans="1:7" s="2087" customFormat="1" ht="15.75" customHeight="1">
      <c r="A58" s="2118">
        <v>381</v>
      </c>
      <c r="B58" s="2119"/>
      <c r="C58" s="2120" t="s">
        <v>254</v>
      </c>
      <c r="D58" s="502">
        <v>0</v>
      </c>
      <c r="E58" s="502">
        <v>0</v>
      </c>
      <c r="F58" s="502">
        <v>0</v>
      </c>
      <c r="G58" s="502">
        <v>0</v>
      </c>
    </row>
    <row r="59" spans="1:7" s="2098" customFormat="1" ht="25.5">
      <c r="A59" s="2095">
        <v>383</v>
      </c>
      <c r="B59" s="2096"/>
      <c r="C59" s="2097" t="s">
        <v>255</v>
      </c>
      <c r="D59" s="323">
        <v>0</v>
      </c>
      <c r="E59" s="323">
        <v>0</v>
      </c>
      <c r="F59" s="323">
        <v>81654.3</v>
      </c>
      <c r="G59" s="323">
        <v>0</v>
      </c>
    </row>
    <row r="60" spans="1:7" s="2098" customFormat="1">
      <c r="A60" s="2095">
        <v>3840</v>
      </c>
      <c r="B60" s="2096"/>
      <c r="C60" s="2097" t="s">
        <v>256</v>
      </c>
      <c r="D60" s="324">
        <v>0</v>
      </c>
      <c r="E60" s="324">
        <v>0</v>
      </c>
      <c r="F60" s="324">
        <v>0</v>
      </c>
      <c r="G60" s="324">
        <v>0</v>
      </c>
    </row>
    <row r="61" spans="1:7" s="2098" customFormat="1">
      <c r="A61" s="2095">
        <v>3841</v>
      </c>
      <c r="B61" s="2096"/>
      <c r="C61" s="2097" t="s">
        <v>257</v>
      </c>
      <c r="D61" s="324">
        <v>0</v>
      </c>
      <c r="E61" s="324">
        <v>0</v>
      </c>
      <c r="F61" s="324">
        <v>0</v>
      </c>
      <c r="G61" s="324">
        <v>0</v>
      </c>
    </row>
    <row r="62" spans="1:7" s="2098" customFormat="1">
      <c r="A62" s="2121">
        <v>386</v>
      </c>
      <c r="B62" s="2122"/>
      <c r="C62" s="2123" t="s">
        <v>258</v>
      </c>
      <c r="D62" s="324">
        <v>0</v>
      </c>
      <c r="E62" s="324">
        <v>0</v>
      </c>
      <c r="F62" s="324">
        <v>0</v>
      </c>
      <c r="G62" s="324">
        <v>0</v>
      </c>
    </row>
    <row r="63" spans="1:7" s="2098" customFormat="1" ht="25.5">
      <c r="A63" s="2095">
        <v>387</v>
      </c>
      <c r="B63" s="2096"/>
      <c r="C63" s="2097" t="s">
        <v>259</v>
      </c>
      <c r="D63" s="324">
        <v>0</v>
      </c>
      <c r="E63" s="324">
        <v>0</v>
      </c>
      <c r="F63" s="324">
        <v>0</v>
      </c>
      <c r="G63" s="324">
        <v>0</v>
      </c>
    </row>
    <row r="64" spans="1:7" s="2098" customFormat="1">
      <c r="A64" s="2104">
        <v>389</v>
      </c>
      <c r="B64" s="2124"/>
      <c r="C64" s="2093" t="s">
        <v>61</v>
      </c>
      <c r="D64" s="312">
        <v>0</v>
      </c>
      <c r="E64" s="312">
        <v>0</v>
      </c>
      <c r="F64" s="312">
        <v>0</v>
      </c>
      <c r="G64" s="312">
        <v>0</v>
      </c>
    </row>
    <row r="65" spans="1:7" s="2087" customFormat="1">
      <c r="A65" s="2094" t="s">
        <v>260</v>
      </c>
      <c r="B65" s="2089"/>
      <c r="C65" s="2090" t="s">
        <v>261</v>
      </c>
      <c r="D65" s="306">
        <v>0</v>
      </c>
      <c r="E65" s="306">
        <v>0</v>
      </c>
      <c r="F65" s="306">
        <v>0</v>
      </c>
      <c r="G65" s="306">
        <v>0</v>
      </c>
    </row>
    <row r="66" spans="1:7" s="2127" customFormat="1">
      <c r="A66" s="2125" t="s">
        <v>262</v>
      </c>
      <c r="B66" s="2126"/>
      <c r="C66" s="2097" t="s">
        <v>263</v>
      </c>
      <c r="D66" s="323">
        <v>0</v>
      </c>
      <c r="E66" s="323">
        <v>0</v>
      </c>
      <c r="F66" s="323">
        <v>0</v>
      </c>
      <c r="G66" s="323">
        <v>0</v>
      </c>
    </row>
    <row r="67" spans="1:7" s="2087" customFormat="1">
      <c r="A67" s="2128">
        <v>481</v>
      </c>
      <c r="B67" s="2089"/>
      <c r="C67" s="2090" t="s">
        <v>264</v>
      </c>
      <c r="D67" s="306">
        <v>0</v>
      </c>
      <c r="E67" s="306">
        <v>0</v>
      </c>
      <c r="F67" s="306">
        <v>0</v>
      </c>
      <c r="G67" s="306">
        <v>0</v>
      </c>
    </row>
    <row r="68" spans="1:7" s="2087" customFormat="1">
      <c r="A68" s="2128">
        <v>482</v>
      </c>
      <c r="B68" s="2089"/>
      <c r="C68" s="2090" t="s">
        <v>265</v>
      </c>
      <c r="D68" s="306">
        <v>0</v>
      </c>
      <c r="E68" s="306">
        <v>0</v>
      </c>
      <c r="F68" s="306">
        <v>0</v>
      </c>
      <c r="G68" s="306">
        <v>0</v>
      </c>
    </row>
    <row r="69" spans="1:7" s="2087" customFormat="1">
      <c r="A69" s="2128">
        <v>483</v>
      </c>
      <c r="B69" s="2089"/>
      <c r="C69" s="2090" t="s">
        <v>266</v>
      </c>
      <c r="D69" s="306">
        <v>0</v>
      </c>
      <c r="E69" s="306">
        <v>0</v>
      </c>
      <c r="F69" s="306">
        <v>0</v>
      </c>
      <c r="G69" s="306">
        <v>0</v>
      </c>
    </row>
    <row r="70" spans="1:7" s="2087" customFormat="1">
      <c r="A70" s="2128">
        <v>484</v>
      </c>
      <c r="B70" s="2089"/>
      <c r="C70" s="2090" t="s">
        <v>267</v>
      </c>
      <c r="D70" s="306">
        <v>0</v>
      </c>
      <c r="E70" s="306">
        <v>0</v>
      </c>
      <c r="F70" s="306">
        <v>0</v>
      </c>
      <c r="G70" s="306">
        <v>0</v>
      </c>
    </row>
    <row r="71" spans="1:7" s="2087" customFormat="1">
      <c r="A71" s="2128">
        <v>485</v>
      </c>
      <c r="B71" s="2089"/>
      <c r="C71" s="2090" t="s">
        <v>268</v>
      </c>
      <c r="D71" s="306">
        <v>0</v>
      </c>
      <c r="E71" s="306">
        <v>0</v>
      </c>
      <c r="F71" s="306">
        <v>0</v>
      </c>
      <c r="G71" s="306">
        <v>0</v>
      </c>
    </row>
    <row r="72" spans="1:7" s="2087" customFormat="1">
      <c r="A72" s="2128">
        <v>486</v>
      </c>
      <c r="B72" s="2089"/>
      <c r="C72" s="2090" t="s">
        <v>269</v>
      </c>
      <c r="D72" s="306">
        <v>0</v>
      </c>
      <c r="E72" s="306">
        <v>0</v>
      </c>
      <c r="F72" s="306">
        <v>0</v>
      </c>
      <c r="G72" s="306">
        <v>0</v>
      </c>
    </row>
    <row r="73" spans="1:7" s="2098" customFormat="1">
      <c r="A73" s="2128">
        <v>487</v>
      </c>
      <c r="B73" s="2092"/>
      <c r="C73" s="2093" t="s">
        <v>270</v>
      </c>
      <c r="D73" s="312">
        <v>0</v>
      </c>
      <c r="E73" s="312">
        <v>0</v>
      </c>
      <c r="F73" s="312">
        <v>0</v>
      </c>
      <c r="G73" s="312">
        <v>0</v>
      </c>
    </row>
    <row r="74" spans="1:7" s="2098" customFormat="1">
      <c r="A74" s="2128">
        <v>489</v>
      </c>
      <c r="B74" s="2129"/>
      <c r="C74" s="2107" t="s">
        <v>78</v>
      </c>
      <c r="D74" s="312">
        <v>11000</v>
      </c>
      <c r="E74" s="312">
        <v>26500</v>
      </c>
      <c r="F74" s="312"/>
      <c r="G74" s="312">
        <v>14500</v>
      </c>
    </row>
    <row r="75" spans="1:7" s="2098" customFormat="1">
      <c r="A75" s="2130" t="s">
        <v>271</v>
      </c>
      <c r="B75" s="2129"/>
      <c r="C75" s="2107" t="s">
        <v>272</v>
      </c>
      <c r="D75" s="306">
        <v>0</v>
      </c>
      <c r="E75" s="306">
        <v>0</v>
      </c>
      <c r="F75" s="306">
        <v>0</v>
      </c>
      <c r="G75" s="306">
        <v>0</v>
      </c>
    </row>
    <row r="76" spans="1:7">
      <c r="A76" s="2108"/>
      <c r="B76" s="2108"/>
      <c r="C76" s="2109" t="s">
        <v>273</v>
      </c>
      <c r="D76" s="305">
        <f t="shared" ref="D76" si="7">SUM(D65:D74)-SUM(D57:D64)</f>
        <v>11000</v>
      </c>
      <c r="E76" s="305">
        <f t="shared" ref="E76" si="8">SUM(E65:E74)-SUM(E57:E64)</f>
        <v>26500</v>
      </c>
      <c r="F76" s="305">
        <f t="shared" ref="F76:G76" si="9">SUM(F65:F74)-SUM(F57:F64)</f>
        <v>-81654.3</v>
      </c>
      <c r="G76" s="305">
        <f t="shared" si="9"/>
        <v>14500</v>
      </c>
    </row>
    <row r="77" spans="1:7">
      <c r="A77" s="2131"/>
      <c r="B77" s="2131"/>
      <c r="C77" s="2109" t="s">
        <v>274</v>
      </c>
      <c r="D77" s="305">
        <f t="shared" ref="D77:G77" si="10">D56+D76</f>
        <v>-10169</v>
      </c>
      <c r="E77" s="305">
        <f t="shared" si="10"/>
        <v>-9965</v>
      </c>
      <c r="F77" s="305">
        <f t="shared" si="10"/>
        <v>-110776.09999999998</v>
      </c>
      <c r="G77" s="305">
        <f t="shared" si="10"/>
        <v>-11453.600000000006</v>
      </c>
    </row>
    <row r="78" spans="1:7">
      <c r="A78" s="2132">
        <v>3</v>
      </c>
      <c r="B78" s="2132"/>
      <c r="C78" s="2133" t="s">
        <v>275</v>
      </c>
      <c r="D78" s="338">
        <f t="shared" ref="D78:G78" si="11">D20+D21+SUM(D38:D43)+SUM(D57:D64)</f>
        <v>314317</v>
      </c>
      <c r="E78" s="338">
        <f t="shared" si="11"/>
        <v>322095</v>
      </c>
      <c r="F78" s="338">
        <f t="shared" si="11"/>
        <v>404781.39999999997</v>
      </c>
      <c r="G78" s="338">
        <f t="shared" si="11"/>
        <v>320604.79999999999</v>
      </c>
    </row>
    <row r="79" spans="1:7">
      <c r="A79" s="2132">
        <v>4</v>
      </c>
      <c r="B79" s="2132"/>
      <c r="C79" s="2133" t="s">
        <v>276</v>
      </c>
      <c r="D79" s="338">
        <f t="shared" ref="D79:G79" si="12">D35+D36+SUM(D44:D53)+SUM(D65:D74)</f>
        <v>304148</v>
      </c>
      <c r="E79" s="338">
        <f t="shared" si="12"/>
        <v>312130</v>
      </c>
      <c r="F79" s="338">
        <f t="shared" si="12"/>
        <v>294005.30000000005</v>
      </c>
      <c r="G79" s="338">
        <f t="shared" si="12"/>
        <v>309151.2</v>
      </c>
    </row>
    <row r="80" spans="1:7">
      <c r="A80" s="2134"/>
      <c r="B80" s="2134"/>
      <c r="C80" s="2135"/>
      <c r="D80" s="341"/>
      <c r="E80" s="341"/>
      <c r="F80" s="341"/>
      <c r="G80" s="341"/>
    </row>
    <row r="81" spans="1:7">
      <c r="A81" s="2136" t="s">
        <v>277</v>
      </c>
      <c r="B81" s="2137"/>
      <c r="C81" s="2137"/>
      <c r="D81" s="1284"/>
      <c r="E81" s="1284"/>
      <c r="F81" s="1284"/>
      <c r="G81" s="1284"/>
    </row>
    <row r="82" spans="1:7" s="2087" customFormat="1">
      <c r="A82" s="2138">
        <v>50</v>
      </c>
      <c r="B82" s="2139"/>
      <c r="C82" s="2139" t="s">
        <v>278</v>
      </c>
      <c r="D82" s="306">
        <v>4468</v>
      </c>
      <c r="E82" s="306">
        <v>28235</v>
      </c>
      <c r="F82" s="306">
        <v>22504.2</v>
      </c>
      <c r="G82" s="306">
        <v>36262</v>
      </c>
    </row>
    <row r="83" spans="1:7" s="2087" customFormat="1">
      <c r="A83" s="2138">
        <v>51</v>
      </c>
      <c r="B83" s="2139"/>
      <c r="C83" s="2139" t="s">
        <v>279</v>
      </c>
      <c r="D83" s="306">
        <v>1276</v>
      </c>
      <c r="E83" s="306">
        <v>700</v>
      </c>
      <c r="F83" s="306">
        <v>373.9</v>
      </c>
      <c r="G83" s="306">
        <v>4100</v>
      </c>
    </row>
    <row r="84" spans="1:7" s="2087" customFormat="1">
      <c r="A84" s="2138">
        <v>52</v>
      </c>
      <c r="B84" s="2139"/>
      <c r="C84" s="2139" t="s">
        <v>280</v>
      </c>
      <c r="D84" s="306">
        <v>924</v>
      </c>
      <c r="E84" s="306">
        <v>523</v>
      </c>
      <c r="F84" s="306">
        <v>362</v>
      </c>
      <c r="G84" s="306">
        <v>1071</v>
      </c>
    </row>
    <row r="85" spans="1:7" s="2087" customFormat="1">
      <c r="A85" s="2140">
        <v>54</v>
      </c>
      <c r="B85" s="2141"/>
      <c r="C85" s="2141" t="s">
        <v>281</v>
      </c>
      <c r="D85" s="306">
        <v>3</v>
      </c>
      <c r="E85" s="306">
        <v>3050</v>
      </c>
      <c r="F85" s="306">
        <v>111.9</v>
      </c>
      <c r="G85" s="306">
        <v>2900</v>
      </c>
    </row>
    <row r="86" spans="1:7" s="2087" customFormat="1">
      <c r="A86" s="2140">
        <v>55</v>
      </c>
      <c r="B86" s="2141"/>
      <c r="C86" s="2141" t="s">
        <v>282</v>
      </c>
      <c r="D86" s="306">
        <v>240</v>
      </c>
      <c r="E86" s="306">
        <v>0</v>
      </c>
      <c r="F86" s="306">
        <v>0</v>
      </c>
      <c r="G86" s="306">
        <v>0</v>
      </c>
    </row>
    <row r="87" spans="1:7" s="2087" customFormat="1">
      <c r="A87" s="2140">
        <v>56</v>
      </c>
      <c r="B87" s="2141"/>
      <c r="C87" s="2141" t="s">
        <v>283</v>
      </c>
      <c r="D87" s="306">
        <v>6170</v>
      </c>
      <c r="E87" s="306">
        <v>11058</v>
      </c>
      <c r="F87" s="306">
        <v>9472.5</v>
      </c>
      <c r="G87" s="306">
        <v>8656</v>
      </c>
    </row>
    <row r="88" spans="1:7" s="2087" customFormat="1">
      <c r="A88" s="2138">
        <v>57</v>
      </c>
      <c r="B88" s="2139"/>
      <c r="C88" s="2139" t="s">
        <v>284</v>
      </c>
      <c r="D88" s="306">
        <v>8835</v>
      </c>
      <c r="E88" s="306">
        <v>12514</v>
      </c>
      <c r="F88" s="306">
        <v>8073.2</v>
      </c>
      <c r="G88" s="306">
        <v>12804.7</v>
      </c>
    </row>
    <row r="89" spans="1:7" s="2087" customFormat="1">
      <c r="A89" s="2138">
        <v>580</v>
      </c>
      <c r="B89" s="2139"/>
      <c r="C89" s="2139" t="s">
        <v>285</v>
      </c>
      <c r="D89" s="306">
        <v>0</v>
      </c>
      <c r="E89" s="306">
        <v>0</v>
      </c>
      <c r="F89" s="306">
        <v>0</v>
      </c>
      <c r="G89" s="306">
        <v>0</v>
      </c>
    </row>
    <row r="90" spans="1:7" s="2087" customFormat="1">
      <c r="A90" s="2138">
        <v>582</v>
      </c>
      <c r="B90" s="2139"/>
      <c r="C90" s="2139" t="s">
        <v>286</v>
      </c>
      <c r="D90" s="306">
        <v>0</v>
      </c>
      <c r="E90" s="306">
        <v>0</v>
      </c>
      <c r="F90" s="306">
        <v>0</v>
      </c>
      <c r="G90" s="306">
        <v>0</v>
      </c>
    </row>
    <row r="91" spans="1:7" s="2087" customFormat="1">
      <c r="A91" s="2138">
        <v>584</v>
      </c>
      <c r="B91" s="2139"/>
      <c r="C91" s="2139" t="s">
        <v>287</v>
      </c>
      <c r="D91" s="306">
        <v>0</v>
      </c>
      <c r="E91" s="306">
        <v>0</v>
      </c>
      <c r="F91" s="306">
        <v>0</v>
      </c>
      <c r="G91" s="306">
        <v>0</v>
      </c>
    </row>
    <row r="92" spans="1:7" s="2087" customFormat="1">
      <c r="A92" s="2138">
        <v>585</v>
      </c>
      <c r="B92" s="2139"/>
      <c r="C92" s="2139" t="s">
        <v>288</v>
      </c>
      <c r="D92" s="306">
        <v>0</v>
      </c>
      <c r="E92" s="306">
        <v>0</v>
      </c>
      <c r="F92" s="306">
        <v>0</v>
      </c>
      <c r="G92" s="306">
        <v>0</v>
      </c>
    </row>
    <row r="93" spans="1:7" s="2087" customFormat="1">
      <c r="A93" s="2138">
        <v>586</v>
      </c>
      <c r="B93" s="2139"/>
      <c r="C93" s="2139" t="s">
        <v>289</v>
      </c>
      <c r="D93" s="306">
        <v>0</v>
      </c>
      <c r="E93" s="306">
        <v>0</v>
      </c>
      <c r="F93" s="306">
        <v>0</v>
      </c>
      <c r="G93" s="306">
        <v>0</v>
      </c>
    </row>
    <row r="94" spans="1:7" s="2087" customFormat="1">
      <c r="A94" s="2142">
        <v>589</v>
      </c>
      <c r="B94" s="2143"/>
      <c r="C94" s="2143" t="s">
        <v>290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2144">
        <v>5</v>
      </c>
      <c r="B95" s="2145"/>
      <c r="C95" s="2145" t="s">
        <v>291</v>
      </c>
      <c r="D95" s="353">
        <f t="shared" ref="D95:G95" si="13">SUM(D82:D94)</f>
        <v>21916</v>
      </c>
      <c r="E95" s="353">
        <f t="shared" si="13"/>
        <v>56080</v>
      </c>
      <c r="F95" s="353">
        <f t="shared" si="13"/>
        <v>40897.699999999997</v>
      </c>
      <c r="G95" s="353">
        <f t="shared" si="13"/>
        <v>65793.7</v>
      </c>
    </row>
    <row r="96" spans="1:7" s="2087" customFormat="1">
      <c r="A96" s="2138">
        <v>60</v>
      </c>
      <c r="B96" s="2139"/>
      <c r="C96" s="2139" t="s">
        <v>292</v>
      </c>
      <c r="D96" s="484">
        <v>136</v>
      </c>
      <c r="E96" s="484">
        <v>0</v>
      </c>
      <c r="F96" s="484">
        <v>308.39999999999998</v>
      </c>
      <c r="G96" s="484">
        <v>0</v>
      </c>
    </row>
    <row r="97" spans="1:7" s="2087" customFormat="1">
      <c r="A97" s="2138">
        <v>61</v>
      </c>
      <c r="B97" s="2139"/>
      <c r="C97" s="2139" t="s">
        <v>293</v>
      </c>
      <c r="D97" s="484">
        <v>1027</v>
      </c>
      <c r="E97" s="484">
        <v>1679</v>
      </c>
      <c r="F97" s="484">
        <v>1344.1</v>
      </c>
      <c r="G97" s="484">
        <v>5217</v>
      </c>
    </row>
    <row r="98" spans="1:7" s="2087" customFormat="1">
      <c r="A98" s="2138">
        <v>62</v>
      </c>
      <c r="B98" s="2139"/>
      <c r="C98" s="2139" t="s">
        <v>294</v>
      </c>
      <c r="D98" s="484">
        <v>0</v>
      </c>
      <c r="E98" s="484">
        <v>0</v>
      </c>
      <c r="F98" s="484">
        <v>0</v>
      </c>
      <c r="G98" s="484">
        <v>0</v>
      </c>
    </row>
    <row r="99" spans="1:7" s="2087" customFormat="1">
      <c r="A99" s="2138">
        <v>63</v>
      </c>
      <c r="B99" s="2139"/>
      <c r="C99" s="2139" t="s">
        <v>295</v>
      </c>
      <c r="D99" s="484">
        <v>4642</v>
      </c>
      <c r="E99" s="484">
        <v>19089</v>
      </c>
      <c r="F99" s="484">
        <v>14321.9</v>
      </c>
      <c r="G99" s="484">
        <v>26252.5</v>
      </c>
    </row>
    <row r="100" spans="1:7" s="2087" customFormat="1">
      <c r="A100" s="2140">
        <v>64</v>
      </c>
      <c r="B100" s="2141"/>
      <c r="C100" s="2141" t="s">
        <v>296</v>
      </c>
      <c r="D100" s="484">
        <v>861</v>
      </c>
      <c r="E100" s="484">
        <v>763</v>
      </c>
      <c r="F100" s="484">
        <v>708.1</v>
      </c>
      <c r="G100" s="484">
        <v>643.9</v>
      </c>
    </row>
    <row r="101" spans="1:7" s="2087" customFormat="1">
      <c r="A101" s="2140">
        <v>65</v>
      </c>
      <c r="B101" s="2141"/>
      <c r="C101" s="2141" t="s">
        <v>297</v>
      </c>
      <c r="D101" s="484">
        <v>0</v>
      </c>
      <c r="E101" s="484">
        <v>0</v>
      </c>
      <c r="F101" s="484">
        <v>0</v>
      </c>
      <c r="G101" s="484">
        <v>0</v>
      </c>
    </row>
    <row r="102" spans="1:7" s="2087" customFormat="1">
      <c r="A102" s="2140">
        <v>66</v>
      </c>
      <c r="B102" s="2141"/>
      <c r="C102" s="2141" t="s">
        <v>298</v>
      </c>
      <c r="D102" s="484">
        <v>0</v>
      </c>
      <c r="E102" s="484">
        <v>0</v>
      </c>
      <c r="F102" s="484">
        <v>0</v>
      </c>
      <c r="G102" s="484">
        <v>0</v>
      </c>
    </row>
    <row r="103" spans="1:7" s="2087" customFormat="1">
      <c r="A103" s="2138">
        <v>67</v>
      </c>
      <c r="B103" s="2139"/>
      <c r="C103" s="2139" t="s">
        <v>284</v>
      </c>
      <c r="D103" s="487">
        <v>8834</v>
      </c>
      <c r="E103" s="487">
        <v>12514</v>
      </c>
      <c r="F103" s="487">
        <v>8073.2</v>
      </c>
      <c r="G103" s="487">
        <v>12804.7</v>
      </c>
    </row>
    <row r="104" spans="1:7" s="2087" customFormat="1" ht="25.5">
      <c r="A104" s="2146" t="s">
        <v>299</v>
      </c>
      <c r="B104" s="2139"/>
      <c r="C104" s="2147" t="s">
        <v>300</v>
      </c>
      <c r="D104" s="487">
        <v>0</v>
      </c>
      <c r="E104" s="487">
        <v>0</v>
      </c>
      <c r="F104" s="487">
        <v>0</v>
      </c>
      <c r="G104" s="487">
        <v>0</v>
      </c>
    </row>
    <row r="105" spans="1:7" s="2087" customFormat="1" ht="38.25">
      <c r="A105" s="2148" t="s">
        <v>301</v>
      </c>
      <c r="B105" s="2143"/>
      <c r="C105" s="2149" t="s">
        <v>302</v>
      </c>
      <c r="D105" s="490">
        <v>4125</v>
      </c>
      <c r="E105" s="490">
        <v>10161</v>
      </c>
      <c r="F105" s="490">
        <v>1900</v>
      </c>
      <c r="G105" s="490">
        <v>2497.5</v>
      </c>
    </row>
    <row r="106" spans="1:7">
      <c r="A106" s="2144">
        <v>6</v>
      </c>
      <c r="B106" s="2145"/>
      <c r="C106" s="2145" t="s">
        <v>303</v>
      </c>
      <c r="D106" s="353">
        <f t="shared" ref="D106:G106" si="14">SUM(D96:D105)</f>
        <v>19625</v>
      </c>
      <c r="E106" s="353">
        <f t="shared" si="14"/>
        <v>44206</v>
      </c>
      <c r="F106" s="353">
        <f t="shared" si="14"/>
        <v>26655.7</v>
      </c>
      <c r="G106" s="353">
        <f t="shared" si="14"/>
        <v>47415.600000000006</v>
      </c>
    </row>
    <row r="107" spans="1:7">
      <c r="A107" s="2150" t="s">
        <v>304</v>
      </c>
      <c r="B107" s="2150"/>
      <c r="C107" s="2145" t="s">
        <v>3</v>
      </c>
      <c r="D107" s="353">
        <f t="shared" ref="D107:G107" si="15">(D95-D88)-(D106-D103)</f>
        <v>2290</v>
      </c>
      <c r="E107" s="353">
        <f t="shared" si="15"/>
        <v>11874</v>
      </c>
      <c r="F107" s="353">
        <f t="shared" si="15"/>
        <v>14242</v>
      </c>
      <c r="G107" s="353">
        <f t="shared" si="15"/>
        <v>18378.099999999991</v>
      </c>
    </row>
    <row r="108" spans="1:7">
      <c r="A108" s="2151" t="s">
        <v>305</v>
      </c>
      <c r="B108" s="2151"/>
      <c r="C108" s="2152" t="s">
        <v>306</v>
      </c>
      <c r="D108" s="353">
        <f t="shared" ref="D108:G108" si="16">D107-D85-D86+D100+D101</f>
        <v>2908</v>
      </c>
      <c r="E108" s="353">
        <f t="shared" si="16"/>
        <v>9587</v>
      </c>
      <c r="F108" s="353">
        <f t="shared" si="16"/>
        <v>14838.2</v>
      </c>
      <c r="G108" s="353">
        <f t="shared" si="16"/>
        <v>16121.999999999991</v>
      </c>
    </row>
    <row r="109" spans="1:7">
      <c r="A109" s="2134"/>
      <c r="B109" s="2134"/>
      <c r="C109" s="2135"/>
      <c r="D109" s="341"/>
      <c r="E109" s="341"/>
      <c r="F109" s="341"/>
      <c r="G109" s="341"/>
    </row>
    <row r="110" spans="1:7" s="2155" customFormat="1">
      <c r="A110" s="2153" t="s">
        <v>307</v>
      </c>
      <c r="B110" s="2154"/>
      <c r="C110" s="2153"/>
      <c r="D110" s="341"/>
      <c r="E110" s="341"/>
      <c r="F110" s="341"/>
      <c r="G110" s="341"/>
    </row>
    <row r="111" spans="1:7" s="2158" customFormat="1">
      <c r="A111" s="2156">
        <v>10</v>
      </c>
      <c r="B111" s="2157"/>
      <c r="C111" s="2157" t="s">
        <v>308</v>
      </c>
      <c r="D111" s="366">
        <f t="shared" ref="D111:G111" si="17">D112+D117</f>
        <v>173162</v>
      </c>
      <c r="E111" s="366">
        <f t="shared" si="17"/>
        <v>0</v>
      </c>
      <c r="F111" s="366">
        <f t="shared" si="17"/>
        <v>133072</v>
      </c>
      <c r="G111" s="366">
        <f t="shared" si="17"/>
        <v>0</v>
      </c>
    </row>
    <row r="112" spans="1:7" s="2158" customFormat="1">
      <c r="A112" s="2159" t="s">
        <v>309</v>
      </c>
      <c r="B112" s="2160"/>
      <c r="C112" s="2160" t="s">
        <v>310</v>
      </c>
      <c r="D112" s="366">
        <f t="shared" ref="D112:G112" si="18">D113+D114+D115+D116</f>
        <v>138938</v>
      </c>
      <c r="E112" s="366">
        <f t="shared" si="18"/>
        <v>0</v>
      </c>
      <c r="F112" s="366">
        <f t="shared" si="18"/>
        <v>112535.79999999999</v>
      </c>
      <c r="G112" s="366">
        <f t="shared" si="18"/>
        <v>0</v>
      </c>
    </row>
    <row r="113" spans="1:7" s="2158" customFormat="1">
      <c r="A113" s="2161" t="s">
        <v>311</v>
      </c>
      <c r="B113" s="2162"/>
      <c r="C113" s="2162" t="s">
        <v>312</v>
      </c>
      <c r="D113" s="306">
        <v>109083</v>
      </c>
      <c r="E113" s="306"/>
      <c r="F113" s="306">
        <v>96929.299999999988</v>
      </c>
      <c r="G113" s="306"/>
    </row>
    <row r="114" spans="1:7" s="2165" customFormat="1" ht="15" customHeight="1">
      <c r="A114" s="2163">
        <v>102</v>
      </c>
      <c r="B114" s="2164"/>
      <c r="C114" s="2164" t="s">
        <v>313</v>
      </c>
      <c r="D114" s="323">
        <v>20000</v>
      </c>
      <c r="E114" s="323"/>
      <c r="F114" s="323">
        <v>14455</v>
      </c>
      <c r="G114" s="323"/>
    </row>
    <row r="115" spans="1:7" s="2158" customFormat="1">
      <c r="A115" s="2161">
        <v>104</v>
      </c>
      <c r="B115" s="2162"/>
      <c r="C115" s="2162" t="s">
        <v>314</v>
      </c>
      <c r="D115" s="306">
        <v>9587</v>
      </c>
      <c r="E115" s="306"/>
      <c r="F115" s="306">
        <v>912.4</v>
      </c>
      <c r="G115" s="306"/>
    </row>
    <row r="116" spans="1:7" s="2158" customFormat="1">
      <c r="A116" s="2161">
        <v>106</v>
      </c>
      <c r="B116" s="2162"/>
      <c r="C116" s="2162" t="s">
        <v>315</v>
      </c>
      <c r="D116" s="306">
        <v>268</v>
      </c>
      <c r="E116" s="306"/>
      <c r="F116" s="306">
        <v>239.1</v>
      </c>
      <c r="G116" s="306"/>
    </row>
    <row r="117" spans="1:7" s="2158" customFormat="1">
      <c r="A117" s="2159" t="s">
        <v>316</v>
      </c>
      <c r="B117" s="2160"/>
      <c r="C117" s="2160" t="s">
        <v>317</v>
      </c>
      <c r="D117" s="366">
        <f>D118+D119+D120</f>
        <v>34224</v>
      </c>
      <c r="E117" s="366">
        <f>E118+E119+E120</f>
        <v>0</v>
      </c>
      <c r="F117" s="366">
        <f>F118+F119+F120</f>
        <v>20536.199999999997</v>
      </c>
      <c r="G117" s="366">
        <f>G118+G119+G120</f>
        <v>0</v>
      </c>
    </row>
    <row r="118" spans="1:7" s="2158" customFormat="1">
      <c r="A118" s="2161">
        <v>107</v>
      </c>
      <c r="B118" s="2162"/>
      <c r="C118" s="2162" t="s">
        <v>318</v>
      </c>
      <c r="D118" s="306">
        <v>31565</v>
      </c>
      <c r="E118" s="306"/>
      <c r="F118" s="306">
        <v>17374.599999999999</v>
      </c>
      <c r="G118" s="306"/>
    </row>
    <row r="119" spans="1:7" s="2158" customFormat="1">
      <c r="A119" s="2161">
        <v>108</v>
      </c>
      <c r="B119" s="2162"/>
      <c r="C119" s="2162" t="s">
        <v>319</v>
      </c>
      <c r="D119" s="306">
        <v>2659</v>
      </c>
      <c r="E119" s="306"/>
      <c r="F119" s="306">
        <v>3161.6</v>
      </c>
      <c r="G119" s="306"/>
    </row>
    <row r="120" spans="1:7" s="2167" customFormat="1" ht="25.5">
      <c r="A120" s="2163">
        <v>109</v>
      </c>
      <c r="B120" s="2166"/>
      <c r="C120" s="2166" t="s">
        <v>320</v>
      </c>
      <c r="D120" s="376"/>
      <c r="E120" s="376"/>
      <c r="F120" s="376"/>
      <c r="G120" s="376"/>
    </row>
    <row r="121" spans="1:7" s="2158" customFormat="1">
      <c r="A121" s="2159">
        <v>14</v>
      </c>
      <c r="B121" s="2160"/>
      <c r="C121" s="2160" t="s">
        <v>321</v>
      </c>
      <c r="D121" s="378">
        <f t="shared" ref="D121:G121" si="19">SUM(D122:D130)</f>
        <v>121213</v>
      </c>
      <c r="E121" s="378">
        <f t="shared" si="19"/>
        <v>0</v>
      </c>
      <c r="F121" s="378">
        <f t="shared" si="19"/>
        <v>40810.699999999997</v>
      </c>
      <c r="G121" s="378">
        <f t="shared" si="19"/>
        <v>0</v>
      </c>
    </row>
    <row r="122" spans="1:7" s="2158" customFormat="1">
      <c r="A122" s="2161" t="s">
        <v>322</v>
      </c>
      <c r="B122" s="2162"/>
      <c r="C122" s="2162" t="s">
        <v>323</v>
      </c>
      <c r="D122" s="306">
        <v>66969</v>
      </c>
      <c r="E122" s="306"/>
      <c r="F122" s="306">
        <v>6351.6</v>
      </c>
      <c r="G122" s="306"/>
    </row>
    <row r="123" spans="1:7" s="2158" customFormat="1">
      <c r="A123" s="2161">
        <v>144</v>
      </c>
      <c r="B123" s="2162"/>
      <c r="C123" s="2162" t="s">
        <v>281</v>
      </c>
      <c r="D123" s="306">
        <v>3966</v>
      </c>
      <c r="E123" s="306"/>
      <c r="F123" s="306">
        <v>3136.6</v>
      </c>
      <c r="G123" s="306"/>
    </row>
    <row r="124" spans="1:7" s="2158" customFormat="1">
      <c r="A124" s="2161">
        <v>145</v>
      </c>
      <c r="B124" s="2162"/>
      <c r="C124" s="2162" t="s">
        <v>324</v>
      </c>
      <c r="D124" s="379">
        <v>22405</v>
      </c>
      <c r="E124" s="379"/>
      <c r="F124" s="379">
        <v>22405.3</v>
      </c>
      <c r="G124" s="379"/>
    </row>
    <row r="125" spans="1:7" s="2158" customFormat="1">
      <c r="A125" s="2161">
        <v>146</v>
      </c>
      <c r="B125" s="2162"/>
      <c r="C125" s="2162" t="s">
        <v>325</v>
      </c>
      <c r="D125" s="379">
        <v>27873</v>
      </c>
      <c r="E125" s="379"/>
      <c r="F125" s="379">
        <v>8917.2000000000007</v>
      </c>
      <c r="G125" s="379"/>
    </row>
    <row r="126" spans="1:7" s="2167" customFormat="1" ht="29.45" customHeight="1">
      <c r="A126" s="2163" t="s">
        <v>326</v>
      </c>
      <c r="B126" s="2166"/>
      <c r="C126" s="2166" t="s">
        <v>327</v>
      </c>
      <c r="D126" s="380"/>
      <c r="E126" s="380"/>
      <c r="F126" s="380"/>
      <c r="G126" s="380"/>
    </row>
    <row r="127" spans="1:7" s="2158" customFormat="1">
      <c r="A127" s="2161">
        <v>1484</v>
      </c>
      <c r="B127" s="2162"/>
      <c r="C127" s="2162" t="s">
        <v>328</v>
      </c>
      <c r="D127" s="379"/>
      <c r="E127" s="379"/>
      <c r="F127" s="379"/>
      <c r="G127" s="379"/>
    </row>
    <row r="128" spans="1:7" s="2158" customFormat="1">
      <c r="A128" s="2161">
        <v>1485</v>
      </c>
      <c r="B128" s="2162"/>
      <c r="C128" s="2162" t="s">
        <v>329</v>
      </c>
      <c r="D128" s="379"/>
      <c r="E128" s="379"/>
      <c r="F128" s="379"/>
      <c r="G128" s="379"/>
    </row>
    <row r="129" spans="1:7" s="2158" customFormat="1">
      <c r="A129" s="2161">
        <v>1486</v>
      </c>
      <c r="B129" s="2162"/>
      <c r="C129" s="2162" t="s">
        <v>330</v>
      </c>
      <c r="D129" s="379"/>
      <c r="E129" s="379"/>
      <c r="F129" s="379"/>
      <c r="G129" s="379"/>
    </row>
    <row r="130" spans="1:7" s="2158" customFormat="1">
      <c r="A130" s="2168">
        <v>1489</v>
      </c>
      <c r="B130" s="2169"/>
      <c r="C130" s="2169" t="s">
        <v>331</v>
      </c>
      <c r="D130" s="383"/>
      <c r="E130" s="383"/>
      <c r="F130" s="383"/>
      <c r="G130" s="383"/>
    </row>
    <row r="131" spans="1:7" s="2155" customFormat="1">
      <c r="A131" s="2170">
        <v>1</v>
      </c>
      <c r="B131" s="2171"/>
      <c r="C131" s="2170" t="s">
        <v>332</v>
      </c>
      <c r="D131" s="386">
        <f t="shared" ref="D131:G131" si="20">D111+D121</f>
        <v>294375</v>
      </c>
      <c r="E131" s="386">
        <f t="shared" si="20"/>
        <v>0</v>
      </c>
      <c r="F131" s="386">
        <f t="shared" si="20"/>
        <v>173882.7</v>
      </c>
      <c r="G131" s="386">
        <f t="shared" si="20"/>
        <v>0</v>
      </c>
    </row>
    <row r="132" spans="1:7" s="2155" customFormat="1">
      <c r="A132" s="2134"/>
      <c r="B132" s="2134"/>
      <c r="C132" s="2135"/>
      <c r="D132" s="341"/>
      <c r="E132" s="341"/>
      <c r="F132" s="341"/>
      <c r="G132" s="341"/>
    </row>
    <row r="133" spans="1:7" s="2158" customFormat="1">
      <c r="A133" s="2156">
        <v>20</v>
      </c>
      <c r="B133" s="2157"/>
      <c r="C133" s="2157" t="s">
        <v>333</v>
      </c>
      <c r="D133" s="720">
        <f t="shared" ref="D133:G133" si="21">D134+D140</f>
        <v>132696</v>
      </c>
      <c r="E133" s="720">
        <f t="shared" si="21"/>
        <v>0</v>
      </c>
      <c r="F133" s="720">
        <f t="shared" si="21"/>
        <v>122697.79999999999</v>
      </c>
      <c r="G133" s="720">
        <f t="shared" si="21"/>
        <v>0</v>
      </c>
    </row>
    <row r="134" spans="1:7" s="2158" customFormat="1">
      <c r="A134" s="2172" t="s">
        <v>334</v>
      </c>
      <c r="B134" s="2160"/>
      <c r="C134" s="2160" t="s">
        <v>335</v>
      </c>
      <c r="D134" s="366">
        <f t="shared" ref="D134:G134" si="22">D135+D136+D138+D139</f>
        <v>79484</v>
      </c>
      <c r="E134" s="366">
        <f t="shared" si="22"/>
        <v>0</v>
      </c>
      <c r="F134" s="366">
        <f t="shared" si="22"/>
        <v>69914.099999999991</v>
      </c>
      <c r="G134" s="366">
        <f t="shared" si="22"/>
        <v>0</v>
      </c>
    </row>
    <row r="135" spans="1:7" s="2174" customFormat="1">
      <c r="A135" s="2173">
        <v>200</v>
      </c>
      <c r="B135" s="2162"/>
      <c r="C135" s="2162" t="s">
        <v>336</v>
      </c>
      <c r="D135" s="306">
        <v>40470</v>
      </c>
      <c r="E135" s="306"/>
      <c r="F135" s="306">
        <v>42092.5</v>
      </c>
      <c r="G135" s="306"/>
    </row>
    <row r="136" spans="1:7" s="2174" customFormat="1">
      <c r="A136" s="2173">
        <v>201</v>
      </c>
      <c r="B136" s="2162"/>
      <c r="C136" s="2162" t="s">
        <v>337</v>
      </c>
      <c r="D136" s="306">
        <v>21728</v>
      </c>
      <c r="E136" s="306"/>
      <c r="F136" s="306">
        <v>7088.1</v>
      </c>
      <c r="G136" s="306"/>
    </row>
    <row r="137" spans="1:7" s="2174" customFormat="1">
      <c r="A137" s="2175" t="s">
        <v>338</v>
      </c>
      <c r="B137" s="2176"/>
      <c r="C137" s="2176" t="s">
        <v>339</v>
      </c>
      <c r="D137" s="393"/>
      <c r="E137" s="393"/>
      <c r="F137" s="393"/>
      <c r="G137" s="393"/>
    </row>
    <row r="138" spans="1:7" s="2174" customFormat="1">
      <c r="A138" s="2173">
        <v>204</v>
      </c>
      <c r="B138" s="2162"/>
      <c r="C138" s="2162" t="s">
        <v>340</v>
      </c>
      <c r="D138" s="379">
        <v>15645</v>
      </c>
      <c r="E138" s="379"/>
      <c r="F138" s="379">
        <v>18882.099999999999</v>
      </c>
      <c r="G138" s="379"/>
    </row>
    <row r="139" spans="1:7" s="2174" customFormat="1">
      <c r="A139" s="2173">
        <v>205</v>
      </c>
      <c r="B139" s="2162"/>
      <c r="C139" s="2162" t="s">
        <v>341</v>
      </c>
      <c r="D139" s="379">
        <v>1641</v>
      </c>
      <c r="E139" s="379"/>
      <c r="F139" s="379">
        <v>1851.4</v>
      </c>
      <c r="G139" s="379"/>
    </row>
    <row r="140" spans="1:7" s="2174" customFormat="1">
      <c r="A140" s="2172" t="s">
        <v>342</v>
      </c>
      <c r="B140" s="2160"/>
      <c r="C140" s="2160" t="s">
        <v>343</v>
      </c>
      <c r="D140" s="366">
        <f t="shared" ref="D140:G140" si="23">D141+D143+D144</f>
        <v>53212</v>
      </c>
      <c r="E140" s="366">
        <f t="shared" si="23"/>
        <v>0</v>
      </c>
      <c r="F140" s="366">
        <f t="shared" si="23"/>
        <v>52783.7</v>
      </c>
      <c r="G140" s="366">
        <f t="shared" si="23"/>
        <v>0</v>
      </c>
    </row>
    <row r="141" spans="1:7" s="2174" customFormat="1">
      <c r="A141" s="2173">
        <v>206</v>
      </c>
      <c r="B141" s="2162"/>
      <c r="C141" s="2162" t="s">
        <v>344</v>
      </c>
      <c r="D141" s="379">
        <v>5000</v>
      </c>
      <c r="E141" s="379"/>
      <c r="F141" s="379">
        <v>5000</v>
      </c>
      <c r="G141" s="379"/>
    </row>
    <row r="142" spans="1:7" s="2174" customFormat="1">
      <c r="A142" s="2175" t="s">
        <v>345</v>
      </c>
      <c r="B142" s="2176"/>
      <c r="C142" s="2176" t="s">
        <v>346</v>
      </c>
      <c r="D142" s="393"/>
      <c r="E142" s="393"/>
      <c r="F142" s="393"/>
      <c r="G142" s="393"/>
    </row>
    <row r="143" spans="1:7" s="2174" customFormat="1">
      <c r="A143" s="2173">
        <v>208</v>
      </c>
      <c r="B143" s="2162"/>
      <c r="C143" s="2162" t="s">
        <v>347</v>
      </c>
      <c r="D143" s="379">
        <v>3486</v>
      </c>
      <c r="E143" s="379"/>
      <c r="F143" s="379">
        <v>3450.3</v>
      </c>
      <c r="G143" s="379"/>
    </row>
    <row r="144" spans="1:7" s="2177" customFormat="1" ht="25.5">
      <c r="A144" s="2163">
        <v>209</v>
      </c>
      <c r="B144" s="2166"/>
      <c r="C144" s="2166" t="s">
        <v>348</v>
      </c>
      <c r="D144" s="380">
        <v>44726</v>
      </c>
      <c r="E144" s="380"/>
      <c r="F144" s="380">
        <v>44333.4</v>
      </c>
      <c r="G144" s="380"/>
    </row>
    <row r="145" spans="1:7" s="2158" customFormat="1">
      <c r="A145" s="2172">
        <v>29</v>
      </c>
      <c r="B145" s="2160"/>
      <c r="C145" s="2160" t="s">
        <v>349</v>
      </c>
      <c r="D145" s="379">
        <v>161679</v>
      </c>
      <c r="E145" s="379"/>
      <c r="F145" s="379">
        <v>51185.3</v>
      </c>
      <c r="G145" s="379"/>
    </row>
    <row r="146" spans="1:7" s="2158" customFormat="1">
      <c r="A146" s="2178" t="s">
        <v>350</v>
      </c>
      <c r="B146" s="2179"/>
      <c r="C146" s="2179" t="s">
        <v>351</v>
      </c>
      <c r="D146" s="318">
        <v>118758.9</v>
      </c>
      <c r="E146" s="318"/>
      <c r="F146" s="318">
        <v>7983</v>
      </c>
      <c r="G146" s="318"/>
    </row>
    <row r="147" spans="1:7" s="2155" customFormat="1">
      <c r="A147" s="2170">
        <v>2</v>
      </c>
      <c r="B147" s="2171"/>
      <c r="C147" s="2170" t="s">
        <v>352</v>
      </c>
      <c r="D147" s="386">
        <f t="shared" ref="D147:G147" si="24">D133+D145</f>
        <v>294375</v>
      </c>
      <c r="E147" s="386">
        <f t="shared" si="24"/>
        <v>0</v>
      </c>
      <c r="F147" s="386">
        <f t="shared" si="24"/>
        <v>173883.09999999998</v>
      </c>
      <c r="G147" s="386">
        <f t="shared" si="24"/>
        <v>0</v>
      </c>
    </row>
    <row r="148" spans="1:7" ht="7.5" customHeight="1"/>
    <row r="149" spans="1:7" ht="13.5" customHeight="1">
      <c r="A149" s="2180" t="s">
        <v>353</v>
      </c>
      <c r="B149" s="2181"/>
      <c r="C149" s="2182" t="s">
        <v>354</v>
      </c>
      <c r="D149" s="2181"/>
      <c r="E149" s="2181"/>
      <c r="F149" s="2181"/>
      <c r="G149" s="2181"/>
    </row>
    <row r="150" spans="1:7">
      <c r="A150" s="2183" t="s">
        <v>355</v>
      </c>
      <c r="B150" s="2184"/>
      <c r="C150" s="2184" t="s">
        <v>101</v>
      </c>
      <c r="D150" s="402">
        <f t="shared" ref="D150" si="25">D77+SUM(D8:D12)-D30-D31+D16-D33+D59+D63-D73+D64-D74-D54+D20-D35</f>
        <v>-2362</v>
      </c>
      <c r="E150" s="402">
        <f t="shared" ref="E150" si="26">E77+SUM(E8:E12)-E30-E31+E16-E33+E59+E63-E73+E64-E74-E54+E20-E35</f>
        <v>-17871</v>
      </c>
      <c r="F150" s="402">
        <f t="shared" ref="F150:G150" si="27">F77+SUM(F8:F12)-F30-F31+F16-F33+F59+F63-F73+F64-F74-F54+F20-F35</f>
        <v>-14269.799999999974</v>
      </c>
      <c r="G150" s="402">
        <f t="shared" si="27"/>
        <v>-21977.600000000006</v>
      </c>
    </row>
    <row r="151" spans="1:7">
      <c r="A151" s="2185" t="s">
        <v>356</v>
      </c>
      <c r="B151" s="2186"/>
      <c r="C151" s="2186" t="s">
        <v>357</v>
      </c>
      <c r="D151" s="405">
        <f t="shared" ref="D151:G151" si="28">IF(D177=0,0,D150/D177)</f>
        <v>-1.020359674625357E-2</v>
      </c>
      <c r="E151" s="405">
        <f t="shared" si="28"/>
        <v>-8.0501087852538553E-2</v>
      </c>
      <c r="F151" s="405">
        <f t="shared" si="28"/>
        <v>-6.186658481260264E-2</v>
      </c>
      <c r="G151" s="405">
        <f t="shared" si="28"/>
        <v>-9.5023888276369012E-2</v>
      </c>
    </row>
    <row r="152" spans="1:7" s="2189" customFormat="1" ht="25.5">
      <c r="A152" s="2187" t="s">
        <v>358</v>
      </c>
      <c r="B152" s="2188"/>
      <c r="C152" s="2188" t="s">
        <v>359</v>
      </c>
      <c r="D152" s="408">
        <f t="shared" ref="D152:G152" si="29">IF(D107=0,0,D150/D107)</f>
        <v>-1.0314410480349345</v>
      </c>
      <c r="E152" s="408">
        <f t="shared" si="29"/>
        <v>-1.5050530570995453</v>
      </c>
      <c r="F152" s="408">
        <f t="shared" si="29"/>
        <v>-1.0019519730374928</v>
      </c>
      <c r="G152" s="408">
        <f t="shared" si="29"/>
        <v>-1.1958581137331943</v>
      </c>
    </row>
    <row r="153" spans="1:7" s="2192" customFormat="1" ht="25.5">
      <c r="A153" s="2190" t="s">
        <v>358</v>
      </c>
      <c r="B153" s="2191"/>
      <c r="C153" s="2191" t="s">
        <v>360</v>
      </c>
      <c r="D153" s="1341">
        <f t="shared" ref="D153:G153" si="30">IF(0=D108,0,D150/D108)</f>
        <v>-0.81224209078404397</v>
      </c>
      <c r="E153" s="1341">
        <f t="shared" si="30"/>
        <v>-1.8640867841869198</v>
      </c>
      <c r="F153" s="1341">
        <f t="shared" si="30"/>
        <v>-0.96169346686255563</v>
      </c>
      <c r="G153" s="1341">
        <f t="shared" si="30"/>
        <v>-1.3632055576231248</v>
      </c>
    </row>
    <row r="154" spans="1:7" s="2192" customFormat="1" ht="25.5">
      <c r="A154" s="2193" t="s">
        <v>361</v>
      </c>
      <c r="B154" s="2194"/>
      <c r="C154" s="2194" t="s">
        <v>362</v>
      </c>
      <c r="D154" s="415">
        <f t="shared" ref="D154:G154" si="31">D150-D107</f>
        <v>-4652</v>
      </c>
      <c r="E154" s="415">
        <f t="shared" si="31"/>
        <v>-29745</v>
      </c>
      <c r="F154" s="415">
        <f t="shared" si="31"/>
        <v>-28511.799999999974</v>
      </c>
      <c r="G154" s="415">
        <f t="shared" si="31"/>
        <v>-40355.699999999997</v>
      </c>
    </row>
    <row r="155" spans="1:7" ht="25.5">
      <c r="A155" s="2195" t="s">
        <v>363</v>
      </c>
      <c r="B155" s="2196"/>
      <c r="C155" s="2196" t="s">
        <v>364</v>
      </c>
      <c r="D155" s="418">
        <f t="shared" ref="D155:G155" si="32">D150-D108</f>
        <v>-5270</v>
      </c>
      <c r="E155" s="418">
        <f t="shared" si="32"/>
        <v>-27458</v>
      </c>
      <c r="F155" s="418">
        <f t="shared" si="32"/>
        <v>-29107.999999999975</v>
      </c>
      <c r="G155" s="418">
        <f t="shared" si="32"/>
        <v>-38099.599999999999</v>
      </c>
    </row>
    <row r="156" spans="1:7">
      <c r="A156" s="2183" t="s">
        <v>365</v>
      </c>
      <c r="B156" s="2184"/>
      <c r="C156" s="2184" t="s">
        <v>366</v>
      </c>
      <c r="D156" s="419">
        <f t="shared" ref="D156:G156" si="33">D135+D136-D137+D141-D142</f>
        <v>67198</v>
      </c>
      <c r="E156" s="419">
        <f t="shared" si="33"/>
        <v>0</v>
      </c>
      <c r="F156" s="419">
        <f t="shared" si="33"/>
        <v>54180.6</v>
      </c>
      <c r="G156" s="419">
        <f t="shared" si="33"/>
        <v>0</v>
      </c>
    </row>
    <row r="157" spans="1:7">
      <c r="A157" s="2197" t="s">
        <v>367</v>
      </c>
      <c r="B157" s="2198"/>
      <c r="C157" s="2198" t="s">
        <v>368</v>
      </c>
      <c r="D157" s="422">
        <f t="shared" ref="D157:G157" si="34">IF(D177=0,0,D156/D177)</f>
        <v>0.29028843952360178</v>
      </c>
      <c r="E157" s="422">
        <f t="shared" si="34"/>
        <v>0</v>
      </c>
      <c r="F157" s="422">
        <f t="shared" si="34"/>
        <v>0.23489948598422575</v>
      </c>
      <c r="G157" s="422">
        <f t="shared" si="34"/>
        <v>0</v>
      </c>
    </row>
    <row r="158" spans="1:7">
      <c r="A158" s="2183" t="s">
        <v>369</v>
      </c>
      <c r="B158" s="2184"/>
      <c r="C158" s="2184" t="s">
        <v>370</v>
      </c>
      <c r="D158" s="419">
        <f t="shared" ref="D158:G158" si="35">D133-D142-D111</f>
        <v>-40466</v>
      </c>
      <c r="E158" s="419">
        <f t="shared" si="35"/>
        <v>0</v>
      </c>
      <c r="F158" s="419">
        <f t="shared" si="35"/>
        <v>-10374.200000000012</v>
      </c>
      <c r="G158" s="419">
        <f t="shared" si="35"/>
        <v>0</v>
      </c>
    </row>
    <row r="159" spans="1:7">
      <c r="A159" s="2185" t="s">
        <v>371</v>
      </c>
      <c r="B159" s="2186"/>
      <c r="C159" s="2186" t="s">
        <v>372</v>
      </c>
      <c r="D159" s="423">
        <f t="shared" ref="D159:G159" si="36">D121-D123-D124-D142-D145</f>
        <v>-66837</v>
      </c>
      <c r="E159" s="423">
        <f t="shared" si="36"/>
        <v>0</v>
      </c>
      <c r="F159" s="423">
        <f t="shared" si="36"/>
        <v>-35916.5</v>
      </c>
      <c r="G159" s="423">
        <f t="shared" si="36"/>
        <v>0</v>
      </c>
    </row>
    <row r="160" spans="1:7">
      <c r="A160" s="2185" t="s">
        <v>373</v>
      </c>
      <c r="B160" s="2186"/>
      <c r="C160" s="2186" t="s">
        <v>374</v>
      </c>
      <c r="D160" s="424">
        <f t="shared" ref="D160:G160" si="37">IF(D175=0,"-",1000*D158/D175)</f>
        <v>-1073.3117606493024</v>
      </c>
      <c r="E160" s="424">
        <f t="shared" si="37"/>
        <v>0</v>
      </c>
      <c r="F160" s="424">
        <f t="shared" si="37"/>
        <v>-272.8401230833972</v>
      </c>
      <c r="G160" s="424">
        <f t="shared" si="37"/>
        <v>0</v>
      </c>
    </row>
    <row r="161" spans="1:7">
      <c r="A161" s="2185" t="s">
        <v>373</v>
      </c>
      <c r="B161" s="2186"/>
      <c r="C161" s="2186" t="s">
        <v>375</v>
      </c>
      <c r="D161" s="423">
        <f t="shared" ref="D161:G161" si="38">IF(D175=0,0,1000*(D159/D175))</f>
        <v>-1772.7706752957401</v>
      </c>
      <c r="E161" s="423">
        <f t="shared" si="38"/>
        <v>0</v>
      </c>
      <c r="F161" s="423">
        <f t="shared" si="38"/>
        <v>-944.59932146332483</v>
      </c>
      <c r="G161" s="423">
        <f t="shared" si="38"/>
        <v>0</v>
      </c>
    </row>
    <row r="162" spans="1:7">
      <c r="A162" s="2197" t="s">
        <v>376</v>
      </c>
      <c r="B162" s="2198"/>
      <c r="C162" s="2198" t="s">
        <v>377</v>
      </c>
      <c r="D162" s="422">
        <f t="shared" ref="D162:G162" si="39">IF((D22+D23+D65+D66)=0,0,D158/(D22+D23+D65+D66))</f>
        <v>-0.40952101444141964</v>
      </c>
      <c r="E162" s="422">
        <f t="shared" si="39"/>
        <v>0</v>
      </c>
      <c r="F162" s="422">
        <f t="shared" si="39"/>
        <v>-0.10015301664840454</v>
      </c>
      <c r="G162" s="422">
        <f t="shared" si="39"/>
        <v>0</v>
      </c>
    </row>
    <row r="163" spans="1:7">
      <c r="A163" s="2185" t="s">
        <v>378</v>
      </c>
      <c r="B163" s="2186"/>
      <c r="C163" s="2186" t="s">
        <v>349</v>
      </c>
      <c r="D163" s="402">
        <f t="shared" ref="D163:G163" si="40">D145</f>
        <v>161679</v>
      </c>
      <c r="E163" s="402">
        <f t="shared" si="40"/>
        <v>0</v>
      </c>
      <c r="F163" s="402">
        <f t="shared" si="40"/>
        <v>51185.3</v>
      </c>
      <c r="G163" s="402">
        <f t="shared" si="40"/>
        <v>0</v>
      </c>
    </row>
    <row r="164" spans="1:7" ht="25.5">
      <c r="A164" s="2187" t="s">
        <v>379</v>
      </c>
      <c r="B164" s="2198"/>
      <c r="C164" s="2198" t="s">
        <v>380</v>
      </c>
      <c r="D164" s="425">
        <f t="shared" ref="D164:G164" si="41">IF(D178=0,0,D146/D178)</f>
        <v>0.47004187511873852</v>
      </c>
      <c r="E164" s="425">
        <f t="shared" si="41"/>
        <v>0</v>
      </c>
      <c r="F164" s="425">
        <f t="shared" si="41"/>
        <v>3.0730297848686684E-2</v>
      </c>
      <c r="G164" s="425">
        <f t="shared" si="41"/>
        <v>0</v>
      </c>
    </row>
    <row r="165" spans="1:7">
      <c r="A165" s="2199" t="s">
        <v>381</v>
      </c>
      <c r="B165" s="2200"/>
      <c r="C165" s="2200" t="s">
        <v>382</v>
      </c>
      <c r="D165" s="428">
        <f t="shared" ref="D165:G165" si="42">IF(D177=0,0,D180/D177)</f>
        <v>6.4457183340749152E-2</v>
      </c>
      <c r="E165" s="428">
        <f t="shared" si="42"/>
        <v>6.695135519849367E-2</v>
      </c>
      <c r="F165" s="428">
        <f t="shared" si="42"/>
        <v>6.2519509708030718E-2</v>
      </c>
      <c r="G165" s="428">
        <f t="shared" si="42"/>
        <v>6.7989709665564127E-3</v>
      </c>
    </row>
    <row r="166" spans="1:7">
      <c r="A166" s="2185" t="s">
        <v>383</v>
      </c>
      <c r="B166" s="2186"/>
      <c r="C166" s="2186" t="s">
        <v>251</v>
      </c>
      <c r="D166" s="402">
        <f t="shared" ref="D166:G166" si="43">D55</f>
        <v>22374</v>
      </c>
      <c r="E166" s="402">
        <f t="shared" si="43"/>
        <v>19367</v>
      </c>
      <c r="F166" s="402">
        <f t="shared" si="43"/>
        <v>21909.800000000003</v>
      </c>
      <c r="G166" s="402">
        <f t="shared" si="43"/>
        <v>18331</v>
      </c>
    </row>
    <row r="167" spans="1:7">
      <c r="A167" s="2197" t="s">
        <v>384</v>
      </c>
      <c r="B167" s="2198"/>
      <c r="C167" s="2198" t="s">
        <v>385</v>
      </c>
      <c r="D167" s="422">
        <f t="shared" ref="D167:G167" si="44">IF(0=D111,0,(D44+D45+D46+D47+D48)/D111)</f>
        <v>1.9449994802554833E-2</v>
      </c>
      <c r="E167" s="422">
        <f t="shared" si="44"/>
        <v>0</v>
      </c>
      <c r="F167" s="422">
        <f t="shared" si="44"/>
        <v>3.0186665865095587E-2</v>
      </c>
      <c r="G167" s="422">
        <f t="shared" si="44"/>
        <v>0</v>
      </c>
    </row>
    <row r="168" spans="1:7">
      <c r="A168" s="2185" t="s">
        <v>386</v>
      </c>
      <c r="B168" s="2184"/>
      <c r="C168" s="2184" t="s">
        <v>387</v>
      </c>
      <c r="D168" s="402">
        <f t="shared" ref="D168:G168" si="45">D38-D44</f>
        <v>-487</v>
      </c>
      <c r="E168" s="402">
        <f t="shared" si="45"/>
        <v>-337</v>
      </c>
      <c r="F168" s="402">
        <f t="shared" si="45"/>
        <v>-470.9</v>
      </c>
      <c r="G168" s="402">
        <f t="shared" si="45"/>
        <v>-66.5</v>
      </c>
    </row>
    <row r="169" spans="1:7">
      <c r="A169" s="2197" t="s">
        <v>388</v>
      </c>
      <c r="B169" s="2198"/>
      <c r="C169" s="2198" t="s">
        <v>389</v>
      </c>
      <c r="D169" s="405">
        <f t="shared" ref="D169:G169" si="46">IF(D177=0,0,D168/D177)</f>
        <v>-2.1037898456500799E-3</v>
      </c>
      <c r="E169" s="405">
        <f t="shared" si="46"/>
        <v>-1.5180385320522349E-3</v>
      </c>
      <c r="F169" s="405">
        <f t="shared" si="46"/>
        <v>-2.0415825581476007E-3</v>
      </c>
      <c r="G169" s="405">
        <f t="shared" si="46"/>
        <v>-2.8752405041399139E-4</v>
      </c>
    </row>
    <row r="170" spans="1:7">
      <c r="A170" s="2185" t="s">
        <v>390</v>
      </c>
      <c r="B170" s="2186"/>
      <c r="C170" s="2186" t="s">
        <v>391</v>
      </c>
      <c r="D170" s="402">
        <f t="shared" ref="D170" si="47">SUM(D82:D87)+SUM(D89:D94)</f>
        <v>13081</v>
      </c>
      <c r="E170" s="402">
        <f t="shared" ref="E170" si="48">SUM(E82:E87)+SUM(E89:E94)</f>
        <v>43566</v>
      </c>
      <c r="F170" s="402">
        <f t="shared" ref="F170:G170" si="49">SUM(F82:F87)+SUM(F89:F94)</f>
        <v>32824.5</v>
      </c>
      <c r="G170" s="402">
        <f t="shared" si="49"/>
        <v>52989</v>
      </c>
    </row>
    <row r="171" spans="1:7">
      <c r="A171" s="2185" t="s">
        <v>392</v>
      </c>
      <c r="B171" s="2186"/>
      <c r="C171" s="2186" t="s">
        <v>393</v>
      </c>
      <c r="D171" s="423">
        <f t="shared" ref="D171" si="50">SUM(D96:D102)+SUM(D104:D105)</f>
        <v>10791</v>
      </c>
      <c r="E171" s="423">
        <f t="shared" ref="E171" si="51">SUM(E96:E102)+SUM(E104:E105)</f>
        <v>31692</v>
      </c>
      <c r="F171" s="423">
        <f t="shared" ref="F171:G171" si="52">SUM(F96:F102)+SUM(F104:F105)</f>
        <v>18582.5</v>
      </c>
      <c r="G171" s="423">
        <f t="shared" si="52"/>
        <v>34610.9</v>
      </c>
    </row>
    <row r="172" spans="1:7">
      <c r="A172" s="2199" t="s">
        <v>394</v>
      </c>
      <c r="B172" s="2200"/>
      <c r="C172" s="2200" t="s">
        <v>395</v>
      </c>
      <c r="D172" s="428">
        <f t="shared" ref="D172:G172" si="53">IF(D184=0,0,D170/D184)</f>
        <v>5.3050150459489492E-2</v>
      </c>
      <c r="E172" s="428">
        <f t="shared" si="53"/>
        <v>0.15382605502513982</v>
      </c>
      <c r="F172" s="428">
        <f t="shared" si="53"/>
        <v>0.12047257532632692</v>
      </c>
      <c r="G172" s="428">
        <f t="shared" si="53"/>
        <v>0.1733372282334022</v>
      </c>
    </row>
    <row r="173" spans="1:7">
      <c r="A173" s="2201"/>
    </row>
    <row r="174" spans="1:7">
      <c r="A174" s="2202" t="s">
        <v>396</v>
      </c>
      <c r="B174" s="2203"/>
      <c r="C174" s="2204"/>
      <c r="D174" s="341"/>
      <c r="E174" s="341"/>
      <c r="F174" s="341"/>
      <c r="G174" s="341"/>
    </row>
    <row r="175" spans="1:7" s="2087" customFormat="1">
      <c r="A175" s="2205" t="s">
        <v>397</v>
      </c>
      <c r="B175" s="2203"/>
      <c r="C175" s="2203" t="s">
        <v>398</v>
      </c>
      <c r="D175" s="609">
        <v>37702</v>
      </c>
      <c r="E175" s="609">
        <v>37900</v>
      </c>
      <c r="F175" s="609">
        <v>38023</v>
      </c>
      <c r="G175" s="609">
        <v>38200</v>
      </c>
    </row>
    <row r="176" spans="1:7">
      <c r="A176" s="2202" t="s">
        <v>399</v>
      </c>
      <c r="B176" s="2203"/>
      <c r="C176" s="2203"/>
      <c r="D176" s="2203"/>
      <c r="E176" s="2203"/>
      <c r="F176" s="2203"/>
      <c r="G176" s="2203"/>
    </row>
    <row r="177" spans="1:7">
      <c r="A177" s="2205" t="s">
        <v>400</v>
      </c>
      <c r="B177" s="2203"/>
      <c r="C177" s="2203" t="s">
        <v>401</v>
      </c>
      <c r="D177" s="2206">
        <f t="shared" ref="D177" si="54">SUM(D22:D32)+SUM(D44:D53)+SUM(D65:D72)+D75</f>
        <v>231487</v>
      </c>
      <c r="E177" s="2206">
        <f t="shared" ref="E177" si="55">SUM(E22:E32)+SUM(E44:E53)+SUM(E65:E72)+E75</f>
        <v>221997</v>
      </c>
      <c r="F177" s="2206">
        <f t="shared" ref="F177:G177" si="56">SUM(F22:F32)+SUM(F44:F53)+SUM(F65:F72)+F75</f>
        <v>230654.4</v>
      </c>
      <c r="G177" s="2206">
        <f t="shared" si="56"/>
        <v>231285</v>
      </c>
    </row>
    <row r="178" spans="1:7">
      <c r="A178" s="2205" t="s">
        <v>402</v>
      </c>
      <c r="B178" s="2203"/>
      <c r="C178" s="2203" t="s">
        <v>403</v>
      </c>
      <c r="D178" s="2206">
        <f t="shared" ref="D178:G178" si="57">D78-D17-D20-D59-D63-D64</f>
        <v>252656</v>
      </c>
      <c r="E178" s="2206">
        <f t="shared" si="57"/>
        <v>258462</v>
      </c>
      <c r="F178" s="2206">
        <f t="shared" si="57"/>
        <v>259776.19999999995</v>
      </c>
      <c r="G178" s="2206">
        <f t="shared" si="57"/>
        <v>257238.6</v>
      </c>
    </row>
    <row r="179" spans="1:7">
      <c r="A179" s="2205"/>
      <c r="B179" s="2203"/>
      <c r="C179" s="2203" t="s">
        <v>404</v>
      </c>
      <c r="D179" s="2206">
        <f t="shared" ref="D179:G179" si="58">D178+D170</f>
        <v>265737</v>
      </c>
      <c r="E179" s="2206">
        <f t="shared" si="58"/>
        <v>302028</v>
      </c>
      <c r="F179" s="2206">
        <f t="shared" si="58"/>
        <v>292600.69999999995</v>
      </c>
      <c r="G179" s="2206">
        <f t="shared" si="58"/>
        <v>310227.59999999998</v>
      </c>
    </row>
    <row r="180" spans="1:7">
      <c r="A180" s="2205" t="s">
        <v>405</v>
      </c>
      <c r="B180" s="2203"/>
      <c r="C180" s="2203" t="s">
        <v>406</v>
      </c>
      <c r="D180" s="2206">
        <f t="shared" ref="D180:G180" si="59">D38-D44+D8+D9+D10+D16-D33</f>
        <v>14921</v>
      </c>
      <c r="E180" s="2206">
        <f t="shared" si="59"/>
        <v>14863</v>
      </c>
      <c r="F180" s="2206">
        <f t="shared" si="59"/>
        <v>14420.400000000001</v>
      </c>
      <c r="G180" s="2206">
        <f t="shared" si="59"/>
        <v>1572.5</v>
      </c>
    </row>
    <row r="181" spans="1:7" ht="27.6" customHeight="1">
      <c r="A181" s="2207" t="s">
        <v>407</v>
      </c>
      <c r="B181" s="2208"/>
      <c r="C181" s="2208" t="s">
        <v>408</v>
      </c>
      <c r="D181" s="435">
        <f t="shared" ref="D181:G181" si="60">D22+D23+D24+D25+D26+D29+SUM(D44:D47)+SUM(D49:D53)-D54+D32-D33+SUM(D65:D70)+D72</f>
        <v>227981</v>
      </c>
      <c r="E181" s="435">
        <f t="shared" si="60"/>
        <v>220854</v>
      </c>
      <c r="F181" s="435">
        <f t="shared" si="60"/>
        <v>228827.5</v>
      </c>
      <c r="G181" s="435">
        <f t="shared" si="60"/>
        <v>229678.3</v>
      </c>
    </row>
    <row r="182" spans="1:7">
      <c r="A182" s="2209" t="s">
        <v>409</v>
      </c>
      <c r="B182" s="2208"/>
      <c r="C182" s="2208" t="s">
        <v>410</v>
      </c>
      <c r="D182" s="435">
        <f t="shared" ref="D182:G182" si="61">D181+D171</f>
        <v>238772</v>
      </c>
      <c r="E182" s="435">
        <f t="shared" si="61"/>
        <v>252546</v>
      </c>
      <c r="F182" s="435">
        <f t="shared" si="61"/>
        <v>247410</v>
      </c>
      <c r="G182" s="435">
        <f t="shared" si="61"/>
        <v>264289.2</v>
      </c>
    </row>
    <row r="183" spans="1:7">
      <c r="A183" s="2209" t="s">
        <v>411</v>
      </c>
      <c r="B183" s="2208"/>
      <c r="C183" s="2208" t="s">
        <v>412</v>
      </c>
      <c r="D183" s="435">
        <f t="shared" ref="D183:G183" si="62">D4+D5-D7+D38+D39+D40+D41+D43+D13-D16+D57+D58+D60+D62</f>
        <v>233497</v>
      </c>
      <c r="E183" s="435">
        <f t="shared" si="62"/>
        <v>239650</v>
      </c>
      <c r="F183" s="435">
        <f t="shared" si="62"/>
        <v>239639.99999999997</v>
      </c>
      <c r="G183" s="435">
        <f t="shared" si="62"/>
        <v>252709.90000000002</v>
      </c>
    </row>
    <row r="184" spans="1:7">
      <c r="A184" s="2209" t="s">
        <v>413</v>
      </c>
      <c r="B184" s="2208"/>
      <c r="C184" s="2208" t="s">
        <v>414</v>
      </c>
      <c r="D184" s="435">
        <f t="shared" ref="D184:G184" si="63">D183+D170</f>
        <v>246578</v>
      </c>
      <c r="E184" s="435">
        <f t="shared" si="63"/>
        <v>283216</v>
      </c>
      <c r="F184" s="435">
        <f t="shared" si="63"/>
        <v>272464.5</v>
      </c>
      <c r="G184" s="435">
        <f t="shared" si="63"/>
        <v>305698.90000000002</v>
      </c>
    </row>
    <row r="185" spans="1:7">
      <c r="A185" s="2209"/>
      <c r="B185" s="2208"/>
      <c r="C185" s="2208" t="s">
        <v>415</v>
      </c>
      <c r="D185" s="435">
        <f t="shared" ref="D185:G186" si="64">D181-D183</f>
        <v>-5516</v>
      </c>
      <c r="E185" s="435">
        <f t="shared" si="64"/>
        <v>-18796</v>
      </c>
      <c r="F185" s="435">
        <f t="shared" si="64"/>
        <v>-10812.499999999971</v>
      </c>
      <c r="G185" s="435">
        <f t="shared" si="64"/>
        <v>-23031.600000000035</v>
      </c>
    </row>
    <row r="186" spans="1:7">
      <c r="A186" s="2209"/>
      <c r="B186" s="2208"/>
      <c r="C186" s="2208" t="s">
        <v>416</v>
      </c>
      <c r="D186" s="435">
        <f t="shared" si="64"/>
        <v>-7806</v>
      </c>
      <c r="E186" s="435">
        <f t="shared" si="64"/>
        <v>-30670</v>
      </c>
      <c r="F186" s="435">
        <f t="shared" si="64"/>
        <v>-25054.5</v>
      </c>
      <c r="G186" s="435">
        <f t="shared" si="64"/>
        <v>-41409.700000000012</v>
      </c>
    </row>
  </sheetData>
  <sheetProtection selectLockedCells="1" sort="0" autoFilter="0" pivotTables="0"/>
  <autoFilter ref="A1:AN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orientation="landscape" r:id="rId1"/>
  <headerFooter alignWithMargins="0">
    <oddHeader>&amp;LFachgruppe für kantonale Finanzfragen (FkF)
Groupe d'études pour les finances cantonales
&amp;CTotal der Kantone&amp;RZürich, 05.08.2019</oddHeader>
    <oddFooter>&amp;LFKF, August 2019</oddFooter>
  </headerFooter>
  <rowBreaks count="3" manualBreakCount="3">
    <brk id="56" max="6" man="1"/>
    <brk id="79" max="6" man="1"/>
    <brk id="148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O186"/>
  <sheetViews>
    <sheetView zoomScale="120" zoomScaleNormal="120" workbookViewId="0">
      <selection activeCell="K38" sqref="K38"/>
    </sheetView>
  </sheetViews>
  <sheetFormatPr baseColWidth="10" defaultColWidth="11.42578125" defaultRowHeight="12.75"/>
  <cols>
    <col min="1" max="1" width="15.140625" style="2366" customWidth="1"/>
    <col min="2" max="2" width="3.7109375" style="2366" customWidth="1"/>
    <col min="3" max="3" width="44.7109375" style="2366" customWidth="1"/>
    <col min="4" max="7" width="11.42578125" style="2366" customWidth="1"/>
    <col min="8" max="16384" width="11.42578125" style="2366"/>
  </cols>
  <sheetData>
    <row r="1" spans="1:41" s="2356" customFormat="1" ht="18" customHeight="1">
      <c r="A1" s="2351" t="s">
        <v>189</v>
      </c>
      <c r="B1" s="2352" t="s">
        <v>654</v>
      </c>
      <c r="C1" s="2352" t="s">
        <v>110</v>
      </c>
      <c r="D1" s="2353" t="s">
        <v>23</v>
      </c>
      <c r="E1" s="2354" t="s">
        <v>22</v>
      </c>
      <c r="F1" s="2353" t="s">
        <v>23</v>
      </c>
      <c r="G1" s="2354" t="s">
        <v>22</v>
      </c>
      <c r="H1" s="2355"/>
      <c r="I1" s="2355"/>
      <c r="J1" s="2355"/>
      <c r="K1" s="2355"/>
      <c r="L1" s="2355"/>
      <c r="M1" s="2355"/>
      <c r="N1" s="2355"/>
      <c r="O1" s="2355"/>
      <c r="P1" s="2355"/>
      <c r="Q1" s="2355"/>
      <c r="R1" s="2355"/>
      <c r="S1" s="2355"/>
      <c r="T1" s="2355"/>
      <c r="U1" s="2355"/>
      <c r="V1" s="2355"/>
      <c r="W1" s="2355"/>
      <c r="X1" s="2355"/>
      <c r="Y1" s="2355"/>
      <c r="Z1" s="2355"/>
      <c r="AA1" s="2355"/>
      <c r="AB1" s="2355"/>
      <c r="AC1" s="2355"/>
      <c r="AD1" s="2355"/>
      <c r="AE1" s="2355"/>
      <c r="AF1" s="2355"/>
      <c r="AG1" s="2355"/>
      <c r="AH1" s="2355"/>
      <c r="AI1" s="2355"/>
      <c r="AJ1" s="2355"/>
      <c r="AK1" s="2355"/>
      <c r="AL1" s="2355"/>
      <c r="AM1" s="2355"/>
      <c r="AN1" s="2355"/>
      <c r="AO1" s="2355"/>
    </row>
    <row r="2" spans="1:41" s="2362" customFormat="1" ht="15" customHeight="1">
      <c r="A2" s="2357"/>
      <c r="B2" s="2358"/>
      <c r="C2" s="2359" t="s">
        <v>191</v>
      </c>
      <c r="D2" s="2360">
        <v>2017</v>
      </c>
      <c r="E2" s="2361">
        <v>2018</v>
      </c>
      <c r="F2" s="2360">
        <v>2018</v>
      </c>
      <c r="G2" s="2361">
        <v>2019</v>
      </c>
    </row>
    <row r="3" spans="1:41" ht="15" customHeight="1">
      <c r="A3" s="2363" t="s">
        <v>192</v>
      </c>
      <c r="B3" s="2364"/>
      <c r="C3" s="2364"/>
      <c r="D3" s="2365"/>
      <c r="E3" s="2365"/>
      <c r="F3" s="2365"/>
      <c r="G3" s="2365"/>
    </row>
    <row r="4" spans="1:41" s="2370" customFormat="1" ht="12.75" customHeight="1">
      <c r="A4" s="2367">
        <v>30</v>
      </c>
      <c r="B4" s="2368"/>
      <c r="C4" s="2369" t="s">
        <v>33</v>
      </c>
      <c r="D4" s="279">
        <v>76247.7</v>
      </c>
      <c r="E4" s="279">
        <v>78892.100000000006</v>
      </c>
      <c r="F4" s="279">
        <v>77225.5</v>
      </c>
      <c r="G4" s="279">
        <v>80359.199999999997</v>
      </c>
    </row>
    <row r="5" spans="1:41" s="2370" customFormat="1" ht="12.75" customHeight="1">
      <c r="A5" s="2371">
        <v>31</v>
      </c>
      <c r="B5" s="2372"/>
      <c r="C5" s="2373" t="s">
        <v>193</v>
      </c>
      <c r="D5" s="284">
        <v>29021.8</v>
      </c>
      <c r="E5" s="284">
        <v>29688.1</v>
      </c>
      <c r="F5" s="284">
        <v>30261</v>
      </c>
      <c r="G5" s="284">
        <v>30280.7</v>
      </c>
    </row>
    <row r="6" spans="1:41" s="2370" customFormat="1" ht="12.75" customHeight="1">
      <c r="A6" s="2374" t="s">
        <v>36</v>
      </c>
      <c r="B6" s="2375"/>
      <c r="C6" s="2376" t="s">
        <v>194</v>
      </c>
      <c r="D6" s="284">
        <v>5233.8</v>
      </c>
      <c r="E6" s="284">
        <v>5684.3</v>
      </c>
      <c r="F6" s="284">
        <v>5698.5</v>
      </c>
      <c r="G6" s="284">
        <v>5603.1</v>
      </c>
    </row>
    <row r="7" spans="1:41" s="2370" customFormat="1" ht="12.75" customHeight="1">
      <c r="A7" s="2374" t="s">
        <v>195</v>
      </c>
      <c r="B7" s="2375"/>
      <c r="C7" s="2376" t="s">
        <v>196</v>
      </c>
      <c r="D7" s="284">
        <v>1117.2</v>
      </c>
      <c r="E7" s="284">
        <v>516</v>
      </c>
      <c r="F7" s="284">
        <v>0</v>
      </c>
      <c r="G7" s="284">
        <v>0</v>
      </c>
    </row>
    <row r="8" spans="1:41" s="2370" customFormat="1" ht="12.75" customHeight="1">
      <c r="A8" s="2377">
        <v>330</v>
      </c>
      <c r="B8" s="2372"/>
      <c r="C8" s="2373" t="s">
        <v>197</v>
      </c>
      <c r="D8" s="284">
        <v>7603</v>
      </c>
      <c r="E8" s="284">
        <v>7588</v>
      </c>
      <c r="F8" s="284">
        <v>7298</v>
      </c>
      <c r="G8" s="284">
        <v>7515</v>
      </c>
    </row>
    <row r="9" spans="1:41" s="2370" customFormat="1" ht="12.75" customHeight="1">
      <c r="A9" s="2377">
        <v>332</v>
      </c>
      <c r="B9" s="2372"/>
      <c r="C9" s="2373" t="s">
        <v>198</v>
      </c>
      <c r="D9" s="284">
        <v>795.8</v>
      </c>
      <c r="E9" s="284">
        <v>858</v>
      </c>
      <c r="F9" s="284">
        <v>702.9</v>
      </c>
      <c r="G9" s="284">
        <v>703</v>
      </c>
    </row>
    <row r="10" spans="1:41" s="2370" customFormat="1" ht="12.75" customHeight="1">
      <c r="A10" s="2377">
        <v>339</v>
      </c>
      <c r="B10" s="2372"/>
      <c r="C10" s="2373" t="s">
        <v>199</v>
      </c>
      <c r="D10" s="284">
        <v>0</v>
      </c>
      <c r="E10" s="284">
        <v>0</v>
      </c>
      <c r="F10" s="284">
        <v>0</v>
      </c>
      <c r="G10" s="284">
        <v>0</v>
      </c>
    </row>
    <row r="11" spans="1:41" s="2370" customFormat="1" ht="12.75" customHeight="1">
      <c r="A11" s="2371">
        <v>350</v>
      </c>
      <c r="B11" s="2372"/>
      <c r="C11" s="2373" t="s">
        <v>200</v>
      </c>
      <c r="D11" s="284">
        <v>14.8</v>
      </c>
      <c r="E11" s="284">
        <v>7.4</v>
      </c>
      <c r="F11" s="284">
        <v>7.3</v>
      </c>
      <c r="G11" s="284">
        <v>50</v>
      </c>
    </row>
    <row r="12" spans="1:41" s="2381" customFormat="1">
      <c r="A12" s="2378">
        <v>351</v>
      </c>
      <c r="B12" s="2379"/>
      <c r="C12" s="2380" t="s">
        <v>201</v>
      </c>
      <c r="D12" s="284">
        <v>1252.5999999999999</v>
      </c>
      <c r="E12" s="284">
        <v>12.5</v>
      </c>
      <c r="F12" s="284">
        <v>610.4</v>
      </c>
      <c r="G12" s="284">
        <v>337.5</v>
      </c>
    </row>
    <row r="13" spans="1:41" s="2370" customFormat="1" ht="12.75" customHeight="1">
      <c r="A13" s="2371">
        <v>36</v>
      </c>
      <c r="B13" s="2372"/>
      <c r="C13" s="2373" t="s">
        <v>202</v>
      </c>
      <c r="D13" s="284">
        <v>230898.6</v>
      </c>
      <c r="E13" s="284">
        <v>238143.1</v>
      </c>
      <c r="F13" s="284">
        <v>241830.3</v>
      </c>
      <c r="G13" s="284">
        <v>247797.9</v>
      </c>
    </row>
    <row r="14" spans="1:41" s="2385" customFormat="1">
      <c r="A14" s="2382" t="s">
        <v>203</v>
      </c>
      <c r="B14" s="2383"/>
      <c r="C14" s="2384" t="s">
        <v>204</v>
      </c>
      <c r="D14" s="284">
        <v>24137</v>
      </c>
      <c r="E14" s="284">
        <v>23645.9</v>
      </c>
      <c r="F14" s="284">
        <v>0</v>
      </c>
      <c r="G14" s="284">
        <v>0</v>
      </c>
    </row>
    <row r="15" spans="1:41" s="2385" customFormat="1">
      <c r="A15" s="2382" t="s">
        <v>205</v>
      </c>
      <c r="B15" s="2383"/>
      <c r="C15" s="2384" t="s">
        <v>206</v>
      </c>
      <c r="D15" s="284">
        <v>8415.2000000000007</v>
      </c>
      <c r="E15" s="284">
        <v>9049.2999999999993</v>
      </c>
      <c r="F15" s="284">
        <v>0</v>
      </c>
      <c r="G15" s="284">
        <v>0</v>
      </c>
    </row>
    <row r="16" spans="1:41" s="2387" customFormat="1" ht="26.25" customHeight="1">
      <c r="A16" s="2382" t="s">
        <v>207</v>
      </c>
      <c r="B16" s="2386"/>
      <c r="C16" s="2384" t="s">
        <v>208</v>
      </c>
      <c r="D16" s="284">
        <v>9124.2999999999993</v>
      </c>
      <c r="E16" s="284">
        <v>8702</v>
      </c>
      <c r="F16" s="284">
        <v>8788.9</v>
      </c>
      <c r="G16" s="284">
        <v>8858</v>
      </c>
    </row>
    <row r="17" spans="1:7" s="2388" customFormat="1">
      <c r="A17" s="2371">
        <v>37</v>
      </c>
      <c r="B17" s="2372"/>
      <c r="C17" s="2373" t="s">
        <v>209</v>
      </c>
      <c r="D17" s="284">
        <v>22725.7</v>
      </c>
      <c r="E17" s="284">
        <v>22085.1</v>
      </c>
      <c r="F17" s="284">
        <v>22549.599999999999</v>
      </c>
      <c r="G17" s="284">
        <v>22305.1</v>
      </c>
    </row>
    <row r="18" spans="1:7" s="2388" customFormat="1">
      <c r="A18" s="2389" t="s">
        <v>210</v>
      </c>
      <c r="B18" s="2375"/>
      <c r="C18" s="2376" t="s">
        <v>211</v>
      </c>
      <c r="D18" s="284">
        <v>0</v>
      </c>
      <c r="E18" s="284">
        <v>0</v>
      </c>
      <c r="F18" s="284">
        <v>0</v>
      </c>
      <c r="G18" s="284">
        <v>0</v>
      </c>
    </row>
    <row r="19" spans="1:7" s="2388" customFormat="1">
      <c r="A19" s="2389" t="s">
        <v>212</v>
      </c>
      <c r="B19" s="2375"/>
      <c r="C19" s="2376" t="s">
        <v>213</v>
      </c>
      <c r="D19" s="284">
        <v>42.6</v>
      </c>
      <c r="E19" s="284">
        <v>0</v>
      </c>
      <c r="F19" s="284">
        <v>0</v>
      </c>
      <c r="G19" s="284">
        <v>0</v>
      </c>
    </row>
    <row r="20" spans="1:7" s="2370" customFormat="1" ht="12.75" customHeight="1">
      <c r="A20" s="2390">
        <v>39</v>
      </c>
      <c r="B20" s="2391"/>
      <c r="C20" s="2392" t="s">
        <v>214</v>
      </c>
      <c r="D20" s="302">
        <v>32172</v>
      </c>
      <c r="E20" s="302">
        <v>34711.800000000003</v>
      </c>
      <c r="F20" s="302">
        <v>35568.699999999997</v>
      </c>
      <c r="G20" s="302">
        <v>34528.5</v>
      </c>
    </row>
    <row r="21" spans="1:7" ht="12.75" customHeight="1">
      <c r="A21" s="2393"/>
      <c r="B21" s="2393"/>
      <c r="C21" s="2394" t="s">
        <v>215</v>
      </c>
      <c r="D21" s="305">
        <f t="shared" ref="D21:G21" si="0">D4+D5+SUM(D8:D13)+D17</f>
        <v>368560.00000000006</v>
      </c>
      <c r="E21" s="305">
        <f t="shared" si="0"/>
        <v>377274.3</v>
      </c>
      <c r="F21" s="305">
        <f t="shared" si="0"/>
        <v>380485</v>
      </c>
      <c r="G21" s="305">
        <f t="shared" si="0"/>
        <v>389348.39999999997</v>
      </c>
    </row>
    <row r="22" spans="1:7" s="2370" customFormat="1" ht="12.75" customHeight="1">
      <c r="A22" s="2377" t="s">
        <v>216</v>
      </c>
      <c r="B22" s="2372"/>
      <c r="C22" s="2373" t="s">
        <v>217</v>
      </c>
      <c r="D22" s="306">
        <v>150198.29999999999</v>
      </c>
      <c r="E22" s="306">
        <v>158948</v>
      </c>
      <c r="F22" s="306">
        <v>161382.39999999999</v>
      </c>
      <c r="G22" s="306">
        <v>167532</v>
      </c>
    </row>
    <row r="23" spans="1:7" s="2370" customFormat="1" ht="12.75" customHeight="1">
      <c r="A23" s="2377" t="s">
        <v>218</v>
      </c>
      <c r="B23" s="2372"/>
      <c r="C23" s="2373" t="s">
        <v>219</v>
      </c>
      <c r="D23" s="306">
        <v>32615.800000000003</v>
      </c>
      <c r="E23" s="306">
        <v>30713.9</v>
      </c>
      <c r="F23" s="306">
        <v>35431.800000000003</v>
      </c>
      <c r="G23" s="306">
        <v>31464.799999999999</v>
      </c>
    </row>
    <row r="24" spans="1:7" s="2395" customFormat="1" ht="12.75" customHeight="1">
      <c r="A24" s="2371">
        <v>41</v>
      </c>
      <c r="B24" s="2372"/>
      <c r="C24" s="2373" t="s">
        <v>220</v>
      </c>
      <c r="D24" s="306">
        <v>14990.1</v>
      </c>
      <c r="E24" s="306">
        <v>12232.5</v>
      </c>
      <c r="F24" s="306">
        <v>15644.8</v>
      </c>
      <c r="G24" s="306">
        <v>12277.5</v>
      </c>
    </row>
    <row r="25" spans="1:7" s="2370" customFormat="1" ht="12.75" customHeight="1">
      <c r="A25" s="2396">
        <v>42</v>
      </c>
      <c r="B25" s="2397"/>
      <c r="C25" s="2373" t="s">
        <v>221</v>
      </c>
      <c r="D25" s="306">
        <v>20211.7</v>
      </c>
      <c r="E25" s="306">
        <v>19513</v>
      </c>
      <c r="F25" s="306">
        <v>20032.3</v>
      </c>
      <c r="G25" s="306">
        <v>19534</v>
      </c>
    </row>
    <row r="26" spans="1:7" s="2398" customFormat="1" ht="12.75" customHeight="1">
      <c r="A26" s="2378">
        <v>430</v>
      </c>
      <c r="B26" s="2372"/>
      <c r="C26" s="2373" t="s">
        <v>222</v>
      </c>
      <c r="D26" s="310">
        <v>28</v>
      </c>
      <c r="E26" s="310">
        <v>6</v>
      </c>
      <c r="F26" s="310">
        <v>0.5</v>
      </c>
      <c r="G26" s="310">
        <v>21</v>
      </c>
    </row>
    <row r="27" spans="1:7" s="2398" customFormat="1" ht="12.75" customHeight="1">
      <c r="A27" s="2378">
        <v>431</v>
      </c>
      <c r="B27" s="2372"/>
      <c r="C27" s="2373" t="s">
        <v>223</v>
      </c>
      <c r="D27" s="310">
        <v>12.1</v>
      </c>
      <c r="E27" s="310">
        <v>17.5</v>
      </c>
      <c r="F27" s="310">
        <v>65.599999999999994</v>
      </c>
      <c r="G27" s="310">
        <v>122</v>
      </c>
    </row>
    <row r="28" spans="1:7" s="2398" customFormat="1" ht="12.75" customHeight="1">
      <c r="A28" s="2378">
        <v>432</v>
      </c>
      <c r="B28" s="2372"/>
      <c r="C28" s="2373" t="s">
        <v>224</v>
      </c>
      <c r="D28" s="310">
        <v>0</v>
      </c>
      <c r="E28" s="310">
        <v>0</v>
      </c>
      <c r="F28" s="310">
        <v>0</v>
      </c>
      <c r="G28" s="310">
        <v>0</v>
      </c>
    </row>
    <row r="29" spans="1:7" s="2398" customFormat="1" ht="12.75" customHeight="1">
      <c r="A29" s="2378">
        <v>439</v>
      </c>
      <c r="B29" s="2372"/>
      <c r="C29" s="2373" t="s">
        <v>225</v>
      </c>
      <c r="D29" s="310">
        <v>0</v>
      </c>
      <c r="E29" s="310">
        <v>0</v>
      </c>
      <c r="F29" s="310">
        <v>0</v>
      </c>
      <c r="G29" s="310">
        <v>0</v>
      </c>
    </row>
    <row r="30" spans="1:7" s="2370" customFormat="1" ht="25.5">
      <c r="A30" s="2399">
        <v>450</v>
      </c>
      <c r="B30" s="2400"/>
      <c r="C30" s="2401" t="s">
        <v>226</v>
      </c>
      <c r="D30" s="2402">
        <v>60.2</v>
      </c>
      <c r="E30" s="2402">
        <v>75.7</v>
      </c>
      <c r="F30" s="2402">
        <v>79.3</v>
      </c>
      <c r="G30" s="2402">
        <v>192.2</v>
      </c>
    </row>
    <row r="31" spans="1:7" s="2381" customFormat="1" ht="25.5">
      <c r="A31" s="2399">
        <v>451</v>
      </c>
      <c r="B31" s="2400"/>
      <c r="C31" s="2401" t="s">
        <v>227</v>
      </c>
      <c r="D31" s="2403">
        <v>0</v>
      </c>
      <c r="E31" s="2403">
        <v>841.6</v>
      </c>
      <c r="F31" s="2403">
        <v>761.1</v>
      </c>
      <c r="G31" s="2403">
        <v>323.60000000000002</v>
      </c>
    </row>
    <row r="32" spans="1:7" s="2370" customFormat="1" ht="12.75" customHeight="1">
      <c r="A32" s="2371">
        <v>46</v>
      </c>
      <c r="B32" s="2372"/>
      <c r="C32" s="2373" t="s">
        <v>228</v>
      </c>
      <c r="D32" s="306">
        <v>96838.6</v>
      </c>
      <c r="E32" s="306">
        <v>98486.3</v>
      </c>
      <c r="F32" s="306">
        <v>103439.4</v>
      </c>
      <c r="G32" s="306">
        <v>100157.6</v>
      </c>
    </row>
    <row r="33" spans="1:7" s="2381" customFormat="1" ht="12.75" customHeight="1">
      <c r="A33" s="2389" t="s">
        <v>229</v>
      </c>
      <c r="B33" s="2375"/>
      <c r="C33" s="2376" t="s">
        <v>230</v>
      </c>
      <c r="D33" s="312">
        <v>0</v>
      </c>
      <c r="E33" s="312">
        <v>0</v>
      </c>
      <c r="F33" s="312">
        <v>0</v>
      </c>
      <c r="G33" s="312">
        <v>0</v>
      </c>
    </row>
    <row r="34" spans="1:7" s="2370" customFormat="1" ht="15" customHeight="1">
      <c r="A34" s="2371">
        <v>47</v>
      </c>
      <c r="B34" s="2372"/>
      <c r="C34" s="2373" t="s">
        <v>209</v>
      </c>
      <c r="D34" s="310">
        <v>22725.7</v>
      </c>
      <c r="E34" s="310">
        <v>22085.1</v>
      </c>
      <c r="F34" s="310">
        <v>22549.599999999999</v>
      </c>
      <c r="G34" s="310">
        <v>22305.1</v>
      </c>
    </row>
    <row r="35" spans="1:7" s="2370" customFormat="1" ht="15" customHeight="1">
      <c r="A35" s="2390">
        <v>49</v>
      </c>
      <c r="B35" s="2391"/>
      <c r="C35" s="2392" t="s">
        <v>231</v>
      </c>
      <c r="D35" s="313">
        <v>32172</v>
      </c>
      <c r="E35" s="313">
        <v>34711.800000000003</v>
      </c>
      <c r="F35" s="313">
        <v>35568.699999999997</v>
      </c>
      <c r="G35" s="313">
        <v>34528.5</v>
      </c>
    </row>
    <row r="36" spans="1:7" s="2366" customFormat="1" ht="13.5" customHeight="1">
      <c r="A36" s="2393"/>
      <c r="B36" s="2404"/>
      <c r="C36" s="2394" t="s">
        <v>232</v>
      </c>
      <c r="D36" s="305">
        <f t="shared" ref="D36:G36" si="1">D22+D23+D24+D25+D26+D27+D28+D29+D30+D31+D32+D34</f>
        <v>337680.50000000006</v>
      </c>
      <c r="E36" s="305">
        <f t="shared" si="1"/>
        <v>342919.6</v>
      </c>
      <c r="F36" s="305">
        <f t="shared" si="1"/>
        <v>359386.79999999993</v>
      </c>
      <c r="G36" s="305">
        <f t="shared" si="1"/>
        <v>353929.8</v>
      </c>
    </row>
    <row r="37" spans="1:7" s="2405" customFormat="1" ht="15" customHeight="1">
      <c r="A37" s="2393"/>
      <c r="B37" s="2404"/>
      <c r="C37" s="2394" t="s">
        <v>233</v>
      </c>
      <c r="D37" s="305">
        <f t="shared" ref="D37:G37" si="2">D36-D21</f>
        <v>-30879.5</v>
      </c>
      <c r="E37" s="305">
        <f t="shared" si="2"/>
        <v>-34354.700000000012</v>
      </c>
      <c r="F37" s="305">
        <f t="shared" si="2"/>
        <v>-21098.20000000007</v>
      </c>
      <c r="G37" s="305">
        <f t="shared" si="2"/>
        <v>-35418.599999999977</v>
      </c>
    </row>
    <row r="38" spans="1:7" s="2381" customFormat="1" ht="15" customHeight="1">
      <c r="A38" s="2377">
        <v>340</v>
      </c>
      <c r="B38" s="2372"/>
      <c r="C38" s="2373" t="s">
        <v>234</v>
      </c>
      <c r="D38" s="306">
        <v>2279.5</v>
      </c>
      <c r="E38" s="306">
        <v>2166</v>
      </c>
      <c r="F38" s="306">
        <v>2289.1999999999998</v>
      </c>
      <c r="G38" s="306">
        <v>2064.6999999999998</v>
      </c>
    </row>
    <row r="39" spans="1:7" s="2381" customFormat="1" ht="15" customHeight="1">
      <c r="A39" s="2377">
        <v>341</v>
      </c>
      <c r="B39" s="2372"/>
      <c r="C39" s="2373" t="s">
        <v>235</v>
      </c>
      <c r="D39" s="306">
        <v>0</v>
      </c>
      <c r="E39" s="306">
        <v>0</v>
      </c>
      <c r="F39" s="306">
        <v>8.9</v>
      </c>
      <c r="G39" s="306">
        <v>0</v>
      </c>
    </row>
    <row r="40" spans="1:7" s="2381" customFormat="1" ht="15" customHeight="1">
      <c r="A40" s="2377">
        <v>342</v>
      </c>
      <c r="B40" s="2372"/>
      <c r="C40" s="2373" t="s">
        <v>236</v>
      </c>
      <c r="D40" s="306">
        <v>22.5</v>
      </c>
      <c r="E40" s="306">
        <v>30</v>
      </c>
      <c r="F40" s="306">
        <v>45</v>
      </c>
      <c r="G40" s="306">
        <v>45</v>
      </c>
    </row>
    <row r="41" spans="1:7" s="2381" customFormat="1" ht="15" customHeight="1">
      <c r="A41" s="2377">
        <v>343</v>
      </c>
      <c r="B41" s="2372"/>
      <c r="C41" s="2373" t="s">
        <v>237</v>
      </c>
      <c r="D41" s="306">
        <v>7.7</v>
      </c>
      <c r="E41" s="306">
        <v>14.1</v>
      </c>
      <c r="F41" s="306">
        <v>10</v>
      </c>
      <c r="G41" s="306">
        <v>17.5</v>
      </c>
    </row>
    <row r="42" spans="1:7" s="2381" customFormat="1" ht="15" customHeight="1">
      <c r="A42" s="2377">
        <v>344</v>
      </c>
      <c r="B42" s="2372"/>
      <c r="C42" s="2373" t="s">
        <v>238</v>
      </c>
      <c r="D42" s="306">
        <v>1.4</v>
      </c>
      <c r="E42" s="306">
        <v>0</v>
      </c>
      <c r="F42" s="306">
        <v>24.8</v>
      </c>
      <c r="G42" s="306">
        <v>0</v>
      </c>
    </row>
    <row r="43" spans="1:7" s="2381" customFormat="1" ht="15" customHeight="1">
      <c r="A43" s="2377">
        <v>349</v>
      </c>
      <c r="B43" s="2372"/>
      <c r="C43" s="2373" t="s">
        <v>239</v>
      </c>
      <c r="D43" s="306">
        <v>74.7</v>
      </c>
      <c r="E43" s="306">
        <v>50</v>
      </c>
      <c r="F43" s="306">
        <v>211.4</v>
      </c>
      <c r="G43" s="306">
        <v>100</v>
      </c>
    </row>
    <row r="44" spans="1:7" s="2370" customFormat="1" ht="15" customHeight="1">
      <c r="A44" s="2371">
        <v>440</v>
      </c>
      <c r="B44" s="2372"/>
      <c r="C44" s="2373" t="s">
        <v>240</v>
      </c>
      <c r="D44" s="306">
        <v>1651</v>
      </c>
      <c r="E44" s="306">
        <v>1109.2</v>
      </c>
      <c r="F44" s="306">
        <v>2428.6999999999998</v>
      </c>
      <c r="G44" s="306">
        <v>1291.5</v>
      </c>
    </row>
    <row r="45" spans="1:7" s="2370" customFormat="1" ht="15" customHeight="1">
      <c r="A45" s="2371">
        <v>441</v>
      </c>
      <c r="B45" s="2372"/>
      <c r="C45" s="2373" t="s">
        <v>241</v>
      </c>
      <c r="D45" s="306">
        <v>66.900000000000006</v>
      </c>
      <c r="E45" s="306">
        <v>0</v>
      </c>
      <c r="F45" s="306">
        <v>0</v>
      </c>
      <c r="G45" s="306">
        <v>0</v>
      </c>
    </row>
    <row r="46" spans="1:7" s="2370" customFormat="1" ht="15" customHeight="1">
      <c r="A46" s="2371">
        <v>442</v>
      </c>
      <c r="B46" s="2372"/>
      <c r="C46" s="2373" t="s">
        <v>242</v>
      </c>
      <c r="D46" s="306">
        <v>3.7</v>
      </c>
      <c r="E46" s="306">
        <v>4</v>
      </c>
      <c r="F46" s="306">
        <v>3.9</v>
      </c>
      <c r="G46" s="306">
        <v>4</v>
      </c>
    </row>
    <row r="47" spans="1:7" s="2370" customFormat="1" ht="15" customHeight="1">
      <c r="A47" s="2371">
        <v>443</v>
      </c>
      <c r="B47" s="2372"/>
      <c r="C47" s="2373" t="s">
        <v>243</v>
      </c>
      <c r="D47" s="306">
        <v>191.4</v>
      </c>
      <c r="E47" s="306">
        <v>175</v>
      </c>
      <c r="F47" s="306">
        <v>196</v>
      </c>
      <c r="G47" s="306">
        <v>190</v>
      </c>
    </row>
    <row r="48" spans="1:7" s="2370" customFormat="1" ht="15" customHeight="1">
      <c r="A48" s="2371">
        <v>444</v>
      </c>
      <c r="B48" s="2372"/>
      <c r="C48" s="2373" t="s">
        <v>238</v>
      </c>
      <c r="D48" s="306">
        <v>33.4</v>
      </c>
      <c r="E48" s="306">
        <v>5</v>
      </c>
      <c r="F48" s="306">
        <v>50.8</v>
      </c>
      <c r="G48" s="306">
        <v>5</v>
      </c>
    </row>
    <row r="49" spans="1:7" s="2370" customFormat="1" ht="15" customHeight="1">
      <c r="A49" s="2371">
        <v>445</v>
      </c>
      <c r="B49" s="2372"/>
      <c r="C49" s="2373" t="s">
        <v>244</v>
      </c>
      <c r="D49" s="306">
        <v>40.700000000000003</v>
      </c>
      <c r="E49" s="306">
        <v>40</v>
      </c>
      <c r="F49" s="306">
        <v>87.9</v>
      </c>
      <c r="G49" s="306">
        <v>40</v>
      </c>
    </row>
    <row r="50" spans="1:7" s="2370" customFormat="1" ht="15" customHeight="1">
      <c r="A50" s="2371">
        <v>446</v>
      </c>
      <c r="B50" s="2372"/>
      <c r="C50" s="2373" t="s">
        <v>245</v>
      </c>
      <c r="D50" s="306">
        <v>15565.5</v>
      </c>
      <c r="E50" s="306">
        <v>15312.5</v>
      </c>
      <c r="F50" s="306">
        <v>15716.5</v>
      </c>
      <c r="G50" s="306">
        <v>15360.5</v>
      </c>
    </row>
    <row r="51" spans="1:7" s="2370" customFormat="1" ht="15" customHeight="1">
      <c r="A51" s="2371">
        <v>447</v>
      </c>
      <c r="B51" s="2372"/>
      <c r="C51" s="2373" t="s">
        <v>246</v>
      </c>
      <c r="D51" s="306">
        <v>2039.8</v>
      </c>
      <c r="E51" s="306">
        <v>2055.1</v>
      </c>
      <c r="F51" s="306">
        <v>1990.5</v>
      </c>
      <c r="G51" s="306">
        <v>1914.1</v>
      </c>
    </row>
    <row r="52" spans="1:7" s="2370" customFormat="1" ht="15" customHeight="1">
      <c r="A52" s="2371">
        <v>448</v>
      </c>
      <c r="B52" s="2372"/>
      <c r="C52" s="2373" t="s">
        <v>247</v>
      </c>
      <c r="D52" s="306">
        <v>0</v>
      </c>
      <c r="E52" s="306">
        <v>0</v>
      </c>
      <c r="F52" s="306">
        <v>0</v>
      </c>
      <c r="G52" s="306">
        <v>0</v>
      </c>
    </row>
    <row r="53" spans="1:7" s="2370" customFormat="1" ht="15" customHeight="1">
      <c r="A53" s="2371">
        <v>449</v>
      </c>
      <c r="B53" s="2372"/>
      <c r="C53" s="2373" t="s">
        <v>248</v>
      </c>
      <c r="D53" s="306">
        <v>0</v>
      </c>
      <c r="E53" s="306">
        <v>0</v>
      </c>
      <c r="F53" s="306">
        <v>0</v>
      </c>
      <c r="G53" s="306">
        <v>0</v>
      </c>
    </row>
    <row r="54" spans="1:7" s="2381" customFormat="1" ht="13.5" customHeight="1">
      <c r="A54" s="2406" t="s">
        <v>249</v>
      </c>
      <c r="B54" s="2407"/>
      <c r="C54" s="2407" t="s">
        <v>250</v>
      </c>
      <c r="D54" s="318">
        <v>0</v>
      </c>
      <c r="E54" s="318">
        <v>0</v>
      </c>
      <c r="F54" s="318">
        <v>0</v>
      </c>
      <c r="G54" s="318">
        <v>0</v>
      </c>
    </row>
    <row r="55" spans="1:7" ht="15" customHeight="1">
      <c r="A55" s="2404"/>
      <c r="B55" s="2404"/>
      <c r="C55" s="2394" t="s">
        <v>251</v>
      </c>
      <c r="D55" s="305">
        <f t="shared" ref="D55" si="3">SUM(D44:D53)-SUM(D38:D43)</f>
        <v>17206.599999999999</v>
      </c>
      <c r="E55" s="305">
        <f t="shared" ref="E55" si="4">SUM(E44:E53)-SUM(E38:E43)</f>
        <v>16440.7</v>
      </c>
      <c r="F55" s="305">
        <f t="shared" ref="F55:G55" si="5">SUM(F44:F53)-SUM(F38:F43)</f>
        <v>17885</v>
      </c>
      <c r="G55" s="305">
        <f t="shared" si="5"/>
        <v>16577.899999999998</v>
      </c>
    </row>
    <row r="56" spans="1:7" ht="14.25" customHeight="1">
      <c r="A56" s="2404"/>
      <c r="B56" s="2404"/>
      <c r="C56" s="2394" t="s">
        <v>252</v>
      </c>
      <c r="D56" s="305">
        <f t="shared" ref="D56:G56" si="6">D55+D37</f>
        <v>-13672.900000000001</v>
      </c>
      <c r="E56" s="305">
        <f t="shared" si="6"/>
        <v>-17914.000000000011</v>
      </c>
      <c r="F56" s="305">
        <f t="shared" si="6"/>
        <v>-3213.2000000000698</v>
      </c>
      <c r="G56" s="305">
        <f t="shared" si="6"/>
        <v>-18840.699999999979</v>
      </c>
    </row>
    <row r="57" spans="1:7" s="2370" customFormat="1" ht="15.75" customHeight="1">
      <c r="A57" s="2408">
        <v>380</v>
      </c>
      <c r="B57" s="2409"/>
      <c r="C57" s="2410" t="s">
        <v>253</v>
      </c>
      <c r="D57" s="502">
        <v>0</v>
      </c>
      <c r="E57" s="502">
        <v>0</v>
      </c>
      <c r="F57" s="502">
        <v>0</v>
      </c>
      <c r="G57" s="502">
        <v>0</v>
      </c>
    </row>
    <row r="58" spans="1:7" s="2370" customFormat="1" ht="15.75" customHeight="1">
      <c r="A58" s="2408">
        <v>381</v>
      </c>
      <c r="B58" s="2409"/>
      <c r="C58" s="2410" t="s">
        <v>254</v>
      </c>
      <c r="D58" s="502">
        <v>0</v>
      </c>
      <c r="E58" s="502">
        <v>0</v>
      </c>
      <c r="F58" s="502">
        <v>0</v>
      </c>
      <c r="G58" s="502">
        <v>0</v>
      </c>
    </row>
    <row r="59" spans="1:7" s="2381" customFormat="1" ht="25.5">
      <c r="A59" s="2378">
        <v>383</v>
      </c>
      <c r="B59" s="2379"/>
      <c r="C59" s="2380" t="s">
        <v>255</v>
      </c>
      <c r="D59" s="323">
        <v>0</v>
      </c>
      <c r="E59" s="323">
        <v>0</v>
      </c>
      <c r="F59" s="323">
        <v>0</v>
      </c>
      <c r="G59" s="323">
        <v>0</v>
      </c>
    </row>
    <row r="60" spans="1:7" s="2381" customFormat="1">
      <c r="A60" s="2378">
        <v>3840</v>
      </c>
      <c r="B60" s="2379"/>
      <c r="C60" s="2380" t="s">
        <v>256</v>
      </c>
      <c r="D60" s="324">
        <v>0</v>
      </c>
      <c r="E60" s="324">
        <v>0</v>
      </c>
      <c r="F60" s="324">
        <v>0</v>
      </c>
      <c r="G60" s="324">
        <v>0</v>
      </c>
    </row>
    <row r="61" spans="1:7" s="2381" customFormat="1">
      <c r="A61" s="2378">
        <v>3841</v>
      </c>
      <c r="B61" s="2379"/>
      <c r="C61" s="2380" t="s">
        <v>257</v>
      </c>
      <c r="D61" s="324">
        <v>0</v>
      </c>
      <c r="E61" s="324">
        <v>0</v>
      </c>
      <c r="F61" s="324">
        <v>0</v>
      </c>
      <c r="G61" s="324">
        <v>0</v>
      </c>
    </row>
    <row r="62" spans="1:7" s="2381" customFormat="1">
      <c r="A62" s="2411">
        <v>386</v>
      </c>
      <c r="B62" s="2412"/>
      <c r="C62" s="2413" t="s">
        <v>258</v>
      </c>
      <c r="D62" s="324">
        <v>0</v>
      </c>
      <c r="E62" s="324">
        <v>0</v>
      </c>
      <c r="F62" s="324">
        <v>0</v>
      </c>
      <c r="G62" s="324">
        <v>0</v>
      </c>
    </row>
    <row r="63" spans="1:7" s="2381" customFormat="1" ht="25.5">
      <c r="A63" s="2378">
        <v>387</v>
      </c>
      <c r="B63" s="2379"/>
      <c r="C63" s="2380" t="s">
        <v>259</v>
      </c>
      <c r="D63" s="324">
        <v>0</v>
      </c>
      <c r="E63" s="324">
        <v>0</v>
      </c>
      <c r="F63" s="324">
        <v>0</v>
      </c>
      <c r="G63" s="324">
        <v>0</v>
      </c>
    </row>
    <row r="64" spans="1:7" s="2381" customFormat="1">
      <c r="A64" s="2377">
        <v>389</v>
      </c>
      <c r="B64" s="2414"/>
      <c r="C64" s="2373" t="s">
        <v>61</v>
      </c>
      <c r="D64" s="306">
        <v>0</v>
      </c>
      <c r="E64" s="306">
        <v>0</v>
      </c>
      <c r="F64" s="306">
        <v>0</v>
      </c>
      <c r="G64" s="306">
        <v>0</v>
      </c>
    </row>
    <row r="65" spans="1:7" s="2370" customFormat="1">
      <c r="A65" s="2377" t="s">
        <v>260</v>
      </c>
      <c r="B65" s="2372"/>
      <c r="C65" s="2373" t="s">
        <v>261</v>
      </c>
      <c r="D65" s="306">
        <v>0</v>
      </c>
      <c r="E65" s="306">
        <v>0</v>
      </c>
      <c r="F65" s="306">
        <v>0</v>
      </c>
      <c r="G65" s="306">
        <v>0</v>
      </c>
    </row>
    <row r="66" spans="1:7" s="2385" customFormat="1">
      <c r="A66" s="2415" t="s">
        <v>262</v>
      </c>
      <c r="B66" s="2383"/>
      <c r="C66" s="2380" t="s">
        <v>263</v>
      </c>
      <c r="D66" s="323">
        <v>0</v>
      </c>
      <c r="E66" s="323">
        <v>0</v>
      </c>
      <c r="F66" s="323">
        <v>0</v>
      </c>
      <c r="G66" s="323">
        <v>0</v>
      </c>
    </row>
    <row r="67" spans="1:7" s="2370" customFormat="1">
      <c r="A67" s="2416">
        <v>481</v>
      </c>
      <c r="B67" s="2372"/>
      <c r="C67" s="2373" t="s">
        <v>264</v>
      </c>
      <c r="D67" s="306">
        <v>0</v>
      </c>
      <c r="E67" s="306">
        <v>0</v>
      </c>
      <c r="F67" s="306">
        <v>0</v>
      </c>
      <c r="G67" s="306">
        <v>0</v>
      </c>
    </row>
    <row r="68" spans="1:7" s="2370" customFormat="1">
      <c r="A68" s="2416">
        <v>482</v>
      </c>
      <c r="B68" s="2372"/>
      <c r="C68" s="2373" t="s">
        <v>265</v>
      </c>
      <c r="D68" s="306">
        <v>0</v>
      </c>
      <c r="E68" s="306">
        <v>0</v>
      </c>
      <c r="F68" s="306">
        <v>0</v>
      </c>
      <c r="G68" s="306">
        <v>0</v>
      </c>
    </row>
    <row r="69" spans="1:7" s="2370" customFormat="1">
      <c r="A69" s="2416">
        <v>483</v>
      </c>
      <c r="B69" s="2372"/>
      <c r="C69" s="2373" t="s">
        <v>266</v>
      </c>
      <c r="D69" s="306">
        <v>0</v>
      </c>
      <c r="E69" s="306">
        <v>0</v>
      </c>
      <c r="F69" s="306">
        <v>0</v>
      </c>
      <c r="G69" s="306">
        <v>0</v>
      </c>
    </row>
    <row r="70" spans="1:7" s="2370" customFormat="1">
      <c r="A70" s="2416">
        <v>484</v>
      </c>
      <c r="B70" s="2372"/>
      <c r="C70" s="2373" t="s">
        <v>267</v>
      </c>
      <c r="D70" s="306">
        <v>0</v>
      </c>
      <c r="E70" s="306">
        <v>0</v>
      </c>
      <c r="F70" s="306">
        <v>0</v>
      </c>
      <c r="G70" s="306">
        <v>0</v>
      </c>
    </row>
    <row r="71" spans="1:7" s="2370" customFormat="1">
      <c r="A71" s="2416">
        <v>485</v>
      </c>
      <c r="B71" s="2372"/>
      <c r="C71" s="2373" t="s">
        <v>268</v>
      </c>
      <c r="D71" s="306">
        <v>0</v>
      </c>
      <c r="E71" s="306">
        <v>0</v>
      </c>
      <c r="F71" s="306">
        <v>0</v>
      </c>
      <c r="G71" s="306">
        <v>0</v>
      </c>
    </row>
    <row r="72" spans="1:7" s="2370" customFormat="1">
      <c r="A72" s="2416">
        <v>486</v>
      </c>
      <c r="B72" s="2372"/>
      <c r="C72" s="2373" t="s">
        <v>269</v>
      </c>
      <c r="D72" s="306">
        <v>0</v>
      </c>
      <c r="E72" s="306">
        <v>0</v>
      </c>
      <c r="F72" s="306">
        <v>0</v>
      </c>
      <c r="G72" s="306">
        <v>0</v>
      </c>
    </row>
    <row r="73" spans="1:7" s="2381" customFormat="1">
      <c r="A73" s="2416">
        <v>487</v>
      </c>
      <c r="B73" s="2375"/>
      <c r="C73" s="2373" t="s">
        <v>270</v>
      </c>
      <c r="D73" s="306">
        <v>0</v>
      </c>
      <c r="E73" s="306">
        <v>0</v>
      </c>
      <c r="F73" s="306">
        <v>0</v>
      </c>
      <c r="G73" s="306">
        <v>0</v>
      </c>
    </row>
    <row r="74" spans="1:7" s="2381" customFormat="1">
      <c r="A74" s="2416">
        <v>489</v>
      </c>
      <c r="B74" s="2417"/>
      <c r="C74" s="2392" t="s">
        <v>78</v>
      </c>
      <c r="D74" s="306">
        <v>11000</v>
      </c>
      <c r="E74" s="306">
        <v>14500</v>
      </c>
      <c r="F74" s="306">
        <v>0</v>
      </c>
      <c r="G74" s="306">
        <v>15000</v>
      </c>
    </row>
    <row r="75" spans="1:7" s="2381" customFormat="1">
      <c r="A75" s="2418" t="s">
        <v>271</v>
      </c>
      <c r="B75" s="2417"/>
      <c r="C75" s="2407" t="s">
        <v>272</v>
      </c>
      <c r="D75" s="306"/>
      <c r="E75" s="306"/>
      <c r="F75" s="306"/>
      <c r="G75" s="306"/>
    </row>
    <row r="76" spans="1:7">
      <c r="A76" s="2393"/>
      <c r="B76" s="2393"/>
      <c r="C76" s="2394" t="s">
        <v>273</v>
      </c>
      <c r="D76" s="305">
        <f t="shared" ref="D76" si="7">SUM(D65:D74)-SUM(D57:D64)</f>
        <v>11000</v>
      </c>
      <c r="E76" s="305">
        <f t="shared" ref="E76" si="8">SUM(E65:E74)-SUM(E57:E64)</f>
        <v>14500</v>
      </c>
      <c r="F76" s="305">
        <f t="shared" ref="F76:G76" si="9">SUM(F65:F74)-SUM(F57:F64)</f>
        <v>0</v>
      </c>
      <c r="G76" s="305">
        <f t="shared" si="9"/>
        <v>15000</v>
      </c>
    </row>
    <row r="77" spans="1:7">
      <c r="A77" s="2419"/>
      <c r="B77" s="2419"/>
      <c r="C77" s="2394" t="s">
        <v>274</v>
      </c>
      <c r="D77" s="305">
        <f t="shared" ref="D77:G77" si="10">D56+D76</f>
        <v>-2672.9000000000015</v>
      </c>
      <c r="E77" s="305">
        <f t="shared" si="10"/>
        <v>-3414.0000000000109</v>
      </c>
      <c r="F77" s="305">
        <f t="shared" si="10"/>
        <v>-3213.2000000000698</v>
      </c>
      <c r="G77" s="305">
        <f t="shared" si="10"/>
        <v>-3840.6999999999789</v>
      </c>
    </row>
    <row r="78" spans="1:7">
      <c r="A78" s="2420">
        <v>3</v>
      </c>
      <c r="B78" s="2420"/>
      <c r="C78" s="2421" t="s">
        <v>275</v>
      </c>
      <c r="D78" s="338">
        <f t="shared" ref="D78:G78" si="11">D20+D21+SUM(D38:D43)+SUM(D57:D64)</f>
        <v>403117.80000000005</v>
      </c>
      <c r="E78" s="338">
        <f t="shared" si="11"/>
        <v>414246.19999999995</v>
      </c>
      <c r="F78" s="338">
        <f t="shared" si="11"/>
        <v>418643</v>
      </c>
      <c r="G78" s="338">
        <f t="shared" si="11"/>
        <v>426104.1</v>
      </c>
    </row>
    <row r="79" spans="1:7">
      <c r="A79" s="2420">
        <v>4</v>
      </c>
      <c r="B79" s="2420"/>
      <c r="C79" s="2421" t="s">
        <v>276</v>
      </c>
      <c r="D79" s="338">
        <f t="shared" ref="D79:G79" si="12">D35+D36+SUM(D44:D53)+SUM(D65:D74)</f>
        <v>400444.90000000008</v>
      </c>
      <c r="E79" s="338">
        <f t="shared" si="12"/>
        <v>410832.19999999995</v>
      </c>
      <c r="F79" s="338">
        <f t="shared" si="12"/>
        <v>415429.79999999993</v>
      </c>
      <c r="G79" s="338">
        <f t="shared" si="12"/>
        <v>422263.39999999997</v>
      </c>
    </row>
    <row r="80" spans="1:7">
      <c r="A80" s="2422"/>
      <c r="B80" s="2422"/>
      <c r="C80" s="2423"/>
      <c r="D80" s="341"/>
      <c r="E80" s="341"/>
      <c r="F80" s="341"/>
      <c r="G80" s="341"/>
    </row>
    <row r="81" spans="1:7">
      <c r="A81" s="2424" t="s">
        <v>277</v>
      </c>
      <c r="B81" s="2425"/>
      <c r="C81" s="2425"/>
      <c r="D81" s="344"/>
      <c r="E81" s="344"/>
      <c r="F81" s="344"/>
      <c r="G81" s="344"/>
    </row>
    <row r="82" spans="1:7" s="2370" customFormat="1">
      <c r="A82" s="2426">
        <v>50</v>
      </c>
      <c r="B82" s="2427"/>
      <c r="C82" s="2427" t="s">
        <v>278</v>
      </c>
      <c r="D82" s="306">
        <v>9323.9</v>
      </c>
      <c r="E82" s="306">
        <v>11334</v>
      </c>
      <c r="F82" s="306">
        <v>7725.5</v>
      </c>
      <c r="G82" s="306">
        <v>20997.8</v>
      </c>
    </row>
    <row r="83" spans="1:7" s="2370" customFormat="1">
      <c r="A83" s="2426">
        <v>51</v>
      </c>
      <c r="B83" s="2427"/>
      <c r="C83" s="2427" t="s">
        <v>279</v>
      </c>
      <c r="D83" s="306">
        <v>0</v>
      </c>
      <c r="E83" s="306">
        <v>0</v>
      </c>
      <c r="F83" s="306">
        <v>0</v>
      </c>
      <c r="G83" s="306">
        <v>0</v>
      </c>
    </row>
    <row r="84" spans="1:7" s="2370" customFormat="1">
      <c r="A84" s="2426">
        <v>52</v>
      </c>
      <c r="B84" s="2427"/>
      <c r="C84" s="2427" t="s">
        <v>280</v>
      </c>
      <c r="D84" s="306">
        <v>633.29999999999995</v>
      </c>
      <c r="E84" s="306">
        <v>1358</v>
      </c>
      <c r="F84" s="306">
        <v>711.2</v>
      </c>
      <c r="G84" s="306">
        <v>1636</v>
      </c>
    </row>
    <row r="85" spans="1:7" s="2370" customFormat="1">
      <c r="A85" s="2428">
        <v>54</v>
      </c>
      <c r="B85" s="2429"/>
      <c r="C85" s="2429" t="s">
        <v>281</v>
      </c>
      <c r="D85" s="306">
        <v>2335.4</v>
      </c>
      <c r="E85" s="306">
        <v>1030</v>
      </c>
      <c r="F85" s="306">
        <v>864.8</v>
      </c>
      <c r="G85" s="306">
        <v>1571</v>
      </c>
    </row>
    <row r="86" spans="1:7" s="2370" customFormat="1">
      <c r="A86" s="2426">
        <v>55</v>
      </c>
      <c r="B86" s="2427"/>
      <c r="C86" s="2427" t="s">
        <v>282</v>
      </c>
      <c r="D86" s="306">
        <v>0</v>
      </c>
      <c r="E86" s="306">
        <v>0</v>
      </c>
      <c r="F86" s="306">
        <v>10000</v>
      </c>
      <c r="G86" s="306">
        <v>0</v>
      </c>
    </row>
    <row r="87" spans="1:7" s="2370" customFormat="1">
      <c r="A87" s="2426">
        <v>56</v>
      </c>
      <c r="B87" s="2427"/>
      <c r="C87" s="2427" t="s">
        <v>283</v>
      </c>
      <c r="D87" s="306">
        <v>7384.9</v>
      </c>
      <c r="E87" s="306">
        <v>16834</v>
      </c>
      <c r="F87" s="306">
        <v>11759.7</v>
      </c>
      <c r="G87" s="306">
        <v>18734.7</v>
      </c>
    </row>
    <row r="88" spans="1:7" s="2370" customFormat="1">
      <c r="A88" s="2426">
        <v>57</v>
      </c>
      <c r="B88" s="2427"/>
      <c r="C88" s="2427" t="s">
        <v>284</v>
      </c>
      <c r="D88" s="306">
        <v>539.70000000000005</v>
      </c>
      <c r="E88" s="306">
        <v>1050</v>
      </c>
      <c r="F88" s="306">
        <v>824.8</v>
      </c>
      <c r="G88" s="306">
        <v>1790</v>
      </c>
    </row>
    <row r="89" spans="1:7" s="2370" customFormat="1">
      <c r="A89" s="2426">
        <v>580</v>
      </c>
      <c r="B89" s="2427"/>
      <c r="C89" s="2427" t="s">
        <v>285</v>
      </c>
      <c r="D89" s="306">
        <v>0</v>
      </c>
      <c r="E89" s="306">
        <v>0</v>
      </c>
      <c r="F89" s="306">
        <v>0</v>
      </c>
      <c r="G89" s="306">
        <v>0</v>
      </c>
    </row>
    <row r="90" spans="1:7" s="2370" customFormat="1">
      <c r="A90" s="2426">
        <v>582</v>
      </c>
      <c r="B90" s="2427"/>
      <c r="C90" s="2427" t="s">
        <v>286</v>
      </c>
      <c r="D90" s="306">
        <v>0</v>
      </c>
      <c r="E90" s="306">
        <v>0</v>
      </c>
      <c r="F90" s="306">
        <v>0</v>
      </c>
      <c r="G90" s="306">
        <v>0</v>
      </c>
    </row>
    <row r="91" spans="1:7" s="2370" customFormat="1">
      <c r="A91" s="2426">
        <v>584</v>
      </c>
      <c r="B91" s="2427"/>
      <c r="C91" s="2427" t="s">
        <v>287</v>
      </c>
      <c r="D91" s="306">
        <v>0</v>
      </c>
      <c r="E91" s="306">
        <v>0</v>
      </c>
      <c r="F91" s="306">
        <v>0</v>
      </c>
      <c r="G91" s="306">
        <v>0</v>
      </c>
    </row>
    <row r="92" spans="1:7" s="2370" customFormat="1">
      <c r="A92" s="2426">
        <v>585</v>
      </c>
      <c r="B92" s="2427"/>
      <c r="C92" s="2427" t="s">
        <v>288</v>
      </c>
      <c r="D92" s="306">
        <v>0</v>
      </c>
      <c r="E92" s="306">
        <v>0</v>
      </c>
      <c r="F92" s="306">
        <v>0</v>
      </c>
      <c r="G92" s="306">
        <v>0</v>
      </c>
    </row>
    <row r="93" spans="1:7" s="2370" customFormat="1">
      <c r="A93" s="2426">
        <v>586</v>
      </c>
      <c r="B93" s="2427"/>
      <c r="C93" s="2427" t="s">
        <v>289</v>
      </c>
      <c r="D93" s="306">
        <v>0</v>
      </c>
      <c r="E93" s="306">
        <v>0</v>
      </c>
      <c r="F93" s="306">
        <v>0</v>
      </c>
      <c r="G93" s="306">
        <v>0</v>
      </c>
    </row>
    <row r="94" spans="1:7" s="2370" customFormat="1">
      <c r="A94" s="2430">
        <v>589</v>
      </c>
      <c r="B94" s="2431"/>
      <c r="C94" s="2431" t="s">
        <v>290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2432">
        <v>5</v>
      </c>
      <c r="B95" s="2433"/>
      <c r="C95" s="2433" t="s">
        <v>291</v>
      </c>
      <c r="D95" s="353">
        <f t="shared" ref="D95:G95" si="13">SUM(D82:D94)</f>
        <v>20217.2</v>
      </c>
      <c r="E95" s="353">
        <f t="shared" si="13"/>
        <v>31606</v>
      </c>
      <c r="F95" s="353">
        <f t="shared" si="13"/>
        <v>31886</v>
      </c>
      <c r="G95" s="353">
        <f t="shared" si="13"/>
        <v>44729.5</v>
      </c>
    </row>
    <row r="96" spans="1:7" s="2370" customFormat="1">
      <c r="A96" s="2426">
        <v>60</v>
      </c>
      <c r="B96" s="2427"/>
      <c r="C96" s="2427" t="s">
        <v>292</v>
      </c>
      <c r="D96" s="306">
        <v>0</v>
      </c>
      <c r="E96" s="306">
        <v>0</v>
      </c>
      <c r="F96" s="306">
        <v>1435.2</v>
      </c>
      <c r="G96" s="306">
        <v>0</v>
      </c>
    </row>
    <row r="97" spans="1:7" s="2370" customFormat="1">
      <c r="A97" s="2426">
        <v>61</v>
      </c>
      <c r="B97" s="2427"/>
      <c r="C97" s="2427" t="s">
        <v>293</v>
      </c>
      <c r="D97" s="306">
        <v>0</v>
      </c>
      <c r="E97" s="306">
        <v>0</v>
      </c>
      <c r="F97" s="306">
        <v>0</v>
      </c>
      <c r="G97" s="306">
        <v>0</v>
      </c>
    </row>
    <row r="98" spans="1:7" s="2370" customFormat="1">
      <c r="A98" s="2426">
        <v>62</v>
      </c>
      <c r="B98" s="2427"/>
      <c r="C98" s="2427" t="s">
        <v>294</v>
      </c>
      <c r="D98" s="306">
        <v>0</v>
      </c>
      <c r="E98" s="306">
        <v>0</v>
      </c>
      <c r="F98" s="306">
        <v>0</v>
      </c>
      <c r="G98" s="306">
        <v>0</v>
      </c>
    </row>
    <row r="99" spans="1:7" s="2370" customFormat="1">
      <c r="A99" s="2426">
        <v>63</v>
      </c>
      <c r="B99" s="2427"/>
      <c r="C99" s="2427" t="s">
        <v>295</v>
      </c>
      <c r="D99" s="306">
        <v>7703</v>
      </c>
      <c r="E99" s="306">
        <v>8770</v>
      </c>
      <c r="F99" s="306">
        <v>6211.5</v>
      </c>
      <c r="G99" s="306">
        <v>9297</v>
      </c>
    </row>
    <row r="100" spans="1:7" s="2370" customFormat="1">
      <c r="A100" s="2426">
        <v>64</v>
      </c>
      <c r="B100" s="2427"/>
      <c r="C100" s="2427" t="s">
        <v>296</v>
      </c>
      <c r="D100" s="306">
        <v>1546</v>
      </c>
      <c r="E100" s="306">
        <v>1508.5</v>
      </c>
      <c r="F100" s="306">
        <v>2746.4</v>
      </c>
      <c r="G100" s="306">
        <v>2559.5</v>
      </c>
    </row>
    <row r="101" spans="1:7" s="2370" customFormat="1">
      <c r="A101" s="2426">
        <v>65</v>
      </c>
      <c r="B101" s="2427"/>
      <c r="C101" s="2427" t="s">
        <v>297</v>
      </c>
      <c r="D101" s="306">
        <v>0</v>
      </c>
      <c r="E101" s="306">
        <v>0</v>
      </c>
      <c r="F101" s="306">
        <v>0</v>
      </c>
      <c r="G101" s="306">
        <v>0</v>
      </c>
    </row>
    <row r="102" spans="1:7" s="2370" customFormat="1">
      <c r="A102" s="2426">
        <v>66</v>
      </c>
      <c r="B102" s="2427"/>
      <c r="C102" s="2427" t="s">
        <v>298</v>
      </c>
      <c r="D102" s="306">
        <v>0</v>
      </c>
      <c r="E102" s="306">
        <v>0</v>
      </c>
      <c r="F102" s="306">
        <v>0</v>
      </c>
      <c r="G102" s="306">
        <v>0</v>
      </c>
    </row>
    <row r="103" spans="1:7" s="2370" customFormat="1">
      <c r="A103" s="2426">
        <v>67</v>
      </c>
      <c r="B103" s="2427"/>
      <c r="C103" s="2427" t="s">
        <v>284</v>
      </c>
      <c r="D103" s="284">
        <v>539.70000000000005</v>
      </c>
      <c r="E103" s="284">
        <v>1050</v>
      </c>
      <c r="F103" s="284">
        <v>824.8</v>
      </c>
      <c r="G103" s="284">
        <v>1790</v>
      </c>
    </row>
    <row r="104" spans="1:7" s="2370" customFormat="1" ht="25.5">
      <c r="A104" s="2434" t="s">
        <v>299</v>
      </c>
      <c r="B104" s="2427"/>
      <c r="C104" s="2435" t="s">
        <v>300</v>
      </c>
      <c r="D104" s="284">
        <v>0</v>
      </c>
      <c r="E104" s="284">
        <v>0</v>
      </c>
      <c r="F104" s="284">
        <v>0</v>
      </c>
      <c r="G104" s="284">
        <v>0</v>
      </c>
    </row>
    <row r="105" spans="1:7" s="2370" customFormat="1" ht="38.25">
      <c r="A105" s="2436" t="s">
        <v>301</v>
      </c>
      <c r="B105" s="2431"/>
      <c r="C105" s="2437" t="s">
        <v>302</v>
      </c>
      <c r="D105" s="302">
        <v>0</v>
      </c>
      <c r="E105" s="302">
        <v>0</v>
      </c>
      <c r="F105" s="302">
        <v>0</v>
      </c>
      <c r="G105" s="302">
        <v>0</v>
      </c>
    </row>
    <row r="106" spans="1:7">
      <c r="A106" s="2432">
        <v>6</v>
      </c>
      <c r="B106" s="2433"/>
      <c r="C106" s="2433" t="s">
        <v>303</v>
      </c>
      <c r="D106" s="353">
        <f t="shared" ref="D106:G106" si="14">SUM(D96:D105)</f>
        <v>9788.7000000000007</v>
      </c>
      <c r="E106" s="353">
        <f t="shared" si="14"/>
        <v>11328.5</v>
      </c>
      <c r="F106" s="353">
        <f t="shared" si="14"/>
        <v>11217.9</v>
      </c>
      <c r="G106" s="353">
        <f t="shared" si="14"/>
        <v>13646.5</v>
      </c>
    </row>
    <row r="107" spans="1:7">
      <c r="A107" s="2438" t="s">
        <v>304</v>
      </c>
      <c r="B107" s="2438"/>
      <c r="C107" s="2433" t="s">
        <v>3</v>
      </c>
      <c r="D107" s="353">
        <f t="shared" ref="D107:G107" si="15">(D95-D88)-(D106-D103)</f>
        <v>10428.5</v>
      </c>
      <c r="E107" s="353">
        <f t="shared" si="15"/>
        <v>20277.5</v>
      </c>
      <c r="F107" s="353">
        <f t="shared" si="15"/>
        <v>20668.099999999999</v>
      </c>
      <c r="G107" s="353">
        <f t="shared" si="15"/>
        <v>31083</v>
      </c>
    </row>
    <row r="108" spans="1:7">
      <c r="A108" s="2439" t="s">
        <v>305</v>
      </c>
      <c r="B108" s="2439"/>
      <c r="C108" s="2440" t="s">
        <v>306</v>
      </c>
      <c r="D108" s="539">
        <f t="shared" ref="D108:G108" si="16">ROUND(D107-D85-D86+D100+D101,0)</f>
        <v>9639</v>
      </c>
      <c r="E108" s="539">
        <f t="shared" si="16"/>
        <v>20756</v>
      </c>
      <c r="F108" s="539">
        <f t="shared" si="16"/>
        <v>12550</v>
      </c>
      <c r="G108" s="539">
        <f t="shared" si="16"/>
        <v>32072</v>
      </c>
    </row>
    <row r="109" spans="1:7">
      <c r="A109" s="2422"/>
      <c r="B109" s="2422"/>
      <c r="C109" s="2423"/>
      <c r="D109" s="341"/>
      <c r="E109" s="341"/>
      <c r="F109" s="341"/>
      <c r="G109" s="341"/>
    </row>
    <row r="110" spans="1:7" s="2443" customFormat="1">
      <c r="A110" s="2441" t="s">
        <v>307</v>
      </c>
      <c r="B110" s="2442"/>
      <c r="C110" s="2441"/>
      <c r="D110" s="341"/>
      <c r="E110" s="341"/>
      <c r="F110" s="341"/>
      <c r="G110" s="341"/>
    </row>
    <row r="111" spans="1:7" s="2446" customFormat="1">
      <c r="A111" s="2444">
        <v>10</v>
      </c>
      <c r="B111" s="2445"/>
      <c r="C111" s="2445" t="s">
        <v>308</v>
      </c>
      <c r="D111" s="366">
        <f t="shared" ref="D111:G111" si="17">D112+D117</f>
        <v>324039.8</v>
      </c>
      <c r="E111" s="366">
        <f t="shared" si="17"/>
        <v>257102</v>
      </c>
      <c r="F111" s="366">
        <f t="shared" si="17"/>
        <v>317093.5</v>
      </c>
      <c r="G111" s="366">
        <f t="shared" si="17"/>
        <v>225042</v>
      </c>
    </row>
    <row r="112" spans="1:7" s="2446" customFormat="1">
      <c r="A112" s="2447" t="s">
        <v>309</v>
      </c>
      <c r="B112" s="2448"/>
      <c r="C112" s="2448" t="s">
        <v>310</v>
      </c>
      <c r="D112" s="366">
        <f t="shared" ref="D112:G112" si="18">D113+D114+D115+D116</f>
        <v>256420.19999999998</v>
      </c>
      <c r="E112" s="366">
        <f t="shared" si="18"/>
        <v>214096</v>
      </c>
      <c r="F112" s="366">
        <f t="shared" si="18"/>
        <v>254481.30000000002</v>
      </c>
      <c r="G112" s="366">
        <f t="shared" si="18"/>
        <v>186222</v>
      </c>
    </row>
    <row r="113" spans="1:7" s="2446" customFormat="1">
      <c r="A113" s="2449" t="s">
        <v>311</v>
      </c>
      <c r="B113" s="2450"/>
      <c r="C113" s="2450" t="s">
        <v>312</v>
      </c>
      <c r="D113" s="306">
        <v>209170.3</v>
      </c>
      <c r="E113" s="306">
        <v>160730</v>
      </c>
      <c r="F113" s="306">
        <v>226857.90000000002</v>
      </c>
      <c r="G113" s="306">
        <v>145672</v>
      </c>
    </row>
    <row r="114" spans="1:7" s="2453" customFormat="1" ht="15" customHeight="1">
      <c r="A114" s="2451">
        <v>102</v>
      </c>
      <c r="B114" s="2452"/>
      <c r="C114" s="2452" t="s">
        <v>313</v>
      </c>
      <c r="D114" s="323">
        <v>24200</v>
      </c>
      <c r="E114" s="323">
        <v>31000</v>
      </c>
      <c r="F114" s="323">
        <v>21800</v>
      </c>
      <c r="G114" s="323">
        <v>17500</v>
      </c>
    </row>
    <row r="115" spans="1:7" s="2446" customFormat="1">
      <c r="A115" s="2449">
        <v>104</v>
      </c>
      <c r="B115" s="2450"/>
      <c r="C115" s="2450" t="s">
        <v>314</v>
      </c>
      <c r="D115" s="306">
        <v>22986.3</v>
      </c>
      <c r="E115" s="306">
        <v>22277</v>
      </c>
      <c r="F115" s="306">
        <v>5803.1</v>
      </c>
      <c r="G115" s="306">
        <v>22986</v>
      </c>
    </row>
    <row r="116" spans="1:7" s="2446" customFormat="1">
      <c r="A116" s="2449">
        <v>106</v>
      </c>
      <c r="B116" s="2450"/>
      <c r="C116" s="2450" t="s">
        <v>315</v>
      </c>
      <c r="D116" s="306">
        <v>63.6</v>
      </c>
      <c r="E116" s="306">
        <v>89</v>
      </c>
      <c r="F116" s="306">
        <v>20.3</v>
      </c>
      <c r="G116" s="306">
        <v>64</v>
      </c>
    </row>
    <row r="117" spans="1:7" s="2446" customFormat="1">
      <c r="A117" s="2447" t="s">
        <v>316</v>
      </c>
      <c r="B117" s="2448"/>
      <c r="C117" s="2448" t="s">
        <v>317</v>
      </c>
      <c r="D117" s="366">
        <f t="shared" ref="D117:G117" si="19">D118+D119+D120</f>
        <v>67619.600000000006</v>
      </c>
      <c r="E117" s="366">
        <f t="shared" si="19"/>
        <v>43006</v>
      </c>
      <c r="F117" s="366">
        <f t="shared" si="19"/>
        <v>62612.2</v>
      </c>
      <c r="G117" s="366">
        <f t="shared" si="19"/>
        <v>38820</v>
      </c>
    </row>
    <row r="118" spans="1:7" s="2446" customFormat="1">
      <c r="A118" s="2449">
        <v>107</v>
      </c>
      <c r="B118" s="2450"/>
      <c r="C118" s="2450" t="s">
        <v>318</v>
      </c>
      <c r="D118" s="306">
        <v>63226.6</v>
      </c>
      <c r="E118" s="306">
        <v>38613</v>
      </c>
      <c r="F118" s="306">
        <v>58219.199999999997</v>
      </c>
      <c r="G118" s="306">
        <v>34427</v>
      </c>
    </row>
    <row r="119" spans="1:7" s="2446" customFormat="1">
      <c r="A119" s="2449">
        <v>108</v>
      </c>
      <c r="B119" s="2450"/>
      <c r="C119" s="2450" t="s">
        <v>319</v>
      </c>
      <c r="D119" s="306">
        <v>4393</v>
      </c>
      <c r="E119" s="306">
        <v>4393</v>
      </c>
      <c r="F119" s="306">
        <v>4393</v>
      </c>
      <c r="G119" s="306">
        <v>4393</v>
      </c>
    </row>
    <row r="120" spans="1:7" s="2455" customFormat="1" ht="25.5">
      <c r="A120" s="2451">
        <v>109</v>
      </c>
      <c r="B120" s="2454"/>
      <c r="C120" s="2454" t="s">
        <v>320</v>
      </c>
      <c r="D120" s="376"/>
      <c r="E120" s="376"/>
      <c r="F120" s="376"/>
      <c r="G120" s="376"/>
    </row>
    <row r="121" spans="1:7" s="2446" customFormat="1">
      <c r="A121" s="2447">
        <v>14</v>
      </c>
      <c r="B121" s="2448"/>
      <c r="C121" s="2448" t="s">
        <v>321</v>
      </c>
      <c r="D121" s="378">
        <f t="shared" ref="D121:G121" si="20">SUM(D122:D130)</f>
        <v>323214.5</v>
      </c>
      <c r="E121" s="378">
        <f t="shared" si="20"/>
        <v>330949</v>
      </c>
      <c r="F121" s="378">
        <f t="shared" si="20"/>
        <v>327214.5</v>
      </c>
      <c r="G121" s="378">
        <f t="shared" si="20"/>
        <v>346934</v>
      </c>
    </row>
    <row r="122" spans="1:7" s="2446" customFormat="1">
      <c r="A122" s="2449" t="s">
        <v>322</v>
      </c>
      <c r="B122" s="2450"/>
      <c r="C122" s="2450" t="s">
        <v>323</v>
      </c>
      <c r="D122" s="306">
        <v>92534</v>
      </c>
      <c r="E122" s="306">
        <v>100777</v>
      </c>
      <c r="F122" s="306">
        <v>90954.3</v>
      </c>
      <c r="G122" s="306">
        <v>105682</v>
      </c>
    </row>
    <row r="123" spans="1:7" s="2446" customFormat="1">
      <c r="A123" s="2449">
        <v>144</v>
      </c>
      <c r="B123" s="2450"/>
      <c r="C123" s="2450" t="s">
        <v>281</v>
      </c>
      <c r="D123" s="306">
        <v>22653.3</v>
      </c>
      <c r="E123" s="306">
        <v>20821</v>
      </c>
      <c r="F123" s="306">
        <v>20475.3</v>
      </c>
      <c r="G123" s="306">
        <v>19845</v>
      </c>
    </row>
    <row r="124" spans="1:7" s="2446" customFormat="1">
      <c r="A124" s="2449">
        <v>145</v>
      </c>
      <c r="B124" s="2450"/>
      <c r="C124" s="2450" t="s">
        <v>324</v>
      </c>
      <c r="D124" s="379">
        <v>119011.5</v>
      </c>
      <c r="E124" s="379">
        <v>119012</v>
      </c>
      <c r="F124" s="379">
        <v>129011.5</v>
      </c>
      <c r="G124" s="379">
        <v>129012</v>
      </c>
    </row>
    <row r="125" spans="1:7" s="2446" customFormat="1">
      <c r="A125" s="2449">
        <v>146</v>
      </c>
      <c r="B125" s="2450"/>
      <c r="C125" s="2450" t="s">
        <v>325</v>
      </c>
      <c r="D125" s="379">
        <v>89015.7</v>
      </c>
      <c r="E125" s="379">
        <v>90339</v>
      </c>
      <c r="F125" s="379">
        <v>86773.4</v>
      </c>
      <c r="G125" s="379">
        <v>92395</v>
      </c>
    </row>
    <row r="126" spans="1:7" s="2455" customFormat="1" ht="29.45" customHeight="1">
      <c r="A126" s="2451" t="s">
        <v>326</v>
      </c>
      <c r="B126" s="2454"/>
      <c r="C126" s="2454" t="s">
        <v>327</v>
      </c>
      <c r="D126" s="380"/>
      <c r="E126" s="380"/>
      <c r="F126" s="380"/>
      <c r="G126" s="380"/>
    </row>
    <row r="127" spans="1:7" s="2446" customFormat="1">
      <c r="A127" s="2449">
        <v>1484</v>
      </c>
      <c r="B127" s="2450"/>
      <c r="C127" s="2450" t="s">
        <v>328</v>
      </c>
      <c r="D127" s="379"/>
      <c r="E127" s="379"/>
      <c r="F127" s="379"/>
      <c r="G127" s="379"/>
    </row>
    <row r="128" spans="1:7" s="2446" customFormat="1">
      <c r="A128" s="2449">
        <v>1485</v>
      </c>
      <c r="B128" s="2450"/>
      <c r="C128" s="2450" t="s">
        <v>329</v>
      </c>
      <c r="D128" s="379"/>
      <c r="E128" s="379"/>
      <c r="F128" s="379"/>
      <c r="G128" s="379"/>
    </row>
    <row r="129" spans="1:7" s="2446" customFormat="1">
      <c r="A129" s="2449">
        <v>1486</v>
      </c>
      <c r="B129" s="2450"/>
      <c r="C129" s="2450" t="s">
        <v>330</v>
      </c>
      <c r="D129" s="379"/>
      <c r="E129" s="379"/>
      <c r="F129" s="379"/>
      <c r="G129" s="379"/>
    </row>
    <row r="130" spans="1:7" s="2446" customFormat="1">
      <c r="A130" s="2456">
        <v>1489</v>
      </c>
      <c r="B130" s="2457"/>
      <c r="C130" s="2457" t="s">
        <v>331</v>
      </c>
      <c r="D130" s="383"/>
      <c r="E130" s="383"/>
      <c r="F130" s="383"/>
      <c r="G130" s="383"/>
    </row>
    <row r="131" spans="1:7" s="2443" customFormat="1">
      <c r="A131" s="2458">
        <v>1</v>
      </c>
      <c r="B131" s="2459"/>
      <c r="C131" s="2458" t="s">
        <v>332</v>
      </c>
      <c r="D131" s="386">
        <f t="shared" ref="D131:G131" si="21">D111+D121</f>
        <v>647254.30000000005</v>
      </c>
      <c r="E131" s="386">
        <f t="shared" si="21"/>
        <v>588051</v>
      </c>
      <c r="F131" s="386">
        <f t="shared" si="21"/>
        <v>644308</v>
      </c>
      <c r="G131" s="386">
        <f t="shared" si="21"/>
        <v>571976</v>
      </c>
    </row>
    <row r="132" spans="1:7" s="2443" customFormat="1">
      <c r="A132" s="2422"/>
      <c r="B132" s="2422"/>
      <c r="C132" s="2423"/>
      <c r="D132" s="341"/>
      <c r="E132" s="341"/>
      <c r="F132" s="341"/>
      <c r="G132" s="341"/>
    </row>
    <row r="133" spans="1:7" s="2446" customFormat="1">
      <c r="A133" s="2444">
        <v>20</v>
      </c>
      <c r="B133" s="2445"/>
      <c r="C133" s="2445" t="s">
        <v>333</v>
      </c>
      <c r="D133" s="720">
        <f t="shared" ref="D133:G133" si="22">D134+D140</f>
        <v>349810.6</v>
      </c>
      <c r="E133" s="720">
        <f t="shared" si="22"/>
        <v>313222</v>
      </c>
      <c r="F133" s="720">
        <f t="shared" si="22"/>
        <v>350228.2</v>
      </c>
      <c r="G133" s="720">
        <f t="shared" si="22"/>
        <v>311611</v>
      </c>
    </row>
    <row r="134" spans="1:7" s="2446" customFormat="1">
      <c r="A134" s="2460" t="s">
        <v>334</v>
      </c>
      <c r="B134" s="2448"/>
      <c r="C134" s="2448" t="s">
        <v>335</v>
      </c>
      <c r="D134" s="366">
        <f t="shared" ref="D134:G134" si="23">D135+D136+D138+D139</f>
        <v>168638.2</v>
      </c>
      <c r="E134" s="366">
        <f t="shared" si="23"/>
        <v>146119</v>
      </c>
      <c r="F134" s="366">
        <f t="shared" si="23"/>
        <v>181945.80000000002</v>
      </c>
      <c r="G134" s="366">
        <f t="shared" si="23"/>
        <v>154639</v>
      </c>
    </row>
    <row r="135" spans="1:7" s="2462" customFormat="1">
      <c r="A135" s="2461">
        <v>200</v>
      </c>
      <c r="B135" s="2450"/>
      <c r="C135" s="2450" t="s">
        <v>336</v>
      </c>
      <c r="D135" s="306">
        <v>157279.70000000001</v>
      </c>
      <c r="E135" s="306">
        <v>111632</v>
      </c>
      <c r="F135" s="306">
        <v>159693.9</v>
      </c>
      <c r="G135" s="306">
        <v>132280</v>
      </c>
    </row>
    <row r="136" spans="1:7" s="2462" customFormat="1">
      <c r="A136" s="2461">
        <v>201</v>
      </c>
      <c r="B136" s="2450"/>
      <c r="C136" s="2450" t="s">
        <v>337</v>
      </c>
      <c r="D136" s="306">
        <v>31.6</v>
      </c>
      <c r="E136" s="306">
        <v>12000</v>
      </c>
      <c r="F136" s="306">
        <v>12070.7</v>
      </c>
      <c r="G136" s="306">
        <v>11032</v>
      </c>
    </row>
    <row r="137" spans="1:7" s="2462" customFormat="1">
      <c r="A137" s="2463" t="s">
        <v>338</v>
      </c>
      <c r="B137" s="2464"/>
      <c r="C137" s="2464" t="s">
        <v>339</v>
      </c>
      <c r="D137" s="393">
        <v>0</v>
      </c>
      <c r="E137" s="393">
        <v>0</v>
      </c>
      <c r="F137" s="393">
        <v>0</v>
      </c>
      <c r="G137" s="393">
        <v>0</v>
      </c>
    </row>
    <row r="138" spans="1:7" s="2462" customFormat="1">
      <c r="A138" s="2463">
        <v>204</v>
      </c>
      <c r="B138" s="2464"/>
      <c r="C138" s="2464" t="s">
        <v>340</v>
      </c>
      <c r="D138" s="393">
        <v>10496.9</v>
      </c>
      <c r="E138" s="393">
        <v>21647</v>
      </c>
      <c r="F138" s="393">
        <v>9401.2000000000007</v>
      </c>
      <c r="G138" s="393">
        <v>10497</v>
      </c>
    </row>
    <row r="139" spans="1:7" s="2462" customFormat="1">
      <c r="A139" s="2463">
        <v>205</v>
      </c>
      <c r="B139" s="2464"/>
      <c r="C139" s="2464" t="s">
        <v>341</v>
      </c>
      <c r="D139" s="393">
        <v>830</v>
      </c>
      <c r="E139" s="393">
        <v>840</v>
      </c>
      <c r="F139" s="393">
        <v>780</v>
      </c>
      <c r="G139" s="393">
        <v>830</v>
      </c>
    </row>
    <row r="140" spans="1:7" s="2462" customFormat="1">
      <c r="A140" s="2460" t="s">
        <v>342</v>
      </c>
      <c r="B140" s="2448"/>
      <c r="C140" s="2448" t="s">
        <v>343</v>
      </c>
      <c r="D140" s="366">
        <f t="shared" ref="D140:G140" si="24">D141+D143+D144</f>
        <v>181172.4</v>
      </c>
      <c r="E140" s="366">
        <f t="shared" si="24"/>
        <v>167103</v>
      </c>
      <c r="F140" s="366">
        <f t="shared" si="24"/>
        <v>168282.4</v>
      </c>
      <c r="G140" s="366">
        <f t="shared" si="24"/>
        <v>156972</v>
      </c>
    </row>
    <row r="141" spans="1:7" s="2462" customFormat="1">
      <c r="A141" s="2461">
        <v>206</v>
      </c>
      <c r="B141" s="2450"/>
      <c r="C141" s="2450" t="s">
        <v>344</v>
      </c>
      <c r="D141" s="379">
        <v>168163.4</v>
      </c>
      <c r="E141" s="379">
        <v>155628</v>
      </c>
      <c r="F141" s="379">
        <v>156195.4</v>
      </c>
      <c r="G141" s="379">
        <v>145163</v>
      </c>
    </row>
    <row r="142" spans="1:7" s="2462" customFormat="1">
      <c r="A142" s="2463" t="s">
        <v>345</v>
      </c>
      <c r="B142" s="2464"/>
      <c r="C142" s="2464" t="s">
        <v>346</v>
      </c>
      <c r="D142" s="393">
        <v>0</v>
      </c>
      <c r="E142" s="393">
        <v>0</v>
      </c>
      <c r="F142" s="393">
        <v>0</v>
      </c>
      <c r="G142" s="393">
        <v>0</v>
      </c>
    </row>
    <row r="143" spans="1:7" s="2462" customFormat="1">
      <c r="A143" s="2461">
        <v>208</v>
      </c>
      <c r="B143" s="2450"/>
      <c r="C143" s="2450" t="s">
        <v>347</v>
      </c>
      <c r="D143" s="379">
        <v>12100</v>
      </c>
      <c r="E143" s="379">
        <v>10560</v>
      </c>
      <c r="F143" s="379">
        <v>11250</v>
      </c>
      <c r="G143" s="379">
        <v>10900</v>
      </c>
    </row>
    <row r="144" spans="1:7" s="2465" customFormat="1" ht="25.5">
      <c r="A144" s="2451">
        <v>209</v>
      </c>
      <c r="B144" s="2454"/>
      <c r="C144" s="2454" t="s">
        <v>348</v>
      </c>
      <c r="D144" s="380">
        <v>909</v>
      </c>
      <c r="E144" s="380">
        <v>915</v>
      </c>
      <c r="F144" s="380">
        <v>837</v>
      </c>
      <c r="G144" s="380">
        <v>909</v>
      </c>
    </row>
    <row r="145" spans="1:7" s="2446" customFormat="1">
      <c r="A145" s="2460">
        <v>29</v>
      </c>
      <c r="B145" s="2448"/>
      <c r="C145" s="2448" t="s">
        <v>349</v>
      </c>
      <c r="D145" s="379">
        <v>297443.5</v>
      </c>
      <c r="E145" s="379">
        <v>274829</v>
      </c>
      <c r="F145" s="379">
        <v>294080</v>
      </c>
      <c r="G145" s="379">
        <v>260364</v>
      </c>
    </row>
    <row r="146" spans="1:7" s="2446" customFormat="1">
      <c r="A146" s="2466" t="s">
        <v>350</v>
      </c>
      <c r="B146" s="2467"/>
      <c r="C146" s="2467" t="s">
        <v>351</v>
      </c>
      <c r="D146" s="318">
        <v>54132.9</v>
      </c>
      <c r="E146" s="318">
        <v>48598</v>
      </c>
      <c r="F146" s="318">
        <v>51460.3</v>
      </c>
      <c r="G146" s="318">
        <v>43881</v>
      </c>
    </row>
    <row r="147" spans="1:7" s="2443" customFormat="1">
      <c r="A147" s="2458">
        <v>2</v>
      </c>
      <c r="B147" s="2459"/>
      <c r="C147" s="2458" t="s">
        <v>352</v>
      </c>
      <c r="D147" s="386">
        <f t="shared" ref="D147:G147" si="25">D133+D145</f>
        <v>647254.1</v>
      </c>
      <c r="E147" s="386">
        <f t="shared" si="25"/>
        <v>588051</v>
      </c>
      <c r="F147" s="386">
        <f t="shared" si="25"/>
        <v>644308.19999999995</v>
      </c>
      <c r="G147" s="386">
        <f t="shared" si="25"/>
        <v>571975</v>
      </c>
    </row>
    <row r="148" spans="1:7" ht="7.5" customHeight="1"/>
    <row r="149" spans="1:7" ht="13.5" customHeight="1">
      <c r="A149" s="2468" t="s">
        <v>353</v>
      </c>
      <c r="B149" s="2469"/>
      <c r="C149" s="2470" t="s">
        <v>354</v>
      </c>
      <c r="D149" s="2469"/>
      <c r="E149" s="2469"/>
      <c r="F149" s="2469"/>
      <c r="G149" s="2469"/>
    </row>
    <row r="150" spans="1:7">
      <c r="A150" s="2471" t="s">
        <v>355</v>
      </c>
      <c r="B150" s="2472"/>
      <c r="C150" s="2472" t="s">
        <v>101</v>
      </c>
      <c r="D150" s="402">
        <f t="shared" ref="D150" si="26">D77+SUM(D8:D12)-D30-D31+D16-D33+D59+D63-D73+D64-D74-D54+D20-D35</f>
        <v>5057.3999999999942</v>
      </c>
      <c r="E150" s="402">
        <f t="shared" ref="E150" si="27">E77+SUM(E8:E12)-E30-E31+E16-E33+E59+E63-E73+E64-E74-E54+E20-E35</f>
        <v>-1663.4000000000087</v>
      </c>
      <c r="F150" s="402">
        <f t="shared" ref="F150:G150" si="28">F77+SUM(F8:F12)-F30-F31+F16-F33+F59+F63-F73+F64-F74-F54+F20-F35</f>
        <v>13353.899999999929</v>
      </c>
      <c r="G150" s="402">
        <f t="shared" si="28"/>
        <v>-1892.9999999999782</v>
      </c>
    </row>
    <row r="151" spans="1:7">
      <c r="A151" s="2473" t="s">
        <v>356</v>
      </c>
      <c r="B151" s="2474"/>
      <c r="C151" s="2474" t="s">
        <v>357</v>
      </c>
      <c r="D151" s="405">
        <f t="shared" ref="D151:G151" si="29">IF(D177=0,0,D150/D177)</f>
        <v>1.5117149388785778E-2</v>
      </c>
      <c r="E151" s="405">
        <f t="shared" si="29"/>
        <v>-4.8990487881525394E-3</v>
      </c>
      <c r="F151" s="405">
        <f t="shared" si="29"/>
        <v>3.7373272340800477E-2</v>
      </c>
      <c r="G151" s="405">
        <f t="shared" si="29"/>
        <v>-5.4019378488929255E-3</v>
      </c>
    </row>
    <row r="152" spans="1:7" s="2478" customFormat="1" ht="25.5">
      <c r="A152" s="2475" t="s">
        <v>358</v>
      </c>
      <c r="B152" s="2476"/>
      <c r="C152" s="2476" t="s">
        <v>359</v>
      </c>
      <c r="D152" s="2477">
        <f t="shared" ref="D152:G152" si="30">IF(D107=0,0,D150/D107)</f>
        <v>0.48495948602387634</v>
      </c>
      <c r="E152" s="2477">
        <f t="shared" si="30"/>
        <v>-8.203180865491351E-2</v>
      </c>
      <c r="F152" s="2477">
        <f t="shared" si="30"/>
        <v>0.64611164064427451</v>
      </c>
      <c r="G152" s="2477">
        <f t="shared" si="30"/>
        <v>-6.090145738828228E-2</v>
      </c>
    </row>
    <row r="153" spans="1:7" s="2478" customFormat="1" ht="25.5">
      <c r="A153" s="2479" t="s">
        <v>358</v>
      </c>
      <c r="B153" s="2480"/>
      <c r="C153" s="2480" t="s">
        <v>360</v>
      </c>
      <c r="D153" s="408">
        <f t="shared" ref="D153:G153" si="31">IF(0=D108,0,D150/D108)</f>
        <v>0.52468098350451231</v>
      </c>
      <c r="E153" s="408">
        <f t="shared" si="31"/>
        <v>-8.0140682212372749E-2</v>
      </c>
      <c r="F153" s="408">
        <f t="shared" si="31"/>
        <v>1.0640557768924246</v>
      </c>
      <c r="G153" s="408">
        <f t="shared" si="31"/>
        <v>-5.902344724370099E-2</v>
      </c>
    </row>
    <row r="154" spans="1:7" ht="25.5">
      <c r="A154" s="2481" t="s">
        <v>361</v>
      </c>
      <c r="B154" s="2482"/>
      <c r="C154" s="2482" t="s">
        <v>362</v>
      </c>
      <c r="D154" s="418">
        <f t="shared" ref="D154:G154" si="32">D150-D107</f>
        <v>-5371.1000000000058</v>
      </c>
      <c r="E154" s="418">
        <f t="shared" si="32"/>
        <v>-21940.900000000009</v>
      </c>
      <c r="F154" s="418">
        <f t="shared" si="32"/>
        <v>-7314.2000000000698</v>
      </c>
      <c r="G154" s="418">
        <f t="shared" si="32"/>
        <v>-32975.999999999978</v>
      </c>
    </row>
    <row r="155" spans="1:7" ht="25.5">
      <c r="A155" s="2483" t="s">
        <v>363</v>
      </c>
      <c r="B155" s="2484"/>
      <c r="C155" s="2484" t="s">
        <v>364</v>
      </c>
      <c r="D155" s="415">
        <f t="shared" ref="D155:G155" si="33">D150-D108</f>
        <v>-4581.6000000000058</v>
      </c>
      <c r="E155" s="415">
        <f t="shared" si="33"/>
        <v>-22419.400000000009</v>
      </c>
      <c r="F155" s="415">
        <f t="shared" si="33"/>
        <v>803.8999999999287</v>
      </c>
      <c r="G155" s="415">
        <f t="shared" si="33"/>
        <v>-33964.999999999978</v>
      </c>
    </row>
    <row r="156" spans="1:7">
      <c r="A156" s="2471" t="s">
        <v>365</v>
      </c>
      <c r="B156" s="2472"/>
      <c r="C156" s="2472" t="s">
        <v>366</v>
      </c>
      <c r="D156" s="419">
        <f t="shared" ref="D156:G156" si="34">D135+D136-D137+D141-D142</f>
        <v>325474.7</v>
      </c>
      <c r="E156" s="419">
        <f t="shared" si="34"/>
        <v>279260</v>
      </c>
      <c r="F156" s="419">
        <f t="shared" si="34"/>
        <v>327960</v>
      </c>
      <c r="G156" s="419">
        <f t="shared" si="34"/>
        <v>288475</v>
      </c>
    </row>
    <row r="157" spans="1:7">
      <c r="A157" s="2485" t="s">
        <v>367</v>
      </c>
      <c r="B157" s="2486"/>
      <c r="C157" s="2486" t="s">
        <v>368</v>
      </c>
      <c r="D157" s="422">
        <f t="shared" ref="D157:G157" si="35">IF(D177=0,0,D156/D177)</f>
        <v>0.97288125561953576</v>
      </c>
      <c r="E157" s="422">
        <f t="shared" si="35"/>
        <v>0.82247707381235469</v>
      </c>
      <c r="F157" s="422">
        <f t="shared" si="35"/>
        <v>0.91785458906304462</v>
      </c>
      <c r="G157" s="422">
        <f t="shared" si="35"/>
        <v>0.82320339194897241</v>
      </c>
    </row>
    <row r="158" spans="1:7">
      <c r="A158" s="2471" t="s">
        <v>369</v>
      </c>
      <c r="B158" s="2472"/>
      <c r="C158" s="2472" t="s">
        <v>370</v>
      </c>
      <c r="D158" s="419">
        <f t="shared" ref="D158:G158" si="36">D133-D142-D111</f>
        <v>25770.799999999988</v>
      </c>
      <c r="E158" s="419">
        <f t="shared" si="36"/>
        <v>56120</v>
      </c>
      <c r="F158" s="419">
        <f t="shared" si="36"/>
        <v>33134.700000000012</v>
      </c>
      <c r="G158" s="419">
        <f t="shared" si="36"/>
        <v>86569</v>
      </c>
    </row>
    <row r="159" spans="1:7">
      <c r="A159" s="2473" t="s">
        <v>371</v>
      </c>
      <c r="B159" s="2474"/>
      <c r="C159" s="2474" t="s">
        <v>372</v>
      </c>
      <c r="D159" s="423">
        <f t="shared" ref="D159:G159" si="37">D121-D123-D124-D142-D145</f>
        <v>-115893.79999999999</v>
      </c>
      <c r="E159" s="423">
        <f t="shared" si="37"/>
        <v>-83713</v>
      </c>
      <c r="F159" s="423">
        <f t="shared" si="37"/>
        <v>-116352.29999999999</v>
      </c>
      <c r="G159" s="423">
        <f t="shared" si="37"/>
        <v>-62287</v>
      </c>
    </row>
    <row r="160" spans="1:7">
      <c r="A160" s="2473" t="s">
        <v>373</v>
      </c>
      <c r="B160" s="2474"/>
      <c r="C160" s="2474" t="s">
        <v>374</v>
      </c>
      <c r="D160" s="424">
        <f t="shared" ref="D160:G160" si="38">IF(D175=0,"-",1000*D158/D175)</f>
        <v>602.09336012335848</v>
      </c>
      <c r="E160" s="424">
        <f t="shared" si="38"/>
        <v>1312.0733189937341</v>
      </c>
      <c r="F160" s="424" t="str">
        <f t="shared" si="38"/>
        <v>-</v>
      </c>
      <c r="G160" s="424">
        <f t="shared" si="38"/>
        <v>1988.3550002296845</v>
      </c>
    </row>
    <row r="161" spans="1:7">
      <c r="A161" s="2473" t="s">
        <v>373</v>
      </c>
      <c r="B161" s="2474"/>
      <c r="C161" s="2474" t="s">
        <v>375</v>
      </c>
      <c r="D161" s="423">
        <f t="shared" ref="D161:G161" si="39">IF(D175=0,0,1000*(D159/D175))</f>
        <v>-2707.6725386664175</v>
      </c>
      <c r="E161" s="423">
        <f t="shared" si="39"/>
        <v>-1957.1916206864303</v>
      </c>
      <c r="F161" s="423">
        <f t="shared" si="39"/>
        <v>0</v>
      </c>
      <c r="G161" s="423">
        <f t="shared" si="39"/>
        <v>-1430.6353070880612</v>
      </c>
    </row>
    <row r="162" spans="1:7">
      <c r="A162" s="2485" t="s">
        <v>376</v>
      </c>
      <c r="B162" s="2486"/>
      <c r="C162" s="2486" t="s">
        <v>377</v>
      </c>
      <c r="D162" s="422">
        <f t="shared" ref="D162:G162" si="40">IF((D22+D23+D65+D66)=0,0,D158/(D22+D23+D65+D66))</f>
        <v>0.14096724486787393</v>
      </c>
      <c r="E162" s="422">
        <f t="shared" si="40"/>
        <v>0.29589495834429586</v>
      </c>
      <c r="F162" s="422">
        <f t="shared" si="40"/>
        <v>0.16835523046609446</v>
      </c>
      <c r="G162" s="422">
        <f t="shared" si="40"/>
        <v>0.43502709591310013</v>
      </c>
    </row>
    <row r="163" spans="1:7">
      <c r="A163" s="2473" t="s">
        <v>378</v>
      </c>
      <c r="B163" s="2474"/>
      <c r="C163" s="2474" t="s">
        <v>349</v>
      </c>
      <c r="D163" s="402">
        <f t="shared" ref="D163:G163" si="41">D145</f>
        <v>297443.5</v>
      </c>
      <c r="E163" s="402">
        <f t="shared" si="41"/>
        <v>274829</v>
      </c>
      <c r="F163" s="402">
        <f t="shared" si="41"/>
        <v>294080</v>
      </c>
      <c r="G163" s="402">
        <f t="shared" si="41"/>
        <v>260364</v>
      </c>
    </row>
    <row r="164" spans="1:7" ht="25.5">
      <c r="A164" s="2483" t="s">
        <v>379</v>
      </c>
      <c r="B164" s="2487"/>
      <c r="C164" s="2487" t="s">
        <v>380</v>
      </c>
      <c r="D164" s="425">
        <f t="shared" ref="D164:G164" si="42">IF(D178=0,0,D146/D178)</f>
        <v>0.15545598889897508</v>
      </c>
      <c r="E164" s="425">
        <f t="shared" si="42"/>
        <v>0.13595774281835216</v>
      </c>
      <c r="F164" s="425">
        <f t="shared" si="42"/>
        <v>0.14273723825302401</v>
      </c>
      <c r="G164" s="425">
        <f t="shared" si="42"/>
        <v>0.11883158822597527</v>
      </c>
    </row>
    <row r="165" spans="1:7">
      <c r="A165" s="2488" t="s">
        <v>381</v>
      </c>
      <c r="B165" s="2489"/>
      <c r="C165" s="2489" t="s">
        <v>382</v>
      </c>
      <c r="D165" s="428">
        <f t="shared" ref="D165:G165" si="43">IF(D177=0,0,D180/D177)</f>
        <v>5.4257216918868235E-2</v>
      </c>
      <c r="E165" s="428">
        <f t="shared" si="43"/>
        <v>5.3616810976649554E-2</v>
      </c>
      <c r="F165" s="428">
        <f t="shared" si="43"/>
        <v>4.6598836029626813E-2</v>
      </c>
      <c r="G165" s="428">
        <f t="shared" si="43"/>
        <v>5.093516590198665E-2</v>
      </c>
    </row>
    <row r="166" spans="1:7">
      <c r="A166" s="2473" t="s">
        <v>383</v>
      </c>
      <c r="B166" s="2474"/>
      <c r="C166" s="2474" t="s">
        <v>251</v>
      </c>
      <c r="D166" s="402">
        <f t="shared" ref="D166:G166" si="44">D55</f>
        <v>17206.599999999999</v>
      </c>
      <c r="E166" s="402">
        <f t="shared" si="44"/>
        <v>16440.7</v>
      </c>
      <c r="F166" s="402">
        <f t="shared" si="44"/>
        <v>17885</v>
      </c>
      <c r="G166" s="402">
        <f t="shared" si="44"/>
        <v>16577.899999999998</v>
      </c>
    </row>
    <row r="167" spans="1:7">
      <c r="A167" s="2485" t="s">
        <v>384</v>
      </c>
      <c r="B167" s="2486"/>
      <c r="C167" s="2486" t="s">
        <v>385</v>
      </c>
      <c r="D167" s="422">
        <f t="shared" ref="D167:G167" si="45">IF(0=D111,0,(D44+D45+D46+D47+D48)/D111)</f>
        <v>6.0066695510860094E-3</v>
      </c>
      <c r="E167" s="422">
        <f t="shared" si="45"/>
        <v>5.0299103079711558E-3</v>
      </c>
      <c r="F167" s="422">
        <f t="shared" si="45"/>
        <v>8.4498736177184338E-3</v>
      </c>
      <c r="G167" s="422">
        <f t="shared" si="45"/>
        <v>6.6232081122634887E-3</v>
      </c>
    </row>
    <row r="168" spans="1:7">
      <c r="A168" s="2473" t="s">
        <v>386</v>
      </c>
      <c r="B168" s="2472"/>
      <c r="C168" s="2472" t="s">
        <v>387</v>
      </c>
      <c r="D168" s="402">
        <f t="shared" ref="D168:G168" si="46">D38-D44</f>
        <v>628.5</v>
      </c>
      <c r="E168" s="402">
        <f t="shared" si="46"/>
        <v>1056.8</v>
      </c>
      <c r="F168" s="402">
        <f t="shared" si="46"/>
        <v>-139.5</v>
      </c>
      <c r="G168" s="402">
        <f t="shared" si="46"/>
        <v>773.19999999999982</v>
      </c>
    </row>
    <row r="169" spans="1:7">
      <c r="A169" s="2485" t="s">
        <v>388</v>
      </c>
      <c r="B169" s="2486"/>
      <c r="C169" s="2486" t="s">
        <v>389</v>
      </c>
      <c r="D169" s="405">
        <f t="shared" ref="D169:G169" si="47">IF(D177=0,0,D168/D177)</f>
        <v>1.8786586765634262E-3</v>
      </c>
      <c r="E169" s="405">
        <f t="shared" si="47"/>
        <v>3.1124893346877337E-3</v>
      </c>
      <c r="F169" s="405">
        <f t="shared" si="47"/>
        <v>-3.9041564573208539E-4</v>
      </c>
      <c r="G169" s="405">
        <f t="shared" si="47"/>
        <v>2.2064333569804845E-3</v>
      </c>
    </row>
    <row r="170" spans="1:7">
      <c r="A170" s="2473" t="s">
        <v>390</v>
      </c>
      <c r="B170" s="2474"/>
      <c r="C170" s="2474" t="s">
        <v>391</v>
      </c>
      <c r="D170" s="402">
        <f t="shared" ref="D170" si="48">SUM(D82:D87)+SUM(D89:D94)</f>
        <v>19677.5</v>
      </c>
      <c r="E170" s="402">
        <f t="shared" ref="E170" si="49">SUM(E82:E87)+SUM(E89:E94)</f>
        <v>30556</v>
      </c>
      <c r="F170" s="402">
        <f t="shared" ref="F170:G170" si="50">SUM(F82:F87)+SUM(F89:F94)</f>
        <v>31061.200000000001</v>
      </c>
      <c r="G170" s="402">
        <f t="shared" si="50"/>
        <v>42939.5</v>
      </c>
    </row>
    <row r="171" spans="1:7">
      <c r="A171" s="2473" t="s">
        <v>392</v>
      </c>
      <c r="B171" s="2474"/>
      <c r="C171" s="2474" t="s">
        <v>393</v>
      </c>
      <c r="D171" s="423">
        <f t="shared" ref="D171" si="51">SUM(D96:D102)+SUM(D104:D105)</f>
        <v>9249</v>
      </c>
      <c r="E171" s="423">
        <f t="shared" ref="E171" si="52">SUM(E96:E102)+SUM(E104:E105)</f>
        <v>10278.5</v>
      </c>
      <c r="F171" s="423">
        <f t="shared" ref="F171:G171" si="53">SUM(F96:F102)+SUM(F104:F105)</f>
        <v>10393.1</v>
      </c>
      <c r="G171" s="423">
        <f t="shared" si="53"/>
        <v>11856.5</v>
      </c>
    </row>
    <row r="172" spans="1:7">
      <c r="A172" s="2488" t="s">
        <v>394</v>
      </c>
      <c r="B172" s="2489"/>
      <c r="C172" s="2489" t="s">
        <v>395</v>
      </c>
      <c r="D172" s="428">
        <f t="shared" ref="D172:G172" si="54">IF(D184=0,0,D170/D184)</f>
        <v>5.6546408861212365E-2</v>
      </c>
      <c r="E172" s="428">
        <f t="shared" si="54"/>
        <v>8.2512109751151294E-2</v>
      </c>
      <c r="F172" s="428">
        <f t="shared" si="54"/>
        <v>8.301724211660666E-2</v>
      </c>
      <c r="G172" s="428">
        <f t="shared" si="54"/>
        <v>0.10877740524615165</v>
      </c>
    </row>
    <row r="173" spans="1:7">
      <c r="A173" s="2490"/>
    </row>
    <row r="174" spans="1:7">
      <c r="A174" s="2491" t="s">
        <v>396</v>
      </c>
      <c r="B174" s="2492"/>
      <c r="C174" s="2493"/>
      <c r="D174" s="341"/>
      <c r="E174" s="341"/>
      <c r="F174" s="341"/>
      <c r="G174" s="341"/>
    </row>
    <row r="175" spans="1:7" s="2370" customFormat="1">
      <c r="A175" s="2494" t="s">
        <v>397</v>
      </c>
      <c r="B175" s="2492"/>
      <c r="C175" s="2492" t="s">
        <v>420</v>
      </c>
      <c r="D175" s="1349">
        <v>42802</v>
      </c>
      <c r="E175" s="1349">
        <v>42772</v>
      </c>
      <c r="F175" s="1349"/>
      <c r="G175" s="1349">
        <v>43538</v>
      </c>
    </row>
    <row r="176" spans="1:7">
      <c r="A176" s="2491" t="s">
        <v>399</v>
      </c>
      <c r="B176" s="2492"/>
      <c r="C176" s="2492"/>
      <c r="D176" s="2492"/>
      <c r="E176" s="2492"/>
      <c r="F176" s="2492"/>
      <c r="G176" s="2492"/>
    </row>
    <row r="177" spans="1:7">
      <c r="A177" s="2494" t="s">
        <v>400</v>
      </c>
      <c r="B177" s="2492"/>
      <c r="C177" s="2492" t="s">
        <v>401</v>
      </c>
      <c r="D177" s="2495">
        <f t="shared" ref="D177" si="55">SUM(D22:D32)+SUM(D44:D53)+SUM(D65:D72)+D75</f>
        <v>334547.20000000007</v>
      </c>
      <c r="E177" s="2495">
        <f t="shared" ref="E177" si="56">SUM(E22:E32)+SUM(E44:E53)+SUM(E65:E72)+E75</f>
        <v>339535.3</v>
      </c>
      <c r="F177" s="2495">
        <f t="shared" ref="F177:G177" si="57">SUM(F22:F32)+SUM(F44:F53)+SUM(F65:F72)+F75</f>
        <v>357311.49999999994</v>
      </c>
      <c r="G177" s="2495">
        <f t="shared" si="57"/>
        <v>350429.8</v>
      </c>
    </row>
    <row r="178" spans="1:7">
      <c r="A178" s="2494" t="s">
        <v>402</v>
      </c>
      <c r="B178" s="2492"/>
      <c r="C178" s="2492" t="s">
        <v>403</v>
      </c>
      <c r="D178" s="2495">
        <f t="shared" ref="D178:G178" si="58">D78-D17-D20-D59-D63-D64</f>
        <v>348220.10000000003</v>
      </c>
      <c r="E178" s="2495">
        <f t="shared" si="58"/>
        <v>357449.3</v>
      </c>
      <c r="F178" s="2495">
        <f t="shared" si="58"/>
        <v>360524.7</v>
      </c>
      <c r="G178" s="2495">
        <f t="shared" si="58"/>
        <v>369270.5</v>
      </c>
    </row>
    <row r="179" spans="1:7">
      <c r="A179" s="2494"/>
      <c r="B179" s="2492"/>
      <c r="C179" s="2492" t="s">
        <v>404</v>
      </c>
      <c r="D179" s="2495">
        <f t="shared" ref="D179:G179" si="59">D178+D170</f>
        <v>367897.60000000003</v>
      </c>
      <c r="E179" s="2495">
        <f t="shared" si="59"/>
        <v>388005.3</v>
      </c>
      <c r="F179" s="2495">
        <f t="shared" si="59"/>
        <v>391585.9</v>
      </c>
      <c r="G179" s="2495">
        <f t="shared" si="59"/>
        <v>412210</v>
      </c>
    </row>
    <row r="180" spans="1:7">
      <c r="A180" s="2494" t="s">
        <v>405</v>
      </c>
      <c r="B180" s="2492"/>
      <c r="C180" s="2492" t="s">
        <v>406</v>
      </c>
      <c r="D180" s="2495">
        <f t="shared" ref="D180:G180" si="60">D38-D44+D8+D9+D10+D16-D33</f>
        <v>18151.599999999999</v>
      </c>
      <c r="E180" s="2495">
        <f t="shared" si="60"/>
        <v>18204.8</v>
      </c>
      <c r="F180" s="2495">
        <f t="shared" si="60"/>
        <v>16650.3</v>
      </c>
      <c r="G180" s="2495">
        <f t="shared" si="60"/>
        <v>17849.2</v>
      </c>
    </row>
    <row r="181" spans="1:7" ht="27.6" customHeight="1">
      <c r="A181" s="2496" t="s">
        <v>407</v>
      </c>
      <c r="B181" s="2497"/>
      <c r="C181" s="2497" t="s">
        <v>408</v>
      </c>
      <c r="D181" s="435">
        <f t="shared" ref="D181:G181" si="61">D22+D23+D24+D25+D26+D29+SUM(D44:D47)+SUM(D49:D53)-D54+D32-D33+SUM(D65:D70)+D72</f>
        <v>334441.5</v>
      </c>
      <c r="E181" s="435">
        <f t="shared" si="61"/>
        <v>338595.5</v>
      </c>
      <c r="F181" s="435">
        <f t="shared" si="61"/>
        <v>356354.69999999995</v>
      </c>
      <c r="G181" s="435">
        <f t="shared" si="61"/>
        <v>349787</v>
      </c>
    </row>
    <row r="182" spans="1:7">
      <c r="A182" s="2498" t="s">
        <v>409</v>
      </c>
      <c r="B182" s="2497"/>
      <c r="C182" s="2497" t="s">
        <v>410</v>
      </c>
      <c r="D182" s="435">
        <f t="shared" ref="D182:G182" si="62">D181+D171</f>
        <v>343690.5</v>
      </c>
      <c r="E182" s="435">
        <f t="shared" si="62"/>
        <v>348874</v>
      </c>
      <c r="F182" s="435">
        <f t="shared" si="62"/>
        <v>366747.79999999993</v>
      </c>
      <c r="G182" s="435">
        <f t="shared" si="62"/>
        <v>361643.5</v>
      </c>
    </row>
    <row r="183" spans="1:7">
      <c r="A183" s="2498" t="s">
        <v>411</v>
      </c>
      <c r="B183" s="2497"/>
      <c r="C183" s="2497" t="s">
        <v>412</v>
      </c>
      <c r="D183" s="435">
        <f t="shared" ref="D183:G183" si="63">D4+D5-D7+D38+D39+D40+D41+D43+D13-D16+D57+D58+D60+D62</f>
        <v>328311</v>
      </c>
      <c r="E183" s="435">
        <f t="shared" si="63"/>
        <v>339765.4</v>
      </c>
      <c r="F183" s="435">
        <f t="shared" si="63"/>
        <v>343092.39999999997</v>
      </c>
      <c r="G183" s="435">
        <f t="shared" si="63"/>
        <v>351807</v>
      </c>
    </row>
    <row r="184" spans="1:7">
      <c r="A184" s="2498" t="s">
        <v>413</v>
      </c>
      <c r="B184" s="2497"/>
      <c r="C184" s="2497" t="s">
        <v>414</v>
      </c>
      <c r="D184" s="435">
        <f t="shared" ref="D184:G184" si="64">D183+D170</f>
        <v>347988.5</v>
      </c>
      <c r="E184" s="435">
        <f t="shared" si="64"/>
        <v>370321.4</v>
      </c>
      <c r="F184" s="435">
        <f t="shared" si="64"/>
        <v>374153.6</v>
      </c>
      <c r="G184" s="435">
        <f t="shared" si="64"/>
        <v>394746.5</v>
      </c>
    </row>
    <row r="185" spans="1:7">
      <c r="A185" s="2498"/>
      <c r="B185" s="2497"/>
      <c r="C185" s="2497" t="s">
        <v>415</v>
      </c>
      <c r="D185" s="435">
        <f t="shared" ref="D185:G186" si="65">D181-D183</f>
        <v>6130.5</v>
      </c>
      <c r="E185" s="435">
        <f t="shared" si="65"/>
        <v>-1169.9000000000233</v>
      </c>
      <c r="F185" s="435">
        <f t="shared" si="65"/>
        <v>13262.299999999988</v>
      </c>
      <c r="G185" s="435">
        <f t="shared" si="65"/>
        <v>-2020</v>
      </c>
    </row>
    <row r="186" spans="1:7">
      <c r="A186" s="2498"/>
      <c r="B186" s="2497"/>
      <c r="C186" s="2497" t="s">
        <v>416</v>
      </c>
      <c r="D186" s="435">
        <f t="shared" si="65"/>
        <v>-4298</v>
      </c>
      <c r="E186" s="435">
        <f t="shared" si="65"/>
        <v>-21447.400000000023</v>
      </c>
      <c r="F186" s="435">
        <f t="shared" si="65"/>
        <v>-7405.8000000000466</v>
      </c>
      <c r="G186" s="435">
        <f t="shared" si="65"/>
        <v>-33103</v>
      </c>
    </row>
  </sheetData>
  <sheetProtection selectLockedCells="1" sort="0" autoFilter="0" pivotTables="0"/>
  <autoFilter ref="A1:AO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orientation="landscape" r:id="rId1"/>
  <headerFooter alignWithMargins="0">
    <oddHeader>&amp;LFachgruppe für kantonale Finanzfragen (FkF)
Groupe d'études pour les finances cantonales
&amp;CTotal der Kantone&amp;RZürich, 05.08.2019</oddHeader>
    <oddFooter>&amp;LFKF, August 2019</oddFooter>
  </headerFooter>
  <rowBreaks count="3" manualBreakCount="3">
    <brk id="56" max="6" man="1"/>
    <brk id="80" max="6" man="1"/>
    <brk id="148" max="6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186"/>
  <sheetViews>
    <sheetView zoomScale="115" zoomScaleNormal="115" workbookViewId="0">
      <selection activeCell="K38" sqref="K38"/>
    </sheetView>
  </sheetViews>
  <sheetFormatPr baseColWidth="10" defaultColWidth="11.42578125" defaultRowHeight="12.75"/>
  <cols>
    <col min="1" max="1" width="17.28515625" style="1513" customWidth="1"/>
    <col min="2" max="2" width="3.7109375" style="1513" customWidth="1"/>
    <col min="3" max="3" width="44.7109375" style="1513" customWidth="1"/>
    <col min="4" max="7" width="11.42578125" style="1513" customWidth="1"/>
    <col min="8" max="16384" width="11.42578125" style="1513"/>
  </cols>
  <sheetData>
    <row r="1" spans="1:39" s="1503" customFormat="1" ht="18" customHeight="1">
      <c r="A1" s="1498" t="s">
        <v>189</v>
      </c>
      <c r="B1" s="1499" t="s">
        <v>643</v>
      </c>
      <c r="C1" s="1499" t="s">
        <v>111</v>
      </c>
      <c r="D1" s="1500" t="s">
        <v>23</v>
      </c>
      <c r="E1" s="1501" t="s">
        <v>22</v>
      </c>
      <c r="F1" s="1500" t="s">
        <v>23</v>
      </c>
      <c r="G1" s="1501" t="s">
        <v>22</v>
      </c>
      <c r="H1" s="1502"/>
      <c r="I1" s="1502"/>
      <c r="J1" s="1502"/>
      <c r="K1" s="1502"/>
      <c r="L1" s="1502"/>
      <c r="M1" s="1502"/>
      <c r="N1" s="1502"/>
      <c r="O1" s="1502"/>
      <c r="P1" s="1502"/>
      <c r="Q1" s="1502"/>
      <c r="R1" s="1502"/>
      <c r="S1" s="1502"/>
      <c r="T1" s="1502"/>
      <c r="U1" s="1502"/>
      <c r="V1" s="1502"/>
      <c r="W1" s="1502"/>
      <c r="X1" s="1502"/>
      <c r="Y1" s="1502"/>
      <c r="Z1" s="1502"/>
      <c r="AA1" s="1502"/>
      <c r="AB1" s="1502"/>
      <c r="AC1" s="1502"/>
      <c r="AD1" s="1502"/>
      <c r="AE1" s="1502"/>
      <c r="AF1" s="1502"/>
      <c r="AG1" s="1502"/>
      <c r="AH1" s="1502"/>
      <c r="AI1" s="1502"/>
      <c r="AJ1" s="1502"/>
      <c r="AK1" s="1502"/>
      <c r="AL1" s="1502"/>
      <c r="AM1" s="1502"/>
    </row>
    <row r="2" spans="1:39" s="1509" customFormat="1" ht="15" customHeight="1">
      <c r="A2" s="1504"/>
      <c r="B2" s="1505"/>
      <c r="C2" s="1506" t="s">
        <v>191</v>
      </c>
      <c r="D2" s="1507">
        <v>2017</v>
      </c>
      <c r="E2" s="1508">
        <v>2018</v>
      </c>
      <c r="F2" s="1507">
        <v>2018</v>
      </c>
      <c r="G2" s="1508">
        <v>2019</v>
      </c>
    </row>
    <row r="3" spans="1:39" ht="15" customHeight="1">
      <c r="A3" s="1510" t="s">
        <v>192</v>
      </c>
      <c r="B3" s="1511"/>
      <c r="C3" s="1511"/>
      <c r="D3" s="1512"/>
      <c r="E3" s="1512"/>
      <c r="F3" s="1512"/>
      <c r="G3" s="1512"/>
    </row>
    <row r="4" spans="1:39" s="1517" customFormat="1" ht="12.75" customHeight="1">
      <c r="A4" s="1514">
        <v>30</v>
      </c>
      <c r="B4" s="1515"/>
      <c r="C4" s="1516" t="s">
        <v>33</v>
      </c>
      <c r="D4" s="279">
        <v>72822</v>
      </c>
      <c r="E4" s="279">
        <v>74423</v>
      </c>
      <c r="F4" s="279">
        <v>72891</v>
      </c>
      <c r="G4" s="279">
        <v>76079</v>
      </c>
    </row>
    <row r="5" spans="1:39" s="1517" customFormat="1" ht="12.75" customHeight="1">
      <c r="A5" s="1518">
        <v>31</v>
      </c>
      <c r="B5" s="1519"/>
      <c r="C5" s="1520" t="s">
        <v>193</v>
      </c>
      <c r="D5" s="284">
        <v>29257.7</v>
      </c>
      <c r="E5" s="284">
        <v>29594.9</v>
      </c>
      <c r="F5" s="284">
        <v>28152</v>
      </c>
      <c r="G5" s="284">
        <v>29900</v>
      </c>
    </row>
    <row r="6" spans="1:39" s="1517" customFormat="1" ht="12.75" customHeight="1">
      <c r="A6" s="1521" t="s">
        <v>36</v>
      </c>
      <c r="B6" s="1522"/>
      <c r="C6" s="1523" t="s">
        <v>194</v>
      </c>
      <c r="D6" s="284">
        <v>5855.4</v>
      </c>
      <c r="E6" s="284">
        <v>6207</v>
      </c>
      <c r="F6" s="284">
        <v>5375</v>
      </c>
      <c r="G6" s="284">
        <v>5127</v>
      </c>
    </row>
    <row r="7" spans="1:39" s="1517" customFormat="1" ht="12.75" customHeight="1">
      <c r="A7" s="1521" t="s">
        <v>195</v>
      </c>
      <c r="B7" s="1522"/>
      <c r="C7" s="1523" t="s">
        <v>196</v>
      </c>
      <c r="D7" s="284">
        <v>-453.8</v>
      </c>
      <c r="E7" s="284">
        <v>221.1</v>
      </c>
      <c r="F7" s="284">
        <v>124</v>
      </c>
      <c r="G7" s="284">
        <v>0</v>
      </c>
    </row>
    <row r="8" spans="1:39" s="1517" customFormat="1" ht="12.75" customHeight="1">
      <c r="A8" s="1524">
        <v>330</v>
      </c>
      <c r="B8" s="1519"/>
      <c r="C8" s="1520" t="s">
        <v>197</v>
      </c>
      <c r="D8" s="284">
        <v>4037.4</v>
      </c>
      <c r="E8" s="284">
        <v>4389.8999999999996</v>
      </c>
      <c r="F8" s="284">
        <v>3727</v>
      </c>
      <c r="G8" s="284">
        <v>3827</v>
      </c>
    </row>
    <row r="9" spans="1:39" s="1517" customFormat="1" ht="12.75" customHeight="1">
      <c r="A9" s="1524">
        <v>332</v>
      </c>
      <c r="B9" s="1519"/>
      <c r="C9" s="1520" t="s">
        <v>198</v>
      </c>
      <c r="D9" s="284">
        <v>514</v>
      </c>
      <c r="E9" s="284">
        <v>836.5</v>
      </c>
      <c r="F9" s="284">
        <v>498</v>
      </c>
      <c r="G9" s="284">
        <v>944</v>
      </c>
    </row>
    <row r="10" spans="1:39" s="1517" customFormat="1" ht="12.75" customHeight="1">
      <c r="A10" s="1524">
        <v>339</v>
      </c>
      <c r="B10" s="1519"/>
      <c r="C10" s="1520" t="s">
        <v>199</v>
      </c>
      <c r="D10" s="284">
        <v>0</v>
      </c>
      <c r="E10" s="284">
        <v>0</v>
      </c>
      <c r="F10" s="284">
        <v>0</v>
      </c>
      <c r="G10" s="284">
        <v>0</v>
      </c>
    </row>
    <row r="11" spans="1:39" s="1517" customFormat="1" ht="12.75" customHeight="1">
      <c r="A11" s="1518">
        <v>350</v>
      </c>
      <c r="B11" s="1519"/>
      <c r="C11" s="1520" t="s">
        <v>200</v>
      </c>
      <c r="D11" s="284">
        <v>2750.2</v>
      </c>
      <c r="E11" s="284">
        <v>2533</v>
      </c>
      <c r="F11" s="284">
        <v>2546</v>
      </c>
      <c r="G11" s="284">
        <v>2570</v>
      </c>
    </row>
    <row r="12" spans="1:39" s="1528" customFormat="1">
      <c r="A12" s="1525">
        <v>351</v>
      </c>
      <c r="B12" s="1526"/>
      <c r="C12" s="1527" t="s">
        <v>201</v>
      </c>
      <c r="D12" s="284">
        <v>2319.8000000000002</v>
      </c>
      <c r="E12" s="284">
        <v>915.8</v>
      </c>
      <c r="F12" s="284">
        <v>4413</v>
      </c>
      <c r="G12" s="284">
        <v>1042</v>
      </c>
    </row>
    <row r="13" spans="1:39" s="1517" customFormat="1" ht="12.75" customHeight="1">
      <c r="A13" s="1518">
        <v>36</v>
      </c>
      <c r="B13" s="1519"/>
      <c r="C13" s="1520" t="s">
        <v>202</v>
      </c>
      <c r="D13" s="284">
        <v>189899.2</v>
      </c>
      <c r="E13" s="284">
        <v>193169</v>
      </c>
      <c r="F13" s="284">
        <v>189672</v>
      </c>
      <c r="G13" s="284">
        <v>195780</v>
      </c>
    </row>
    <row r="14" spans="1:39" s="1517" customFormat="1" ht="12.75" customHeight="1">
      <c r="A14" s="1529" t="s">
        <v>203</v>
      </c>
      <c r="B14" s="1519"/>
      <c r="C14" s="1530" t="s">
        <v>204</v>
      </c>
      <c r="D14" s="284">
        <v>51250.1</v>
      </c>
      <c r="E14" s="284">
        <v>51337.9</v>
      </c>
      <c r="F14" s="284">
        <v>50930</v>
      </c>
      <c r="G14" s="284">
        <v>0</v>
      </c>
    </row>
    <row r="15" spans="1:39" s="1517" customFormat="1" ht="12.75" customHeight="1">
      <c r="A15" s="1529" t="s">
        <v>205</v>
      </c>
      <c r="B15" s="1519"/>
      <c r="C15" s="1530" t="s">
        <v>206</v>
      </c>
      <c r="D15" s="284">
        <v>3010.9</v>
      </c>
      <c r="E15" s="284">
        <v>3290.5</v>
      </c>
      <c r="F15" s="284">
        <v>3498</v>
      </c>
      <c r="G15" s="284">
        <v>0</v>
      </c>
    </row>
    <row r="16" spans="1:39" s="1532" customFormat="1" ht="26.25" customHeight="1">
      <c r="A16" s="1529" t="s">
        <v>207</v>
      </c>
      <c r="B16" s="1531"/>
      <c r="C16" s="1530" t="s">
        <v>208</v>
      </c>
      <c r="D16" s="284">
        <v>11745.1</v>
      </c>
      <c r="E16" s="284">
        <v>9035.7999999999993</v>
      </c>
      <c r="F16" s="284">
        <v>7434</v>
      </c>
      <c r="G16" s="284">
        <v>7876</v>
      </c>
    </row>
    <row r="17" spans="1:7" s="1533" customFormat="1">
      <c r="A17" s="1518">
        <v>37</v>
      </c>
      <c r="B17" s="1519"/>
      <c r="C17" s="1520" t="s">
        <v>209</v>
      </c>
      <c r="D17" s="284">
        <v>28773.7</v>
      </c>
      <c r="E17" s="284">
        <v>26185.3</v>
      </c>
      <c r="F17" s="284">
        <v>26865</v>
      </c>
      <c r="G17" s="284">
        <v>25783</v>
      </c>
    </row>
    <row r="18" spans="1:7" s="1533" customFormat="1">
      <c r="A18" s="1534" t="s">
        <v>210</v>
      </c>
      <c r="B18" s="1522"/>
      <c r="C18" s="1523" t="s">
        <v>211</v>
      </c>
      <c r="D18" s="284">
        <v>956.8</v>
      </c>
      <c r="E18" s="284">
        <v>0</v>
      </c>
      <c r="F18" s="284">
        <v>0</v>
      </c>
      <c r="G18" s="284">
        <v>0</v>
      </c>
    </row>
    <row r="19" spans="1:7" s="1533" customFormat="1">
      <c r="A19" s="1534" t="s">
        <v>212</v>
      </c>
      <c r="B19" s="1522"/>
      <c r="C19" s="1523" t="s">
        <v>213</v>
      </c>
      <c r="D19" s="284">
        <v>0</v>
      </c>
      <c r="E19" s="284">
        <v>0</v>
      </c>
      <c r="F19" s="284">
        <v>0</v>
      </c>
      <c r="G19" s="284">
        <v>0</v>
      </c>
    </row>
    <row r="20" spans="1:7" s="1517" customFormat="1" ht="12.75" customHeight="1">
      <c r="A20" s="1535">
        <v>39</v>
      </c>
      <c r="B20" s="1536"/>
      <c r="C20" s="1537" t="s">
        <v>214</v>
      </c>
      <c r="D20" s="313">
        <v>10253.799999999999</v>
      </c>
      <c r="E20" s="302">
        <v>11379.7</v>
      </c>
      <c r="F20" s="302">
        <v>11121</v>
      </c>
      <c r="G20" s="302">
        <v>27045</v>
      </c>
    </row>
    <row r="21" spans="1:7" ht="12.75" customHeight="1">
      <c r="A21" s="1538"/>
      <c r="B21" s="1538"/>
      <c r="C21" s="1539" t="s">
        <v>215</v>
      </c>
      <c r="D21" s="305">
        <f t="shared" ref="D21:G21" si="0">D4+D5+SUM(D8:D13)+D17</f>
        <v>330374</v>
      </c>
      <c r="E21" s="305">
        <f t="shared" si="0"/>
        <v>332047.39999999997</v>
      </c>
      <c r="F21" s="305">
        <f t="shared" si="0"/>
        <v>328764</v>
      </c>
      <c r="G21" s="305">
        <f t="shared" si="0"/>
        <v>335925</v>
      </c>
    </row>
    <row r="22" spans="1:7" s="1517" customFormat="1" ht="12.75" customHeight="1">
      <c r="A22" s="1524" t="s">
        <v>216</v>
      </c>
      <c r="B22" s="1519"/>
      <c r="C22" s="1520" t="s">
        <v>217</v>
      </c>
      <c r="D22" s="306">
        <v>93549.8</v>
      </c>
      <c r="E22" s="306">
        <v>92243</v>
      </c>
      <c r="F22" s="306">
        <v>96720</v>
      </c>
      <c r="G22" s="306">
        <v>94524</v>
      </c>
    </row>
    <row r="23" spans="1:7" s="1517" customFormat="1" ht="12.75" customHeight="1">
      <c r="A23" s="1524" t="s">
        <v>218</v>
      </c>
      <c r="B23" s="1519"/>
      <c r="C23" s="1520" t="s">
        <v>219</v>
      </c>
      <c r="D23" s="306">
        <v>16946.7</v>
      </c>
      <c r="E23" s="306">
        <v>16779</v>
      </c>
      <c r="F23" s="306">
        <v>16267</v>
      </c>
      <c r="G23" s="306">
        <v>16831</v>
      </c>
    </row>
    <row r="24" spans="1:7" s="1540" customFormat="1" ht="12.75" customHeight="1">
      <c r="A24" s="1518">
        <v>41</v>
      </c>
      <c r="B24" s="1519"/>
      <c r="C24" s="1520" t="s">
        <v>220</v>
      </c>
      <c r="D24" s="306">
        <v>15509.9</v>
      </c>
      <c r="E24" s="306">
        <v>13034.6</v>
      </c>
      <c r="F24" s="306">
        <v>14964</v>
      </c>
      <c r="G24" s="306">
        <v>13174</v>
      </c>
    </row>
    <row r="25" spans="1:7" s="1517" customFormat="1" ht="12.75" customHeight="1">
      <c r="A25" s="1541">
        <v>42</v>
      </c>
      <c r="B25" s="1542"/>
      <c r="C25" s="1520" t="s">
        <v>221</v>
      </c>
      <c r="D25" s="306">
        <v>34688.300000000003</v>
      </c>
      <c r="E25" s="306">
        <v>25584.6</v>
      </c>
      <c r="F25" s="306">
        <v>30099</v>
      </c>
      <c r="G25" s="306">
        <v>25610</v>
      </c>
    </row>
    <row r="26" spans="1:7" s="1543" customFormat="1" ht="12.75" customHeight="1">
      <c r="A26" s="1525">
        <v>430</v>
      </c>
      <c r="B26" s="1519"/>
      <c r="C26" s="1520" t="s">
        <v>222</v>
      </c>
      <c r="D26" s="310">
        <v>0</v>
      </c>
      <c r="E26" s="310">
        <v>0.5</v>
      </c>
      <c r="F26" s="310">
        <v>0</v>
      </c>
      <c r="G26" s="310">
        <v>0.5</v>
      </c>
    </row>
    <row r="27" spans="1:7" s="1543" customFormat="1" ht="12.75" customHeight="1">
      <c r="A27" s="1525">
        <v>431</v>
      </c>
      <c r="B27" s="1519"/>
      <c r="C27" s="1520" t="s">
        <v>223</v>
      </c>
      <c r="D27" s="310">
        <v>306</v>
      </c>
      <c r="E27" s="310">
        <v>240</v>
      </c>
      <c r="F27" s="310">
        <v>337</v>
      </c>
      <c r="G27" s="310">
        <v>300</v>
      </c>
    </row>
    <row r="28" spans="1:7" s="1543" customFormat="1" ht="12.75" customHeight="1">
      <c r="A28" s="1525">
        <v>432</v>
      </c>
      <c r="B28" s="1519"/>
      <c r="C28" s="1520" t="s">
        <v>224</v>
      </c>
      <c r="D28" s="310">
        <v>0</v>
      </c>
      <c r="E28" s="310">
        <v>0</v>
      </c>
      <c r="F28" s="310">
        <v>0</v>
      </c>
      <c r="G28" s="310">
        <v>0</v>
      </c>
    </row>
    <row r="29" spans="1:7" s="1543" customFormat="1" ht="12.75" customHeight="1">
      <c r="A29" s="1525">
        <v>439</v>
      </c>
      <c r="B29" s="1519"/>
      <c r="C29" s="1520" t="s">
        <v>225</v>
      </c>
      <c r="D29" s="310">
        <v>0</v>
      </c>
      <c r="E29" s="310">
        <v>0</v>
      </c>
      <c r="F29" s="310">
        <v>2</v>
      </c>
      <c r="G29" s="310">
        <v>3</v>
      </c>
    </row>
    <row r="30" spans="1:7" s="1517" customFormat="1" ht="31.15" customHeight="1">
      <c r="A30" s="1525">
        <v>450</v>
      </c>
      <c r="B30" s="1526"/>
      <c r="C30" s="1527" t="s">
        <v>226</v>
      </c>
      <c r="D30" s="284">
        <v>616.9</v>
      </c>
      <c r="E30" s="284">
        <v>980.6</v>
      </c>
      <c r="F30" s="284">
        <v>890</v>
      </c>
      <c r="G30" s="284">
        <v>601</v>
      </c>
    </row>
    <row r="31" spans="1:7" s="1528" customFormat="1" ht="29.45" customHeight="1">
      <c r="A31" s="1525">
        <v>451</v>
      </c>
      <c r="B31" s="1526"/>
      <c r="C31" s="1527" t="s">
        <v>227</v>
      </c>
      <c r="D31" s="306">
        <v>10701.4</v>
      </c>
      <c r="E31" s="306">
        <v>9803.4</v>
      </c>
      <c r="F31" s="306">
        <v>11160</v>
      </c>
      <c r="G31" s="306">
        <v>9920</v>
      </c>
    </row>
    <row r="32" spans="1:7" s="1517" customFormat="1" ht="12.75" customHeight="1">
      <c r="A32" s="1518">
        <v>46</v>
      </c>
      <c r="B32" s="1519"/>
      <c r="C32" s="1520" t="s">
        <v>228</v>
      </c>
      <c r="D32" s="306">
        <v>136351.5</v>
      </c>
      <c r="E32" s="306">
        <v>136146.6</v>
      </c>
      <c r="F32" s="306">
        <v>138535</v>
      </c>
      <c r="G32" s="306">
        <v>139260</v>
      </c>
    </row>
    <row r="33" spans="1:7" s="1528" customFormat="1" ht="12.75" customHeight="1">
      <c r="A33" s="1534" t="s">
        <v>229</v>
      </c>
      <c r="B33" s="1522"/>
      <c r="C33" s="1523" t="s">
        <v>230</v>
      </c>
      <c r="D33" s="312">
        <v>0</v>
      </c>
      <c r="E33" s="312">
        <v>0</v>
      </c>
      <c r="F33" s="312">
        <v>0</v>
      </c>
      <c r="G33" s="312">
        <v>0</v>
      </c>
    </row>
    <row r="34" spans="1:7" s="1517" customFormat="1" ht="15" customHeight="1">
      <c r="A34" s="1518">
        <v>47</v>
      </c>
      <c r="B34" s="1519"/>
      <c r="C34" s="1520" t="s">
        <v>209</v>
      </c>
      <c r="D34" s="306">
        <v>28773.7</v>
      </c>
      <c r="E34" s="306">
        <v>26185.3</v>
      </c>
      <c r="F34" s="306">
        <v>26865</v>
      </c>
      <c r="G34" s="306">
        <v>25783</v>
      </c>
    </row>
    <row r="35" spans="1:7" s="1517" customFormat="1" ht="15" customHeight="1">
      <c r="A35" s="1535">
        <v>49</v>
      </c>
      <c r="B35" s="1536"/>
      <c r="C35" s="1537" t="s">
        <v>231</v>
      </c>
      <c r="D35" s="313">
        <v>10253.799999999999</v>
      </c>
      <c r="E35" s="313">
        <v>11379.7</v>
      </c>
      <c r="F35" s="313">
        <v>11121</v>
      </c>
      <c r="G35" s="313">
        <v>27045</v>
      </c>
    </row>
    <row r="36" spans="1:7" s="1513" customFormat="1" ht="13.5" customHeight="1">
      <c r="A36" s="1538"/>
      <c r="B36" s="1544"/>
      <c r="C36" s="1539" t="s">
        <v>232</v>
      </c>
      <c r="D36" s="305">
        <f t="shared" ref="D36:G36" si="1">D22+D23+D24+D25+D26+D27+D28+D29+D30+D31+D32+D34</f>
        <v>337444.2</v>
      </c>
      <c r="E36" s="305">
        <f t="shared" si="1"/>
        <v>320997.60000000003</v>
      </c>
      <c r="F36" s="305">
        <f t="shared" si="1"/>
        <v>335839</v>
      </c>
      <c r="G36" s="305">
        <f t="shared" si="1"/>
        <v>326006.5</v>
      </c>
    </row>
    <row r="37" spans="1:7" s="1545" customFormat="1" ht="15" customHeight="1">
      <c r="A37" s="1538"/>
      <c r="B37" s="1544"/>
      <c r="C37" s="1539" t="s">
        <v>233</v>
      </c>
      <c r="D37" s="305">
        <f t="shared" ref="D37:G37" si="2">D36-D21</f>
        <v>7070.2000000000116</v>
      </c>
      <c r="E37" s="305">
        <f t="shared" si="2"/>
        <v>-11049.79999999993</v>
      </c>
      <c r="F37" s="305">
        <f t="shared" si="2"/>
        <v>7075</v>
      </c>
      <c r="G37" s="305">
        <f t="shared" si="2"/>
        <v>-9918.5</v>
      </c>
    </row>
    <row r="38" spans="1:7" s="1528" customFormat="1" ht="15" customHeight="1">
      <c r="A38" s="1524">
        <v>340</v>
      </c>
      <c r="B38" s="1519"/>
      <c r="C38" s="1520" t="s">
        <v>234</v>
      </c>
      <c r="D38" s="306">
        <v>362.5</v>
      </c>
      <c r="E38" s="306">
        <v>195.5</v>
      </c>
      <c r="F38" s="306">
        <v>178</v>
      </c>
      <c r="G38" s="306">
        <v>315</v>
      </c>
    </row>
    <row r="39" spans="1:7" s="1528" customFormat="1" ht="15" customHeight="1">
      <c r="A39" s="1524">
        <v>341</v>
      </c>
      <c r="B39" s="1519"/>
      <c r="C39" s="1520" t="s">
        <v>235</v>
      </c>
      <c r="D39" s="306">
        <v>0</v>
      </c>
      <c r="E39" s="306">
        <v>0</v>
      </c>
      <c r="F39" s="306">
        <v>0</v>
      </c>
      <c r="G39" s="306">
        <v>0</v>
      </c>
    </row>
    <row r="40" spans="1:7" s="1528" customFormat="1" ht="15" customHeight="1">
      <c r="A40" s="1524">
        <v>342</v>
      </c>
      <c r="B40" s="1519"/>
      <c r="C40" s="1520" t="s">
        <v>236</v>
      </c>
      <c r="D40" s="306">
        <v>10.5</v>
      </c>
      <c r="E40" s="306">
        <v>0</v>
      </c>
      <c r="F40" s="306">
        <v>4</v>
      </c>
      <c r="G40" s="306">
        <v>11</v>
      </c>
    </row>
    <row r="41" spans="1:7" s="1528" customFormat="1" ht="15" customHeight="1">
      <c r="A41" s="1524">
        <v>343</v>
      </c>
      <c r="B41" s="1519"/>
      <c r="C41" s="1520" t="s">
        <v>237</v>
      </c>
      <c r="D41" s="306">
        <v>213.7</v>
      </c>
      <c r="E41" s="306">
        <v>218.1</v>
      </c>
      <c r="F41" s="306">
        <v>188</v>
      </c>
      <c r="G41" s="306">
        <v>212</v>
      </c>
    </row>
    <row r="42" spans="1:7" s="1528" customFormat="1" ht="15" customHeight="1">
      <c r="A42" s="1524">
        <v>344</v>
      </c>
      <c r="B42" s="1519"/>
      <c r="C42" s="1520" t="s">
        <v>238</v>
      </c>
      <c r="D42" s="306">
        <v>12457.3</v>
      </c>
      <c r="E42" s="306">
        <v>0</v>
      </c>
      <c r="F42" s="306">
        <v>13436</v>
      </c>
      <c r="G42" s="306">
        <v>0</v>
      </c>
    </row>
    <row r="43" spans="1:7" s="1528" customFormat="1" ht="15" customHeight="1">
      <c r="A43" s="1524">
        <v>349</v>
      </c>
      <c r="B43" s="1519"/>
      <c r="C43" s="1520" t="s">
        <v>239</v>
      </c>
      <c r="D43" s="306">
        <v>18794</v>
      </c>
      <c r="E43" s="306">
        <v>19160</v>
      </c>
      <c r="F43" s="306">
        <v>23512</v>
      </c>
      <c r="G43" s="306">
        <v>20600</v>
      </c>
    </row>
    <row r="44" spans="1:7" s="1517" customFormat="1" ht="15" customHeight="1">
      <c r="A44" s="1518">
        <v>440</v>
      </c>
      <c r="B44" s="1519"/>
      <c r="C44" s="1520" t="s">
        <v>240</v>
      </c>
      <c r="D44" s="306">
        <v>6012.2</v>
      </c>
      <c r="E44" s="306">
        <v>6203.1</v>
      </c>
      <c r="F44" s="306">
        <v>6006</v>
      </c>
      <c r="G44" s="306">
        <v>6005</v>
      </c>
    </row>
    <row r="45" spans="1:7" s="1517" customFormat="1" ht="15" customHeight="1">
      <c r="A45" s="1518">
        <v>441</v>
      </c>
      <c r="B45" s="1519"/>
      <c r="C45" s="1520" t="s">
        <v>241</v>
      </c>
      <c r="D45" s="306">
        <v>0</v>
      </c>
      <c r="E45" s="306">
        <v>0</v>
      </c>
      <c r="F45" s="306">
        <v>1</v>
      </c>
      <c r="G45" s="306">
        <v>0</v>
      </c>
    </row>
    <row r="46" spans="1:7" s="1517" customFormat="1" ht="15" customHeight="1">
      <c r="A46" s="1518">
        <v>442</v>
      </c>
      <c r="B46" s="1519"/>
      <c r="C46" s="1520" t="s">
        <v>242</v>
      </c>
      <c r="D46" s="306">
        <v>2458.3000000000002</v>
      </c>
      <c r="E46" s="306">
        <v>2592</v>
      </c>
      <c r="F46" s="306">
        <v>2667</v>
      </c>
      <c r="G46" s="306">
        <v>2668</v>
      </c>
    </row>
    <row r="47" spans="1:7" s="1517" customFormat="1" ht="15" customHeight="1">
      <c r="A47" s="1518">
        <v>443</v>
      </c>
      <c r="B47" s="1519"/>
      <c r="C47" s="1520" t="s">
        <v>243</v>
      </c>
      <c r="D47" s="306">
        <v>1281</v>
      </c>
      <c r="E47" s="306">
        <v>1273</v>
      </c>
      <c r="F47" s="306">
        <v>1304</v>
      </c>
      <c r="G47" s="306">
        <v>1377</v>
      </c>
    </row>
    <row r="48" spans="1:7" s="1517" customFormat="1" ht="15" customHeight="1">
      <c r="A48" s="1518">
        <v>444</v>
      </c>
      <c r="B48" s="1519"/>
      <c r="C48" s="1520" t="s">
        <v>238</v>
      </c>
      <c r="D48" s="306">
        <v>27868.9</v>
      </c>
      <c r="E48" s="306">
        <v>0</v>
      </c>
      <c r="F48" s="306">
        <v>8158</v>
      </c>
      <c r="G48" s="306">
        <v>0</v>
      </c>
    </row>
    <row r="49" spans="1:7" s="1517" customFormat="1" ht="15" customHeight="1">
      <c r="A49" s="1518">
        <v>445</v>
      </c>
      <c r="B49" s="1519"/>
      <c r="C49" s="1520" t="s">
        <v>244</v>
      </c>
      <c r="D49" s="306">
        <v>90</v>
      </c>
      <c r="E49" s="306">
        <v>102</v>
      </c>
      <c r="F49" s="306">
        <v>80</v>
      </c>
      <c r="G49" s="306">
        <v>92</v>
      </c>
    </row>
    <row r="50" spans="1:7" s="1517" customFormat="1" ht="15" customHeight="1">
      <c r="A50" s="1518">
        <v>446</v>
      </c>
      <c r="B50" s="1519"/>
      <c r="C50" s="1520" t="s">
        <v>245</v>
      </c>
      <c r="D50" s="306">
        <v>8012.8</v>
      </c>
      <c r="E50" s="306">
        <v>7024</v>
      </c>
      <c r="F50" s="306">
        <v>8769</v>
      </c>
      <c r="G50" s="306">
        <v>7024</v>
      </c>
    </row>
    <row r="51" spans="1:7" s="1517" customFormat="1" ht="15" customHeight="1">
      <c r="A51" s="1518">
        <v>447</v>
      </c>
      <c r="B51" s="1519"/>
      <c r="C51" s="1520" t="s">
        <v>246</v>
      </c>
      <c r="D51" s="306">
        <v>590.70000000000005</v>
      </c>
      <c r="E51" s="306">
        <v>570.5</v>
      </c>
      <c r="F51" s="306">
        <v>611</v>
      </c>
      <c r="G51" s="306">
        <v>577</v>
      </c>
    </row>
    <row r="52" spans="1:7" s="1517" customFormat="1" ht="15" customHeight="1">
      <c r="A52" s="1518">
        <v>448</v>
      </c>
      <c r="B52" s="1519"/>
      <c r="C52" s="1520" t="s">
        <v>247</v>
      </c>
      <c r="D52" s="306">
        <v>0</v>
      </c>
      <c r="E52" s="306">
        <v>0</v>
      </c>
      <c r="F52" s="306">
        <v>0</v>
      </c>
      <c r="G52" s="306">
        <v>0</v>
      </c>
    </row>
    <row r="53" spans="1:7" s="1517" customFormat="1" ht="15" customHeight="1">
      <c r="A53" s="1518">
        <v>449</v>
      </c>
      <c r="B53" s="1519"/>
      <c r="C53" s="1520" t="s">
        <v>248</v>
      </c>
      <c r="D53" s="306">
        <v>101.2</v>
      </c>
      <c r="E53" s="306">
        <v>12130</v>
      </c>
      <c r="F53" s="306">
        <v>16001</v>
      </c>
      <c r="G53" s="306">
        <v>13455</v>
      </c>
    </row>
    <row r="54" spans="1:7" s="1528" customFormat="1" ht="13.5" customHeight="1">
      <c r="A54" s="1546" t="s">
        <v>249</v>
      </c>
      <c r="B54" s="1547"/>
      <c r="C54" s="1547" t="s">
        <v>250</v>
      </c>
      <c r="D54" s="318">
        <v>0</v>
      </c>
      <c r="E54" s="318">
        <v>0</v>
      </c>
      <c r="F54" s="318">
        <v>0</v>
      </c>
      <c r="G54" s="318">
        <v>0</v>
      </c>
    </row>
    <row r="55" spans="1:7" ht="15" customHeight="1">
      <c r="A55" s="1544"/>
      <c r="B55" s="1544"/>
      <c r="C55" s="1539" t="s">
        <v>251</v>
      </c>
      <c r="D55" s="305">
        <f t="shared" ref="D55" si="3">SUM(D44:D53)-SUM(D38:D43)</f>
        <v>14577.099999999999</v>
      </c>
      <c r="E55" s="305">
        <f t="shared" ref="E55" si="4">SUM(E44:E53)-SUM(E38:E43)</f>
        <v>10321</v>
      </c>
      <c r="F55" s="305">
        <f t="shared" ref="F55:G55" si="5">SUM(F44:F53)-SUM(F38:F43)</f>
        <v>6279</v>
      </c>
      <c r="G55" s="305">
        <f t="shared" si="5"/>
        <v>10060</v>
      </c>
    </row>
    <row r="56" spans="1:7" ht="14.25" customHeight="1">
      <c r="A56" s="1544"/>
      <c r="B56" s="1544"/>
      <c r="C56" s="1539" t="s">
        <v>252</v>
      </c>
      <c r="D56" s="305">
        <f t="shared" ref="D56:G56" si="6">D55+D37</f>
        <v>21647.30000000001</v>
      </c>
      <c r="E56" s="305">
        <f t="shared" si="6"/>
        <v>-728.79999999993015</v>
      </c>
      <c r="F56" s="305">
        <f t="shared" si="6"/>
        <v>13354</v>
      </c>
      <c r="G56" s="305">
        <f t="shared" si="6"/>
        <v>141.5</v>
      </c>
    </row>
    <row r="57" spans="1:7" s="1517" customFormat="1" ht="15.75" customHeight="1">
      <c r="A57" s="1548">
        <v>380</v>
      </c>
      <c r="B57" s="1549"/>
      <c r="C57" s="1550" t="s">
        <v>253</v>
      </c>
      <c r="D57" s="502">
        <v>0</v>
      </c>
      <c r="E57" s="502">
        <v>0</v>
      </c>
      <c r="F57" s="502">
        <v>0</v>
      </c>
      <c r="G57" s="502">
        <v>0</v>
      </c>
    </row>
    <row r="58" spans="1:7" s="1517" customFormat="1" ht="15.75" customHeight="1">
      <c r="A58" s="1548">
        <v>381</v>
      </c>
      <c r="B58" s="1549"/>
      <c r="C58" s="1550" t="s">
        <v>254</v>
      </c>
      <c r="D58" s="502">
        <v>0</v>
      </c>
      <c r="E58" s="502">
        <v>0</v>
      </c>
      <c r="F58" s="502">
        <v>0</v>
      </c>
      <c r="G58" s="502">
        <v>0</v>
      </c>
    </row>
    <row r="59" spans="1:7" s="1528" customFormat="1" ht="25.5">
      <c r="A59" s="1525">
        <v>383</v>
      </c>
      <c r="B59" s="1526"/>
      <c r="C59" s="1527" t="s">
        <v>255</v>
      </c>
      <c r="D59" s="323">
        <v>5000.5</v>
      </c>
      <c r="E59" s="323">
        <v>90</v>
      </c>
      <c r="F59" s="323">
        <v>2658</v>
      </c>
      <c r="G59" s="323">
        <v>0</v>
      </c>
    </row>
    <row r="60" spans="1:7" s="1528" customFormat="1">
      <c r="A60" s="1525">
        <v>3840</v>
      </c>
      <c r="B60" s="1526"/>
      <c r="C60" s="1527" t="s">
        <v>256</v>
      </c>
      <c r="D60" s="324">
        <v>0</v>
      </c>
      <c r="E60" s="324">
        <v>0</v>
      </c>
      <c r="F60" s="324">
        <v>0</v>
      </c>
      <c r="G60" s="324">
        <v>0</v>
      </c>
    </row>
    <row r="61" spans="1:7" s="1528" customFormat="1">
      <c r="A61" s="1525">
        <v>3841</v>
      </c>
      <c r="B61" s="1526"/>
      <c r="C61" s="1527" t="s">
        <v>257</v>
      </c>
      <c r="D61" s="324">
        <v>0</v>
      </c>
      <c r="E61" s="324">
        <v>0</v>
      </c>
      <c r="F61" s="324">
        <v>0</v>
      </c>
      <c r="G61" s="324">
        <v>0</v>
      </c>
    </row>
    <row r="62" spans="1:7" s="1528" customFormat="1">
      <c r="A62" s="1551">
        <v>386</v>
      </c>
      <c r="B62" s="1552"/>
      <c r="C62" s="1553" t="s">
        <v>258</v>
      </c>
      <c r="D62" s="324">
        <v>0</v>
      </c>
      <c r="E62" s="324">
        <v>0</v>
      </c>
      <c r="F62" s="324">
        <v>0</v>
      </c>
      <c r="G62" s="324">
        <v>0</v>
      </c>
    </row>
    <row r="63" spans="1:7" s="1528" customFormat="1" ht="25.5">
      <c r="A63" s="1525">
        <v>387</v>
      </c>
      <c r="B63" s="1526"/>
      <c r="C63" s="1527" t="s">
        <v>259</v>
      </c>
      <c r="D63" s="324">
        <v>14032.1</v>
      </c>
      <c r="E63" s="324">
        <v>522</v>
      </c>
      <c r="F63" s="324">
        <v>9450</v>
      </c>
      <c r="G63" s="324">
        <v>0</v>
      </c>
    </row>
    <row r="64" spans="1:7" s="1528" customFormat="1">
      <c r="A64" s="1524">
        <v>389</v>
      </c>
      <c r="B64" s="1554"/>
      <c r="C64" s="1520" t="s">
        <v>61</v>
      </c>
      <c r="D64" s="306">
        <v>0</v>
      </c>
      <c r="E64" s="306">
        <v>0</v>
      </c>
      <c r="F64" s="306">
        <v>152</v>
      </c>
      <c r="G64" s="306">
        <v>0</v>
      </c>
    </row>
    <row r="65" spans="1:7" s="1517" customFormat="1">
      <c r="A65" s="1524" t="s">
        <v>260</v>
      </c>
      <c r="B65" s="1519"/>
      <c r="C65" s="1520" t="s">
        <v>261</v>
      </c>
      <c r="D65" s="306">
        <v>0</v>
      </c>
      <c r="E65" s="306">
        <v>0</v>
      </c>
      <c r="F65" s="306">
        <v>0</v>
      </c>
      <c r="G65" s="306">
        <v>0</v>
      </c>
    </row>
    <row r="66" spans="1:7" s="1557" customFormat="1">
      <c r="A66" s="1555" t="s">
        <v>262</v>
      </c>
      <c r="B66" s="1556"/>
      <c r="C66" s="1527" t="s">
        <v>263</v>
      </c>
      <c r="D66" s="323">
        <v>0</v>
      </c>
      <c r="E66" s="323">
        <v>0</v>
      </c>
      <c r="F66" s="323">
        <v>0</v>
      </c>
      <c r="G66" s="323">
        <v>0</v>
      </c>
    </row>
    <row r="67" spans="1:7" s="1517" customFormat="1">
      <c r="A67" s="1558">
        <v>481</v>
      </c>
      <c r="B67" s="1519"/>
      <c r="C67" s="1520" t="s">
        <v>264</v>
      </c>
      <c r="D67" s="306">
        <v>0</v>
      </c>
      <c r="E67" s="306">
        <v>0</v>
      </c>
      <c r="F67" s="306">
        <v>0</v>
      </c>
      <c r="G67" s="306">
        <v>0</v>
      </c>
    </row>
    <row r="68" spans="1:7" s="1517" customFormat="1">
      <c r="A68" s="1558">
        <v>482</v>
      </c>
      <c r="B68" s="1519"/>
      <c r="C68" s="1520" t="s">
        <v>265</v>
      </c>
      <c r="D68" s="306">
        <v>0</v>
      </c>
      <c r="E68" s="306">
        <v>0</v>
      </c>
      <c r="F68" s="306">
        <v>0</v>
      </c>
      <c r="G68" s="306">
        <v>0</v>
      </c>
    </row>
    <row r="69" spans="1:7" s="1517" customFormat="1">
      <c r="A69" s="1558">
        <v>483</v>
      </c>
      <c r="B69" s="1519"/>
      <c r="C69" s="1520" t="s">
        <v>266</v>
      </c>
      <c r="D69" s="306">
        <v>0</v>
      </c>
      <c r="E69" s="306">
        <v>0</v>
      </c>
      <c r="F69" s="306">
        <v>0</v>
      </c>
      <c r="G69" s="306">
        <v>0</v>
      </c>
    </row>
    <row r="70" spans="1:7" s="1517" customFormat="1">
      <c r="A70" s="1558">
        <v>484</v>
      </c>
      <c r="B70" s="1519"/>
      <c r="C70" s="1520" t="s">
        <v>267</v>
      </c>
      <c r="D70" s="306">
        <v>0</v>
      </c>
      <c r="E70" s="306">
        <v>0</v>
      </c>
      <c r="F70" s="306">
        <v>0</v>
      </c>
      <c r="G70" s="306">
        <v>0</v>
      </c>
    </row>
    <row r="71" spans="1:7" s="1517" customFormat="1">
      <c r="A71" s="1558">
        <v>485</v>
      </c>
      <c r="B71" s="1519"/>
      <c r="C71" s="1520" t="s">
        <v>268</v>
      </c>
      <c r="D71" s="306">
        <v>0</v>
      </c>
      <c r="E71" s="306">
        <v>0</v>
      </c>
      <c r="F71" s="306">
        <v>0</v>
      </c>
      <c r="G71" s="306">
        <v>0</v>
      </c>
    </row>
    <row r="72" spans="1:7" s="1517" customFormat="1">
      <c r="A72" s="1558">
        <v>486</v>
      </c>
      <c r="B72" s="1519"/>
      <c r="C72" s="1520" t="s">
        <v>269</v>
      </c>
      <c r="D72" s="306">
        <v>0</v>
      </c>
      <c r="E72" s="306">
        <v>0</v>
      </c>
      <c r="F72" s="306">
        <v>0</v>
      </c>
      <c r="G72" s="306">
        <v>0</v>
      </c>
    </row>
    <row r="73" spans="1:7" s="1528" customFormat="1">
      <c r="A73" s="1558">
        <v>487</v>
      </c>
      <c r="B73" s="1522"/>
      <c r="C73" s="1520" t="s">
        <v>270</v>
      </c>
      <c r="D73" s="306">
        <v>0</v>
      </c>
      <c r="E73" s="306">
        <v>0</v>
      </c>
      <c r="F73" s="306">
        <v>0</v>
      </c>
      <c r="G73" s="306">
        <v>0</v>
      </c>
    </row>
    <row r="74" spans="1:7" s="1528" customFormat="1">
      <c r="A74" s="1558">
        <v>489</v>
      </c>
      <c r="B74" s="1559"/>
      <c r="C74" s="1537" t="s">
        <v>78</v>
      </c>
      <c r="D74" s="306">
        <v>250.8</v>
      </c>
      <c r="E74" s="306">
        <v>43.5</v>
      </c>
      <c r="F74" s="306">
        <v>794</v>
      </c>
      <c r="G74" s="306">
        <v>1544</v>
      </c>
    </row>
    <row r="75" spans="1:7" s="1528" customFormat="1">
      <c r="A75" s="1560" t="s">
        <v>271</v>
      </c>
      <c r="B75" s="1559"/>
      <c r="C75" s="1547" t="s">
        <v>272</v>
      </c>
      <c r="D75" s="306"/>
      <c r="E75" s="306"/>
      <c r="F75" s="306"/>
      <c r="G75" s="306"/>
    </row>
    <row r="76" spans="1:7">
      <c r="A76" s="1538"/>
      <c r="B76" s="1538"/>
      <c r="C76" s="1539" t="s">
        <v>273</v>
      </c>
      <c r="D76" s="305">
        <f t="shared" ref="D76" si="7">SUM(D65:D74)-SUM(D57:D64)</f>
        <v>-18781.8</v>
      </c>
      <c r="E76" s="305">
        <f t="shared" ref="E76" si="8">SUM(E65:E74)-SUM(E57:E64)</f>
        <v>-568.5</v>
      </c>
      <c r="F76" s="305">
        <f t="shared" ref="F76:G76" si="9">SUM(F65:F74)-SUM(F57:F64)</f>
        <v>-11466</v>
      </c>
      <c r="G76" s="305">
        <f t="shared" si="9"/>
        <v>1544</v>
      </c>
    </row>
    <row r="77" spans="1:7">
      <c r="A77" s="1561"/>
      <c r="B77" s="1561"/>
      <c r="C77" s="1539" t="s">
        <v>274</v>
      </c>
      <c r="D77" s="305">
        <f t="shared" ref="D77:G77" si="10">D56+D76</f>
        <v>2865.5000000000109</v>
      </c>
      <c r="E77" s="305">
        <f t="shared" si="10"/>
        <v>-1297.2999999999302</v>
      </c>
      <c r="F77" s="305">
        <f t="shared" si="10"/>
        <v>1888</v>
      </c>
      <c r="G77" s="305">
        <f t="shared" si="10"/>
        <v>1685.5</v>
      </c>
    </row>
    <row r="78" spans="1:7">
      <c r="A78" s="1562">
        <v>3</v>
      </c>
      <c r="B78" s="1562"/>
      <c r="C78" s="1563" t="s">
        <v>275</v>
      </c>
      <c r="D78" s="338">
        <f t="shared" ref="D78:G78" si="11">D20+D21+SUM(D38:D43)+SUM(D57:D64)</f>
        <v>391498.39999999997</v>
      </c>
      <c r="E78" s="338">
        <f t="shared" si="11"/>
        <v>363612.69999999995</v>
      </c>
      <c r="F78" s="338">
        <f t="shared" si="11"/>
        <v>389463</v>
      </c>
      <c r="G78" s="338">
        <f t="shared" si="11"/>
        <v>384108</v>
      </c>
    </row>
    <row r="79" spans="1:7">
      <c r="A79" s="1562">
        <v>4</v>
      </c>
      <c r="B79" s="1562"/>
      <c r="C79" s="1563" t="s">
        <v>276</v>
      </c>
      <c r="D79" s="338">
        <f t="shared" ref="D79:G79" si="12">D35+D36+SUM(D44:D53)+SUM(D65:D74)</f>
        <v>394363.89999999997</v>
      </c>
      <c r="E79" s="338">
        <f t="shared" si="12"/>
        <v>362315.4</v>
      </c>
      <c r="F79" s="338">
        <f t="shared" si="12"/>
        <v>391351</v>
      </c>
      <c r="G79" s="338">
        <f t="shared" si="12"/>
        <v>385793.5</v>
      </c>
    </row>
    <row r="80" spans="1:7">
      <c r="A80" s="1564"/>
      <c r="B80" s="1564"/>
      <c r="C80" s="1565"/>
      <c r="D80" s="341"/>
      <c r="E80" s="341"/>
      <c r="F80" s="341"/>
      <c r="G80" s="341"/>
    </row>
    <row r="81" spans="1:7">
      <c r="A81" s="1566" t="s">
        <v>277</v>
      </c>
      <c r="B81" s="1567"/>
      <c r="C81" s="1567"/>
      <c r="D81" s="344"/>
      <c r="E81" s="344"/>
      <c r="F81" s="344"/>
      <c r="G81" s="344"/>
    </row>
    <row r="82" spans="1:7" s="1517" customFormat="1">
      <c r="A82" s="1568">
        <v>50</v>
      </c>
      <c r="B82" s="1569"/>
      <c r="C82" s="1569" t="s">
        <v>278</v>
      </c>
      <c r="D82" s="306">
        <v>13374.6</v>
      </c>
      <c r="E82" s="306">
        <v>15280</v>
      </c>
      <c r="F82" s="306">
        <v>13393</v>
      </c>
      <c r="G82" s="306">
        <v>22905</v>
      </c>
    </row>
    <row r="83" spans="1:7" s="1517" customFormat="1">
      <c r="A83" s="1568">
        <v>51</v>
      </c>
      <c r="B83" s="1569"/>
      <c r="C83" s="1569" t="s">
        <v>279</v>
      </c>
      <c r="D83" s="306">
        <v>0</v>
      </c>
      <c r="E83" s="306">
        <v>0</v>
      </c>
      <c r="F83" s="306">
        <v>0</v>
      </c>
      <c r="G83" s="306">
        <v>0</v>
      </c>
    </row>
    <row r="84" spans="1:7" s="1517" customFormat="1">
      <c r="A84" s="1568">
        <v>52</v>
      </c>
      <c r="B84" s="1569"/>
      <c r="C84" s="1569" t="s">
        <v>280</v>
      </c>
      <c r="D84" s="306">
        <v>972.1</v>
      </c>
      <c r="E84" s="306">
        <v>960</v>
      </c>
      <c r="F84" s="306">
        <v>1048</v>
      </c>
      <c r="G84" s="306">
        <v>1319</v>
      </c>
    </row>
    <row r="85" spans="1:7" s="1517" customFormat="1">
      <c r="A85" s="1568">
        <v>54</v>
      </c>
      <c r="B85" s="1569"/>
      <c r="C85" s="1569" t="s">
        <v>281</v>
      </c>
      <c r="D85" s="306">
        <v>3443</v>
      </c>
      <c r="E85" s="306">
        <v>1925</v>
      </c>
      <c r="F85" s="306">
        <v>2201</v>
      </c>
      <c r="G85" s="306">
        <v>1925</v>
      </c>
    </row>
    <row r="86" spans="1:7" s="1517" customFormat="1">
      <c r="A86" s="1568">
        <v>55</v>
      </c>
      <c r="B86" s="1569"/>
      <c r="C86" s="1569" t="s">
        <v>282</v>
      </c>
      <c r="D86" s="306">
        <v>210.6</v>
      </c>
      <c r="E86" s="306">
        <v>0</v>
      </c>
      <c r="F86" s="306">
        <v>0</v>
      </c>
      <c r="G86" s="306">
        <v>4000</v>
      </c>
    </row>
    <row r="87" spans="1:7" s="1517" customFormat="1">
      <c r="A87" s="1568">
        <v>56</v>
      </c>
      <c r="B87" s="1569"/>
      <c r="C87" s="1569" t="s">
        <v>283</v>
      </c>
      <c r="D87" s="306">
        <v>11565.4</v>
      </c>
      <c r="E87" s="306">
        <v>11584</v>
      </c>
      <c r="F87" s="306">
        <v>10377</v>
      </c>
      <c r="G87" s="306">
        <v>13224</v>
      </c>
    </row>
    <row r="88" spans="1:7" s="1517" customFormat="1">
      <c r="A88" s="1568">
        <v>57</v>
      </c>
      <c r="B88" s="1569"/>
      <c r="C88" s="1569" t="s">
        <v>284</v>
      </c>
      <c r="D88" s="306">
        <v>2691</v>
      </c>
      <c r="E88" s="306">
        <v>4622</v>
      </c>
      <c r="F88" s="306">
        <v>4407</v>
      </c>
      <c r="G88" s="306">
        <v>4588</v>
      </c>
    </row>
    <row r="89" spans="1:7" s="1517" customFormat="1">
      <c r="A89" s="1568">
        <v>580</v>
      </c>
      <c r="B89" s="1569"/>
      <c r="C89" s="1569" t="s">
        <v>285</v>
      </c>
      <c r="D89" s="306">
        <v>0</v>
      </c>
      <c r="E89" s="306">
        <v>0</v>
      </c>
      <c r="F89" s="306">
        <v>0</v>
      </c>
      <c r="G89" s="306">
        <v>0</v>
      </c>
    </row>
    <row r="90" spans="1:7" s="1517" customFormat="1">
      <c r="A90" s="1568">
        <v>582</v>
      </c>
      <c r="B90" s="1569"/>
      <c r="C90" s="1569" t="s">
        <v>286</v>
      </c>
      <c r="D90" s="306">
        <v>0</v>
      </c>
      <c r="E90" s="306">
        <v>0</v>
      </c>
      <c r="F90" s="306">
        <v>0</v>
      </c>
      <c r="G90" s="306">
        <v>0</v>
      </c>
    </row>
    <row r="91" spans="1:7" s="1517" customFormat="1">
      <c r="A91" s="1568">
        <v>584</v>
      </c>
      <c r="B91" s="1569"/>
      <c r="C91" s="1569" t="s">
        <v>287</v>
      </c>
      <c r="D91" s="306">
        <v>0</v>
      </c>
      <c r="E91" s="306">
        <v>0</v>
      </c>
      <c r="F91" s="306">
        <v>0</v>
      </c>
      <c r="G91" s="306">
        <v>0</v>
      </c>
    </row>
    <row r="92" spans="1:7" s="1517" customFormat="1">
      <c r="A92" s="1568">
        <v>585</v>
      </c>
      <c r="B92" s="1569"/>
      <c r="C92" s="1569" t="s">
        <v>288</v>
      </c>
      <c r="D92" s="306">
        <v>0</v>
      </c>
      <c r="E92" s="306">
        <v>0</v>
      </c>
      <c r="F92" s="306">
        <v>0</v>
      </c>
      <c r="G92" s="306">
        <v>0</v>
      </c>
    </row>
    <row r="93" spans="1:7" s="1517" customFormat="1">
      <c r="A93" s="1568">
        <v>586</v>
      </c>
      <c r="B93" s="1569"/>
      <c r="C93" s="1569" t="s">
        <v>289</v>
      </c>
      <c r="D93" s="306">
        <v>0</v>
      </c>
      <c r="E93" s="306">
        <v>0</v>
      </c>
      <c r="F93" s="306">
        <v>0</v>
      </c>
      <c r="G93" s="306">
        <v>0</v>
      </c>
    </row>
    <row r="94" spans="1:7" s="1517" customFormat="1">
      <c r="A94" s="1570">
        <v>589</v>
      </c>
      <c r="B94" s="1571"/>
      <c r="C94" s="1571" t="s">
        <v>290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1572">
        <v>5</v>
      </c>
      <c r="B95" s="1573"/>
      <c r="C95" s="1573" t="s">
        <v>291</v>
      </c>
      <c r="D95" s="353">
        <f t="shared" ref="D95:G95" si="13">SUM(D82:D94)</f>
        <v>32256.699999999997</v>
      </c>
      <c r="E95" s="353">
        <f t="shared" si="13"/>
        <v>34371</v>
      </c>
      <c r="F95" s="353">
        <f t="shared" si="13"/>
        <v>31426</v>
      </c>
      <c r="G95" s="353">
        <f t="shared" si="13"/>
        <v>47961</v>
      </c>
    </row>
    <row r="96" spans="1:7" s="1517" customFormat="1">
      <c r="A96" s="1568">
        <v>60</v>
      </c>
      <c r="B96" s="1569"/>
      <c r="C96" s="1569" t="s">
        <v>292</v>
      </c>
      <c r="D96" s="306">
        <v>0</v>
      </c>
      <c r="E96" s="306">
        <v>0</v>
      </c>
      <c r="F96" s="306">
        <v>0</v>
      </c>
      <c r="G96" s="306">
        <v>0</v>
      </c>
    </row>
    <row r="97" spans="1:7" s="1517" customFormat="1">
      <c r="A97" s="1568">
        <v>61</v>
      </c>
      <c r="B97" s="1569"/>
      <c r="C97" s="1569" t="s">
        <v>293</v>
      </c>
      <c r="D97" s="306">
        <v>1.3</v>
      </c>
      <c r="E97" s="306">
        <v>0</v>
      </c>
      <c r="F97" s="306">
        <v>0</v>
      </c>
      <c r="G97" s="306">
        <v>0</v>
      </c>
    </row>
    <row r="98" spans="1:7" s="1517" customFormat="1">
      <c r="A98" s="1568">
        <v>62</v>
      </c>
      <c r="B98" s="1569"/>
      <c r="C98" s="1569" t="s">
        <v>294</v>
      </c>
      <c r="D98" s="306">
        <v>0</v>
      </c>
      <c r="E98" s="306">
        <v>0</v>
      </c>
      <c r="F98" s="306">
        <v>0</v>
      </c>
      <c r="G98" s="306">
        <v>0</v>
      </c>
    </row>
    <row r="99" spans="1:7" s="1517" customFormat="1">
      <c r="A99" s="1568">
        <v>63</v>
      </c>
      <c r="B99" s="1569"/>
      <c r="C99" s="1569" t="s">
        <v>295</v>
      </c>
      <c r="D99" s="306">
        <v>8402.7999999999993</v>
      </c>
      <c r="E99" s="306">
        <v>9855</v>
      </c>
      <c r="F99" s="306">
        <v>8178</v>
      </c>
      <c r="G99" s="306">
        <v>4200</v>
      </c>
    </row>
    <row r="100" spans="1:7" s="1517" customFormat="1">
      <c r="A100" s="1568">
        <v>64</v>
      </c>
      <c r="B100" s="1569"/>
      <c r="C100" s="1569" t="s">
        <v>296</v>
      </c>
      <c r="D100" s="306">
        <v>2524.8000000000002</v>
      </c>
      <c r="E100" s="306">
        <v>1665</v>
      </c>
      <c r="F100" s="306">
        <v>2999</v>
      </c>
      <c r="G100" s="306">
        <v>1688</v>
      </c>
    </row>
    <row r="101" spans="1:7" s="1517" customFormat="1">
      <c r="A101" s="1568">
        <v>65</v>
      </c>
      <c r="B101" s="1569"/>
      <c r="C101" s="1569" t="s">
        <v>297</v>
      </c>
      <c r="D101" s="306">
        <v>0</v>
      </c>
      <c r="E101" s="306">
        <v>0</v>
      </c>
      <c r="F101" s="306">
        <v>1</v>
      </c>
      <c r="G101" s="306">
        <v>0</v>
      </c>
    </row>
    <row r="102" spans="1:7" s="1517" customFormat="1">
      <c r="A102" s="1568">
        <v>66</v>
      </c>
      <c r="B102" s="1569"/>
      <c r="C102" s="1569" t="s">
        <v>298</v>
      </c>
      <c r="D102" s="306">
        <v>0</v>
      </c>
      <c r="E102" s="306">
        <v>0</v>
      </c>
      <c r="F102" s="306">
        <v>0</v>
      </c>
      <c r="G102" s="306">
        <v>0</v>
      </c>
    </row>
    <row r="103" spans="1:7" s="1517" customFormat="1">
      <c r="A103" s="1568">
        <v>67</v>
      </c>
      <c r="B103" s="1569"/>
      <c r="C103" s="1569" t="s">
        <v>284</v>
      </c>
      <c r="D103" s="284">
        <v>2691</v>
      </c>
      <c r="E103" s="284">
        <v>4622</v>
      </c>
      <c r="F103" s="284">
        <v>4407</v>
      </c>
      <c r="G103" s="284">
        <v>4588</v>
      </c>
    </row>
    <row r="104" spans="1:7" s="1557" customFormat="1" ht="25.5">
      <c r="A104" s="1574" t="s">
        <v>299</v>
      </c>
      <c r="B104" s="1575"/>
      <c r="C104" s="1576" t="s">
        <v>300</v>
      </c>
      <c r="D104" s="323">
        <v>0</v>
      </c>
      <c r="E104" s="323">
        <v>0</v>
      </c>
      <c r="F104" s="323">
        <v>0</v>
      </c>
      <c r="G104" s="323">
        <v>0</v>
      </c>
    </row>
    <row r="105" spans="1:7" s="1557" customFormat="1" ht="38.25">
      <c r="A105" s="1577" t="s">
        <v>301</v>
      </c>
      <c r="B105" s="1578"/>
      <c r="C105" s="1579" t="s">
        <v>302</v>
      </c>
      <c r="D105" s="1580">
        <v>0</v>
      </c>
      <c r="E105" s="1580">
        <v>0</v>
      </c>
      <c r="F105" s="1580">
        <v>0</v>
      </c>
      <c r="G105" s="1580">
        <v>0</v>
      </c>
    </row>
    <row r="106" spans="1:7">
      <c r="A106" s="1572">
        <v>6</v>
      </c>
      <c r="B106" s="1573"/>
      <c r="C106" s="1573" t="s">
        <v>303</v>
      </c>
      <c r="D106" s="353">
        <f t="shared" ref="D106:G106" si="14">SUM(D96:D105)</f>
        <v>13619.899999999998</v>
      </c>
      <c r="E106" s="353">
        <f t="shared" si="14"/>
        <v>16142</v>
      </c>
      <c r="F106" s="353">
        <f t="shared" si="14"/>
        <v>15585</v>
      </c>
      <c r="G106" s="353">
        <f t="shared" si="14"/>
        <v>10476</v>
      </c>
    </row>
    <row r="107" spans="1:7">
      <c r="A107" s="1581" t="s">
        <v>304</v>
      </c>
      <c r="B107" s="1581"/>
      <c r="C107" s="1573" t="s">
        <v>3</v>
      </c>
      <c r="D107" s="353">
        <f t="shared" ref="D107:G107" si="15">(D95-D88)-(D106-D103)</f>
        <v>18636.8</v>
      </c>
      <c r="E107" s="353">
        <f t="shared" si="15"/>
        <v>18229</v>
      </c>
      <c r="F107" s="353">
        <f t="shared" si="15"/>
        <v>15841</v>
      </c>
      <c r="G107" s="353">
        <f t="shared" si="15"/>
        <v>37485</v>
      </c>
    </row>
    <row r="108" spans="1:7">
      <c r="A108" s="1582" t="s">
        <v>305</v>
      </c>
      <c r="B108" s="1582"/>
      <c r="C108" s="1583" t="s">
        <v>306</v>
      </c>
      <c r="D108" s="353">
        <f t="shared" ref="D108:G108" si="16">ROUND(D107-D85-D86+D100+D101,0)</f>
        <v>17508</v>
      </c>
      <c r="E108" s="353">
        <f t="shared" si="16"/>
        <v>17969</v>
      </c>
      <c r="F108" s="353">
        <f t="shared" si="16"/>
        <v>16640</v>
      </c>
      <c r="G108" s="353">
        <f t="shared" si="16"/>
        <v>33248</v>
      </c>
    </row>
    <row r="109" spans="1:7">
      <c r="A109" s="1564"/>
      <c r="B109" s="1564"/>
      <c r="C109" s="1565"/>
      <c r="D109" s="341"/>
      <c r="E109" s="341"/>
      <c r="F109" s="341"/>
      <c r="G109" s="341"/>
    </row>
    <row r="110" spans="1:7" s="1586" customFormat="1">
      <c r="A110" s="1584" t="s">
        <v>307</v>
      </c>
      <c r="B110" s="1585"/>
      <c r="C110" s="1584"/>
      <c r="D110" s="341"/>
      <c r="E110" s="341"/>
      <c r="F110" s="341"/>
      <c r="G110" s="341"/>
    </row>
    <row r="111" spans="1:7" s="1589" customFormat="1">
      <c r="A111" s="1587">
        <v>10</v>
      </c>
      <c r="B111" s="1588"/>
      <c r="C111" s="1588" t="s">
        <v>308</v>
      </c>
      <c r="D111" s="366">
        <f t="shared" ref="D111:G111" si="17">D112+D117</f>
        <v>400418</v>
      </c>
      <c r="E111" s="366">
        <f t="shared" si="17"/>
        <v>0</v>
      </c>
      <c r="F111" s="366">
        <f t="shared" si="17"/>
        <v>390062</v>
      </c>
      <c r="G111" s="366">
        <f t="shared" si="17"/>
        <v>0</v>
      </c>
    </row>
    <row r="112" spans="1:7" s="1589" customFormat="1">
      <c r="A112" s="1590" t="s">
        <v>309</v>
      </c>
      <c r="B112" s="1591"/>
      <c r="C112" s="1591" t="s">
        <v>310</v>
      </c>
      <c r="D112" s="366">
        <f t="shared" ref="D112:G112" si="18">D113+D114+D115+D116</f>
        <v>107453.7</v>
      </c>
      <c r="E112" s="366">
        <f t="shared" si="18"/>
        <v>0</v>
      </c>
      <c r="F112" s="366">
        <f t="shared" si="18"/>
        <v>114687</v>
      </c>
      <c r="G112" s="366">
        <f t="shared" si="18"/>
        <v>0</v>
      </c>
    </row>
    <row r="113" spans="1:7" s="1589" customFormat="1">
      <c r="A113" s="1592" t="s">
        <v>311</v>
      </c>
      <c r="B113" s="1593"/>
      <c r="C113" s="1593" t="s">
        <v>312</v>
      </c>
      <c r="D113" s="306">
        <v>103852.3</v>
      </c>
      <c r="E113" s="306"/>
      <c r="F113" s="306">
        <v>110943</v>
      </c>
      <c r="G113" s="306"/>
    </row>
    <row r="114" spans="1:7" s="1596" customFormat="1" ht="15" customHeight="1">
      <c r="A114" s="1594">
        <v>102</v>
      </c>
      <c r="B114" s="1595"/>
      <c r="C114" s="1595" t="s">
        <v>313</v>
      </c>
      <c r="D114" s="323">
        <v>0</v>
      </c>
      <c r="E114" s="323"/>
      <c r="F114" s="323">
        <v>0</v>
      </c>
      <c r="G114" s="323"/>
    </row>
    <row r="115" spans="1:7" s="1589" customFormat="1">
      <c r="A115" s="1592">
        <v>104</v>
      </c>
      <c r="B115" s="1593"/>
      <c r="C115" s="1593" t="s">
        <v>314</v>
      </c>
      <c r="D115" s="306">
        <v>3601.4</v>
      </c>
      <c r="E115" s="306"/>
      <c r="F115" s="306">
        <v>3744</v>
      </c>
      <c r="G115" s="306"/>
    </row>
    <row r="116" spans="1:7" s="1589" customFormat="1">
      <c r="A116" s="1592">
        <v>106</v>
      </c>
      <c r="B116" s="1593"/>
      <c r="C116" s="1593" t="s">
        <v>315</v>
      </c>
      <c r="D116" s="306">
        <v>0</v>
      </c>
      <c r="E116" s="306"/>
      <c r="F116" s="306">
        <v>0</v>
      </c>
      <c r="G116" s="306"/>
    </row>
    <row r="117" spans="1:7" s="1589" customFormat="1">
      <c r="A117" s="1590" t="s">
        <v>316</v>
      </c>
      <c r="B117" s="1591"/>
      <c r="C117" s="1591" t="s">
        <v>317</v>
      </c>
      <c r="D117" s="366">
        <f t="shared" ref="D117:G117" si="19">D118+D119+D120</f>
        <v>292964.3</v>
      </c>
      <c r="E117" s="366">
        <f t="shared" si="19"/>
        <v>0</v>
      </c>
      <c r="F117" s="366">
        <f t="shared" si="19"/>
        <v>275375</v>
      </c>
      <c r="G117" s="366">
        <f t="shared" si="19"/>
        <v>0</v>
      </c>
    </row>
    <row r="118" spans="1:7" s="1589" customFormat="1">
      <c r="A118" s="1592">
        <v>107</v>
      </c>
      <c r="B118" s="1593"/>
      <c r="C118" s="1593" t="s">
        <v>318</v>
      </c>
      <c r="D118" s="306">
        <v>273219.09999999998</v>
      </c>
      <c r="E118" s="306"/>
      <c r="F118" s="306">
        <v>253793</v>
      </c>
      <c r="G118" s="306"/>
    </row>
    <row r="119" spans="1:7" s="1589" customFormat="1">
      <c r="A119" s="1592">
        <v>108</v>
      </c>
      <c r="B119" s="1593"/>
      <c r="C119" s="1593" t="s">
        <v>319</v>
      </c>
      <c r="D119" s="306">
        <v>19745.2</v>
      </c>
      <c r="E119" s="306"/>
      <c r="F119" s="306">
        <v>21582</v>
      </c>
      <c r="G119" s="306"/>
    </row>
    <row r="120" spans="1:7" s="1598" customFormat="1" ht="25.5">
      <c r="A120" s="1594">
        <v>109</v>
      </c>
      <c r="B120" s="1597"/>
      <c r="C120" s="1597" t="s">
        <v>320</v>
      </c>
      <c r="D120" s="376">
        <v>0</v>
      </c>
      <c r="E120" s="376"/>
      <c r="F120" s="376">
        <v>0</v>
      </c>
      <c r="G120" s="376"/>
    </row>
    <row r="121" spans="1:7" s="1589" customFormat="1">
      <c r="A121" s="1590">
        <v>14</v>
      </c>
      <c r="B121" s="1591"/>
      <c r="C121" s="1591" t="s">
        <v>321</v>
      </c>
      <c r="D121" s="378">
        <f t="shared" ref="D121:G121" si="20">SUM(D122:D130)</f>
        <v>180808.1</v>
      </c>
      <c r="E121" s="378">
        <f t="shared" si="20"/>
        <v>0</v>
      </c>
      <c r="F121" s="378">
        <f t="shared" si="20"/>
        <v>172880</v>
      </c>
      <c r="G121" s="378">
        <f t="shared" si="20"/>
        <v>0</v>
      </c>
    </row>
    <row r="122" spans="1:7" s="1589" customFormat="1">
      <c r="A122" s="1592" t="s">
        <v>322</v>
      </c>
      <c r="B122" s="1593"/>
      <c r="C122" s="1593" t="s">
        <v>323</v>
      </c>
      <c r="D122" s="306">
        <v>29085.599999999999</v>
      </c>
      <c r="E122" s="306"/>
      <c r="F122" s="306">
        <v>40009</v>
      </c>
      <c r="G122" s="306"/>
    </row>
    <row r="123" spans="1:7" s="1589" customFormat="1">
      <c r="A123" s="1592">
        <v>144</v>
      </c>
      <c r="B123" s="1593"/>
      <c r="C123" s="1593" t="s">
        <v>281</v>
      </c>
      <c r="D123" s="306">
        <v>23329.5</v>
      </c>
      <c r="E123" s="306"/>
      <c r="F123" s="306">
        <v>22531</v>
      </c>
      <c r="G123" s="306"/>
    </row>
    <row r="124" spans="1:7" s="1589" customFormat="1">
      <c r="A124" s="1592">
        <v>145</v>
      </c>
      <c r="B124" s="1593"/>
      <c r="C124" s="1593" t="s">
        <v>324</v>
      </c>
      <c r="D124" s="379">
        <v>99126.9</v>
      </c>
      <c r="E124" s="379"/>
      <c r="F124" s="379">
        <v>99056</v>
      </c>
      <c r="G124" s="379"/>
    </row>
    <row r="125" spans="1:7" s="1589" customFormat="1">
      <c r="A125" s="1592">
        <v>146</v>
      </c>
      <c r="B125" s="1593"/>
      <c r="C125" s="1593" t="s">
        <v>325</v>
      </c>
      <c r="D125" s="379">
        <v>80055</v>
      </c>
      <c r="E125" s="379"/>
      <c r="F125" s="379">
        <v>88089</v>
      </c>
      <c r="G125" s="379"/>
    </row>
    <row r="126" spans="1:7" s="1598" customFormat="1" ht="29.45" customHeight="1">
      <c r="A126" s="1594" t="s">
        <v>326</v>
      </c>
      <c r="B126" s="1597"/>
      <c r="C126" s="1597" t="s">
        <v>327</v>
      </c>
      <c r="D126" s="380">
        <v>-16202.3</v>
      </c>
      <c r="E126" s="380"/>
      <c r="F126" s="380">
        <v>-25065</v>
      </c>
      <c r="G126" s="380"/>
    </row>
    <row r="127" spans="1:7" s="1589" customFormat="1">
      <c r="A127" s="1592">
        <v>1484</v>
      </c>
      <c r="B127" s="1593"/>
      <c r="C127" s="1593" t="s">
        <v>328</v>
      </c>
      <c r="D127" s="379">
        <v>0</v>
      </c>
      <c r="E127" s="379"/>
      <c r="F127" s="379">
        <v>0</v>
      </c>
      <c r="G127" s="379"/>
    </row>
    <row r="128" spans="1:7" s="1589" customFormat="1">
      <c r="A128" s="1592">
        <v>1485</v>
      </c>
      <c r="B128" s="1593"/>
      <c r="C128" s="1593" t="s">
        <v>329</v>
      </c>
      <c r="D128" s="379">
        <v>0</v>
      </c>
      <c r="E128" s="379"/>
      <c r="F128" s="379">
        <v>0</v>
      </c>
      <c r="G128" s="379"/>
    </row>
    <row r="129" spans="1:7" s="1589" customFormat="1">
      <c r="A129" s="1592">
        <v>1486</v>
      </c>
      <c r="B129" s="1593"/>
      <c r="C129" s="1593" t="s">
        <v>330</v>
      </c>
      <c r="D129" s="379">
        <v>-34586.6</v>
      </c>
      <c r="E129" s="379"/>
      <c r="F129" s="379">
        <v>-51740</v>
      </c>
      <c r="G129" s="379"/>
    </row>
    <row r="130" spans="1:7" s="1589" customFormat="1">
      <c r="A130" s="1599">
        <v>1489</v>
      </c>
      <c r="B130" s="1600"/>
      <c r="C130" s="1600" t="s">
        <v>331</v>
      </c>
      <c r="D130" s="383"/>
      <c r="E130" s="383"/>
      <c r="F130" s="383">
        <v>0</v>
      </c>
      <c r="G130" s="383"/>
    </row>
    <row r="131" spans="1:7" s="1586" customFormat="1">
      <c r="A131" s="1601">
        <v>1</v>
      </c>
      <c r="B131" s="1602"/>
      <c r="C131" s="1601" t="s">
        <v>332</v>
      </c>
      <c r="D131" s="386">
        <f t="shared" ref="D131:G131" si="21">D111+D121</f>
        <v>581226.1</v>
      </c>
      <c r="E131" s="386">
        <f t="shared" si="21"/>
        <v>0</v>
      </c>
      <c r="F131" s="386">
        <f t="shared" si="21"/>
        <v>562942</v>
      </c>
      <c r="G131" s="386">
        <f t="shared" si="21"/>
        <v>0</v>
      </c>
    </row>
    <row r="132" spans="1:7" s="1586" customFormat="1">
      <c r="A132" s="1564"/>
      <c r="B132" s="1564"/>
      <c r="C132" s="1565"/>
      <c r="D132" s="341"/>
      <c r="E132" s="341"/>
      <c r="F132" s="341"/>
      <c r="G132" s="341"/>
    </row>
    <row r="133" spans="1:7" s="1589" customFormat="1">
      <c r="A133" s="1587">
        <v>20</v>
      </c>
      <c r="B133" s="1588"/>
      <c r="C133" s="1588" t="s">
        <v>333</v>
      </c>
      <c r="D133" s="720">
        <f t="shared" ref="D133:G133" si="22">D134+D140</f>
        <v>199592.59999999998</v>
      </c>
      <c r="E133" s="720">
        <f t="shared" si="22"/>
        <v>0</v>
      </c>
      <c r="F133" s="720">
        <f t="shared" si="22"/>
        <v>201407</v>
      </c>
      <c r="G133" s="720">
        <f t="shared" si="22"/>
        <v>0</v>
      </c>
    </row>
    <row r="134" spans="1:7" s="1589" customFormat="1">
      <c r="A134" s="1603" t="s">
        <v>334</v>
      </c>
      <c r="B134" s="1591"/>
      <c r="C134" s="1591" t="s">
        <v>335</v>
      </c>
      <c r="D134" s="366">
        <f t="shared" ref="D134:G134" si="23">D135+D136+D138+D139</f>
        <v>122058.7</v>
      </c>
      <c r="E134" s="366">
        <f t="shared" si="23"/>
        <v>0</v>
      </c>
      <c r="F134" s="366">
        <f t="shared" si="23"/>
        <v>135740</v>
      </c>
      <c r="G134" s="366">
        <f t="shared" si="23"/>
        <v>0</v>
      </c>
    </row>
    <row r="135" spans="1:7" s="1605" customFormat="1">
      <c r="A135" s="1604">
        <v>200</v>
      </c>
      <c r="B135" s="1593"/>
      <c r="C135" s="1593" t="s">
        <v>336</v>
      </c>
      <c r="D135" s="306">
        <v>90765.2</v>
      </c>
      <c r="E135" s="306"/>
      <c r="F135" s="306">
        <v>94351</v>
      </c>
      <c r="G135" s="306"/>
    </row>
    <row r="136" spans="1:7" s="1605" customFormat="1">
      <c r="A136" s="1604">
        <v>201</v>
      </c>
      <c r="B136" s="1593"/>
      <c r="C136" s="1593" t="s">
        <v>337</v>
      </c>
      <c r="D136" s="306">
        <v>20000</v>
      </c>
      <c r="E136" s="306"/>
      <c r="F136" s="306">
        <v>30000</v>
      </c>
      <c r="G136" s="306"/>
    </row>
    <row r="137" spans="1:7" s="1605" customFormat="1">
      <c r="A137" s="1606" t="s">
        <v>644</v>
      </c>
      <c r="B137" s="1607"/>
      <c r="C137" s="1607" t="s">
        <v>339</v>
      </c>
      <c r="D137" s="393">
        <v>0</v>
      </c>
      <c r="E137" s="393"/>
      <c r="F137" s="393">
        <v>0</v>
      </c>
      <c r="G137" s="393"/>
    </row>
    <row r="138" spans="1:7" s="1605" customFormat="1">
      <c r="A138" s="1604">
        <v>204</v>
      </c>
      <c r="B138" s="1593"/>
      <c r="C138" s="1593" t="s">
        <v>340</v>
      </c>
      <c r="D138" s="379">
        <v>9812.7999999999993</v>
      </c>
      <c r="E138" s="379"/>
      <c r="F138" s="379">
        <v>9769</v>
      </c>
      <c r="G138" s="379"/>
    </row>
    <row r="139" spans="1:7" s="1605" customFormat="1">
      <c r="A139" s="1604">
        <v>205</v>
      </c>
      <c r="B139" s="1593"/>
      <c r="C139" s="1593" t="s">
        <v>341</v>
      </c>
      <c r="D139" s="379">
        <v>1480.7</v>
      </c>
      <c r="E139" s="379"/>
      <c r="F139" s="379">
        <v>1620</v>
      </c>
      <c r="G139" s="379"/>
    </row>
    <row r="140" spans="1:7" s="1605" customFormat="1">
      <c r="A140" s="1603" t="s">
        <v>342</v>
      </c>
      <c r="B140" s="1591"/>
      <c r="C140" s="1591" t="s">
        <v>343</v>
      </c>
      <c r="D140" s="366">
        <f t="shared" ref="D140:G140" si="24">D141+D143+D144</f>
        <v>77533.899999999994</v>
      </c>
      <c r="E140" s="366">
        <f t="shared" si="24"/>
        <v>0</v>
      </c>
      <c r="F140" s="366">
        <f t="shared" si="24"/>
        <v>65667</v>
      </c>
      <c r="G140" s="366">
        <f t="shared" si="24"/>
        <v>0</v>
      </c>
    </row>
    <row r="141" spans="1:7" s="1605" customFormat="1">
      <c r="A141" s="1604">
        <v>206</v>
      </c>
      <c r="B141" s="1593"/>
      <c r="C141" s="1593" t="s">
        <v>344</v>
      </c>
      <c r="D141" s="379">
        <v>53141.1</v>
      </c>
      <c r="E141" s="379"/>
      <c r="F141" s="379">
        <v>43133</v>
      </c>
      <c r="G141" s="379"/>
    </row>
    <row r="142" spans="1:7" s="1605" customFormat="1">
      <c r="A142" s="1606" t="s">
        <v>345</v>
      </c>
      <c r="B142" s="1607"/>
      <c r="C142" s="1607" t="s">
        <v>346</v>
      </c>
      <c r="D142" s="393">
        <v>0</v>
      </c>
      <c r="E142" s="393"/>
      <c r="F142" s="393">
        <v>0</v>
      </c>
      <c r="G142" s="393"/>
    </row>
    <row r="143" spans="1:7" s="1605" customFormat="1">
      <c r="A143" s="1604">
        <v>208</v>
      </c>
      <c r="B143" s="1593"/>
      <c r="C143" s="1593" t="s">
        <v>347</v>
      </c>
      <c r="D143" s="379">
        <v>3181.9</v>
      </c>
      <c r="E143" s="379"/>
      <c r="F143" s="379">
        <v>2182</v>
      </c>
      <c r="G143" s="379"/>
    </row>
    <row r="144" spans="1:7" s="1608" customFormat="1" ht="25.5">
      <c r="A144" s="1594">
        <v>209</v>
      </c>
      <c r="B144" s="1597"/>
      <c r="C144" s="1597" t="s">
        <v>348</v>
      </c>
      <c r="D144" s="380">
        <v>21210.9</v>
      </c>
      <c r="E144" s="380"/>
      <c r="F144" s="380">
        <v>20352</v>
      </c>
      <c r="G144" s="380"/>
    </row>
    <row r="145" spans="1:7" s="1589" customFormat="1">
      <c r="A145" s="1603">
        <v>29</v>
      </c>
      <c r="B145" s="1591"/>
      <c r="C145" s="1591" t="s">
        <v>349</v>
      </c>
      <c r="D145" s="379">
        <v>381633.5</v>
      </c>
      <c r="E145" s="379"/>
      <c r="F145" s="379">
        <v>361535</v>
      </c>
      <c r="G145" s="379"/>
    </row>
    <row r="146" spans="1:7" s="1589" customFormat="1">
      <c r="A146" s="1609" t="s">
        <v>350</v>
      </c>
      <c r="B146" s="1610"/>
      <c r="C146" s="1610" t="s">
        <v>351</v>
      </c>
      <c r="D146" s="318">
        <v>74089</v>
      </c>
      <c r="E146" s="318"/>
      <c r="F146" s="318">
        <v>75977</v>
      </c>
      <c r="G146" s="318"/>
    </row>
    <row r="147" spans="1:7" s="1586" customFormat="1">
      <c r="A147" s="1601">
        <v>2</v>
      </c>
      <c r="B147" s="1602"/>
      <c r="C147" s="1601" t="s">
        <v>352</v>
      </c>
      <c r="D147" s="386">
        <f t="shared" ref="D147:G147" si="25">D133+D145</f>
        <v>581226.1</v>
      </c>
      <c r="E147" s="386">
        <f t="shared" si="25"/>
        <v>0</v>
      </c>
      <c r="F147" s="386">
        <f t="shared" si="25"/>
        <v>562942</v>
      </c>
      <c r="G147" s="386">
        <f t="shared" si="25"/>
        <v>0</v>
      </c>
    </row>
    <row r="148" spans="1:7" ht="7.5" customHeight="1"/>
    <row r="149" spans="1:7" ht="13.5" customHeight="1">
      <c r="A149" s="1611" t="s">
        <v>353</v>
      </c>
      <c r="B149" s="1612"/>
      <c r="C149" s="1613" t="s">
        <v>354</v>
      </c>
      <c r="D149" s="1612"/>
      <c r="E149" s="1612"/>
      <c r="F149" s="1612"/>
      <c r="G149" s="1612"/>
    </row>
    <row r="150" spans="1:7">
      <c r="A150" s="1614" t="s">
        <v>355</v>
      </c>
      <c r="B150" s="1615"/>
      <c r="C150" s="1615" t="s">
        <v>101</v>
      </c>
      <c r="D150" s="402">
        <f t="shared" ref="D150" si="26">D77+SUM(D8:D12)-D30-D31+D16-D33+D59+D63-D73+D64-D74-D54+D20-D35</f>
        <v>31695.500000000011</v>
      </c>
      <c r="E150" s="402">
        <f t="shared" ref="E150" si="27">E77+SUM(E8:E12)-E30-E31+E16-E33+E59+E63-E73+E64-E74-E54+E20-E35</f>
        <v>6198.2000000000662</v>
      </c>
      <c r="F150" s="402">
        <f t="shared" ref="F150:G150" si="28">F77+SUM(F8:F12)-F30-F31+F16-F33+F59+F63-F73+F64-F74-F54+F20-F35</f>
        <v>19922</v>
      </c>
      <c r="G150" s="402">
        <f t="shared" si="28"/>
        <v>5879.5</v>
      </c>
    </row>
    <row r="151" spans="1:7">
      <c r="A151" s="1616" t="s">
        <v>356</v>
      </c>
      <c r="B151" s="1617"/>
      <c r="C151" s="1617" t="s">
        <v>357</v>
      </c>
      <c r="D151" s="405">
        <f t="shared" ref="D151:G151" si="29">IF(D177=0,0,D150/D177)</f>
        <v>8.9261575237069637E-2</v>
      </c>
      <c r="E151" s="405">
        <f t="shared" si="29"/>
        <v>1.9088599595512339E-2</v>
      </c>
      <c r="F151" s="405">
        <f t="shared" si="29"/>
        <v>5.650493092171506E-2</v>
      </c>
      <c r="G151" s="405">
        <f t="shared" si="29"/>
        <v>1.7740249199282486E-2</v>
      </c>
    </row>
    <row r="152" spans="1:7" s="1620" customFormat="1" ht="25.5">
      <c r="A152" s="1618" t="s">
        <v>358</v>
      </c>
      <c r="B152" s="1619"/>
      <c r="C152" s="1619" t="s">
        <v>359</v>
      </c>
      <c r="D152" s="425">
        <f t="shared" ref="D152:G152" si="30">IF(D107=0,0,D150/D107)</f>
        <v>1.7006943252060447</v>
      </c>
      <c r="E152" s="425">
        <f t="shared" si="30"/>
        <v>0.34001865159910399</v>
      </c>
      <c r="F152" s="425">
        <f t="shared" si="30"/>
        <v>1.2576226248342908</v>
      </c>
      <c r="G152" s="425">
        <f t="shared" si="30"/>
        <v>0.15684940642923836</v>
      </c>
    </row>
    <row r="153" spans="1:7" s="1620" customFormat="1" ht="25.5">
      <c r="A153" s="1621" t="s">
        <v>358</v>
      </c>
      <c r="B153" s="1622"/>
      <c r="C153" s="1622" t="s">
        <v>360</v>
      </c>
      <c r="D153" s="1341">
        <f t="shared" ref="D153:G153" si="31">IF(0=D108,0,D150/D108)</f>
        <v>1.8103438428147138</v>
      </c>
      <c r="E153" s="1341">
        <f t="shared" si="31"/>
        <v>0.34493850520340957</v>
      </c>
      <c r="F153" s="1341">
        <f t="shared" si="31"/>
        <v>1.1972355769230769</v>
      </c>
      <c r="G153" s="1341">
        <f t="shared" si="31"/>
        <v>0.17683770452358036</v>
      </c>
    </row>
    <row r="154" spans="1:7" s="1620" customFormat="1" ht="25.5">
      <c r="A154" s="1623" t="s">
        <v>361</v>
      </c>
      <c r="B154" s="1624"/>
      <c r="C154" s="1624" t="s">
        <v>362</v>
      </c>
      <c r="D154" s="415">
        <f t="shared" ref="D154:G154" si="32">D150-D107</f>
        <v>13058.700000000012</v>
      </c>
      <c r="E154" s="415">
        <f t="shared" si="32"/>
        <v>-12030.799999999934</v>
      </c>
      <c r="F154" s="415">
        <f t="shared" si="32"/>
        <v>4081</v>
      </c>
      <c r="G154" s="415">
        <f t="shared" si="32"/>
        <v>-31605.5</v>
      </c>
    </row>
    <row r="155" spans="1:7" ht="25.5">
      <c r="A155" s="1625" t="s">
        <v>363</v>
      </c>
      <c r="B155" s="1626"/>
      <c r="C155" s="1626" t="s">
        <v>364</v>
      </c>
      <c r="D155" s="418">
        <f t="shared" ref="D155:G155" si="33">D150-D108</f>
        <v>14187.500000000011</v>
      </c>
      <c r="E155" s="418">
        <f t="shared" si="33"/>
        <v>-11770.799999999934</v>
      </c>
      <c r="F155" s="418">
        <f t="shared" si="33"/>
        <v>3282</v>
      </c>
      <c r="G155" s="418">
        <f t="shared" si="33"/>
        <v>-27368.5</v>
      </c>
    </row>
    <row r="156" spans="1:7">
      <c r="A156" s="1614" t="s">
        <v>365</v>
      </c>
      <c r="B156" s="1615"/>
      <c r="C156" s="1615" t="s">
        <v>366</v>
      </c>
      <c r="D156" s="419">
        <f t="shared" ref="D156:G156" si="34">D135+D136-D137+D141-D142</f>
        <v>163906.29999999999</v>
      </c>
      <c r="E156" s="419">
        <f t="shared" si="34"/>
        <v>0</v>
      </c>
      <c r="F156" s="419">
        <f t="shared" si="34"/>
        <v>167484</v>
      </c>
      <c r="G156" s="419">
        <f t="shared" si="34"/>
        <v>0</v>
      </c>
    </row>
    <row r="157" spans="1:7">
      <c r="A157" s="1627" t="s">
        <v>367</v>
      </c>
      <c r="B157" s="1628"/>
      <c r="C157" s="1628" t="s">
        <v>368</v>
      </c>
      <c r="D157" s="422">
        <f t="shared" ref="D157:G157" si="35">IF(D177=0,0,D156/D177)</f>
        <v>0.46159658403494819</v>
      </c>
      <c r="E157" s="422">
        <f t="shared" si="35"/>
        <v>0</v>
      </c>
      <c r="F157" s="422">
        <f t="shared" si="35"/>
        <v>0.47503623383658894</v>
      </c>
      <c r="G157" s="422">
        <f t="shared" si="35"/>
        <v>0</v>
      </c>
    </row>
    <row r="158" spans="1:7">
      <c r="A158" s="1614" t="s">
        <v>369</v>
      </c>
      <c r="B158" s="1615"/>
      <c r="C158" s="1615" t="s">
        <v>370</v>
      </c>
      <c r="D158" s="419">
        <f t="shared" ref="D158:G158" si="36">D133-D142-D111</f>
        <v>-200825.40000000002</v>
      </c>
      <c r="E158" s="419">
        <f t="shared" si="36"/>
        <v>0</v>
      </c>
      <c r="F158" s="419">
        <f t="shared" si="36"/>
        <v>-188655</v>
      </c>
      <c r="G158" s="419">
        <f t="shared" si="36"/>
        <v>0</v>
      </c>
    </row>
    <row r="159" spans="1:7">
      <c r="A159" s="1616" t="s">
        <v>371</v>
      </c>
      <c r="B159" s="1617"/>
      <c r="C159" s="1617" t="s">
        <v>372</v>
      </c>
      <c r="D159" s="423">
        <f t="shared" ref="D159:G159" si="37">D121-D123-D124-D142-D145</f>
        <v>-323281.8</v>
      </c>
      <c r="E159" s="423">
        <f t="shared" si="37"/>
        <v>0</v>
      </c>
      <c r="F159" s="423">
        <f t="shared" si="37"/>
        <v>-310242</v>
      </c>
      <c r="G159" s="423">
        <f t="shared" si="37"/>
        <v>0</v>
      </c>
    </row>
    <row r="160" spans="1:7">
      <c r="A160" s="1616" t="s">
        <v>373</v>
      </c>
      <c r="B160" s="1617"/>
      <c r="C160" s="1617" t="s">
        <v>374</v>
      </c>
      <c r="D160" s="424">
        <f t="shared" ref="D160:G160" si="38">IF(D175=0,"-",1000*D158/D175)</f>
        <v>-5002.2517249109533</v>
      </c>
      <c r="E160" s="424">
        <f t="shared" si="38"/>
        <v>0</v>
      </c>
      <c r="F160" s="424">
        <f t="shared" si="38"/>
        <v>-4687.3136553369113</v>
      </c>
      <c r="G160" s="424">
        <f t="shared" si="38"/>
        <v>0</v>
      </c>
    </row>
    <row r="161" spans="1:7">
      <c r="A161" s="1616" t="s">
        <v>373</v>
      </c>
      <c r="B161" s="1617"/>
      <c r="C161" s="1617" t="s">
        <v>375</v>
      </c>
      <c r="D161" s="423">
        <f t="shared" ref="D161:G161" si="39">IF(D175=0,0,1000*(D159/D175))</f>
        <v>-8052.4522380252574</v>
      </c>
      <c r="E161" s="423">
        <f t="shared" si="39"/>
        <v>0</v>
      </c>
      <c r="F161" s="423">
        <f t="shared" si="39"/>
        <v>-7708.2587954680976</v>
      </c>
      <c r="G161" s="423">
        <f t="shared" si="39"/>
        <v>0</v>
      </c>
    </row>
    <row r="162" spans="1:7">
      <c r="A162" s="1627" t="s">
        <v>376</v>
      </c>
      <c r="B162" s="1628"/>
      <c r="C162" s="1628" t="s">
        <v>377</v>
      </c>
      <c r="D162" s="422">
        <f t="shared" ref="D162:G162" si="40">IF((D22+D23+D65+D66)=0,0,D158/(D22+D23+D65+D66))</f>
        <v>-1.8174820016923614</v>
      </c>
      <c r="E162" s="422">
        <f t="shared" si="40"/>
        <v>0</v>
      </c>
      <c r="F162" s="422">
        <f t="shared" si="40"/>
        <v>-1.6697053643339499</v>
      </c>
      <c r="G162" s="422">
        <f t="shared" si="40"/>
        <v>0</v>
      </c>
    </row>
    <row r="163" spans="1:7">
      <c r="A163" s="1616" t="s">
        <v>378</v>
      </c>
      <c r="B163" s="1617"/>
      <c r="C163" s="1617" t="s">
        <v>349</v>
      </c>
      <c r="D163" s="402">
        <f t="shared" ref="D163:G163" si="41">D145</f>
        <v>381633.5</v>
      </c>
      <c r="E163" s="402">
        <f t="shared" si="41"/>
        <v>0</v>
      </c>
      <c r="F163" s="402">
        <f t="shared" si="41"/>
        <v>361535</v>
      </c>
      <c r="G163" s="402">
        <f t="shared" si="41"/>
        <v>0</v>
      </c>
    </row>
    <row r="164" spans="1:7" ht="25.5">
      <c r="A164" s="1618" t="s">
        <v>379</v>
      </c>
      <c r="B164" s="1628"/>
      <c r="C164" s="1628" t="s">
        <v>380</v>
      </c>
      <c r="D164" s="425">
        <f t="shared" ref="D164:G164" si="42">IF(D178=0,0,D146/D178)</f>
        <v>0.22219703015520414</v>
      </c>
      <c r="E164" s="425">
        <f t="shared" si="42"/>
        <v>0</v>
      </c>
      <c r="F164" s="425">
        <f t="shared" si="42"/>
        <v>0.22397757187876788</v>
      </c>
      <c r="G164" s="425">
        <f t="shared" si="42"/>
        <v>0</v>
      </c>
    </row>
    <row r="165" spans="1:7">
      <c r="A165" s="1629" t="s">
        <v>381</v>
      </c>
      <c r="B165" s="1630"/>
      <c r="C165" s="1630" t="s">
        <v>382</v>
      </c>
      <c r="D165" s="428">
        <f t="shared" ref="D165:G165" si="43">IF(D177=0,0,D180/D177)</f>
        <v>2.998375602953204E-2</v>
      </c>
      <c r="E165" s="428">
        <f t="shared" si="43"/>
        <v>2.5421695689250824E-2</v>
      </c>
      <c r="F165" s="428">
        <f t="shared" si="43"/>
        <v>1.653851281018575E-2</v>
      </c>
      <c r="G165" s="428">
        <f t="shared" si="43"/>
        <v>2.0991396152633429E-2</v>
      </c>
    </row>
    <row r="166" spans="1:7">
      <c r="A166" s="1616" t="s">
        <v>383</v>
      </c>
      <c r="B166" s="1617"/>
      <c r="C166" s="1617" t="s">
        <v>251</v>
      </c>
      <c r="D166" s="402">
        <f t="shared" ref="D166:G166" si="44">D55</f>
        <v>14577.099999999999</v>
      </c>
      <c r="E166" s="402">
        <f t="shared" si="44"/>
        <v>10321</v>
      </c>
      <c r="F166" s="402">
        <f t="shared" si="44"/>
        <v>6279</v>
      </c>
      <c r="G166" s="402">
        <f t="shared" si="44"/>
        <v>10060</v>
      </c>
    </row>
    <row r="167" spans="1:7">
      <c r="A167" s="1627" t="s">
        <v>384</v>
      </c>
      <c r="B167" s="1628"/>
      <c r="C167" s="1628" t="s">
        <v>385</v>
      </c>
      <c r="D167" s="422">
        <f t="shared" ref="D167:G167" si="45">IF(0=D111,0,(D44+D45+D46+D47+D48)/D111)</f>
        <v>9.3952819303827498E-2</v>
      </c>
      <c r="E167" s="422">
        <f t="shared" si="45"/>
        <v>0</v>
      </c>
      <c r="F167" s="422">
        <f t="shared" si="45"/>
        <v>4.6495172562310609E-2</v>
      </c>
      <c r="G167" s="422">
        <f t="shared" si="45"/>
        <v>0</v>
      </c>
    </row>
    <row r="168" spans="1:7">
      <c r="A168" s="1616" t="s">
        <v>386</v>
      </c>
      <c r="B168" s="1615"/>
      <c r="C168" s="1615" t="s">
        <v>387</v>
      </c>
      <c r="D168" s="402">
        <f t="shared" ref="D168:G168" si="46">D38-D44</f>
        <v>-5649.7</v>
      </c>
      <c r="E168" s="402">
        <f t="shared" si="46"/>
        <v>-6007.6</v>
      </c>
      <c r="F168" s="402">
        <f t="shared" si="46"/>
        <v>-5828</v>
      </c>
      <c r="G168" s="402">
        <f t="shared" si="46"/>
        <v>-5690</v>
      </c>
    </row>
    <row r="169" spans="1:7">
      <c r="A169" s="1627" t="s">
        <v>388</v>
      </c>
      <c r="B169" s="1628"/>
      <c r="C169" s="1628" t="s">
        <v>389</v>
      </c>
      <c r="D169" s="405">
        <f t="shared" ref="D169:G169" si="47">IF(D177=0,0,D168/D177)</f>
        <v>-1.5910811364921586E-2</v>
      </c>
      <c r="E169" s="405">
        <f t="shared" si="47"/>
        <v>-1.8501608681552501E-2</v>
      </c>
      <c r="F169" s="405">
        <f t="shared" si="47"/>
        <v>-1.6530003885742162E-2</v>
      </c>
      <c r="G169" s="405">
        <f t="shared" si="47"/>
        <v>-1.7168469758298721E-2</v>
      </c>
    </row>
    <row r="170" spans="1:7">
      <c r="A170" s="1616" t="s">
        <v>390</v>
      </c>
      <c r="B170" s="1617"/>
      <c r="C170" s="1617" t="s">
        <v>391</v>
      </c>
      <c r="D170" s="402">
        <f t="shared" ref="D170" si="48">SUM(D82:D87)+SUM(D89:D94)</f>
        <v>29565.699999999997</v>
      </c>
      <c r="E170" s="402">
        <f t="shared" ref="E170" si="49">SUM(E82:E87)+SUM(E89:E94)</f>
        <v>29749</v>
      </c>
      <c r="F170" s="402">
        <f t="shared" ref="F170:G170" si="50">SUM(F82:F87)+SUM(F89:F94)</f>
        <v>27019</v>
      </c>
      <c r="G170" s="402">
        <f t="shared" si="50"/>
        <v>43373</v>
      </c>
    </row>
    <row r="171" spans="1:7">
      <c r="A171" s="1616" t="s">
        <v>392</v>
      </c>
      <c r="B171" s="1617"/>
      <c r="C171" s="1617" t="s">
        <v>393</v>
      </c>
      <c r="D171" s="423">
        <f t="shared" ref="D171" si="51">SUM(D96:D102)+SUM(D104:D105)</f>
        <v>10928.899999999998</v>
      </c>
      <c r="E171" s="423">
        <f t="shared" ref="E171" si="52">SUM(E96:E102)+SUM(E104:E105)</f>
        <v>11520</v>
      </c>
      <c r="F171" s="423">
        <f t="shared" ref="F171:G171" si="53">SUM(F96:F102)+SUM(F104:F105)</f>
        <v>11178</v>
      </c>
      <c r="G171" s="423">
        <f t="shared" si="53"/>
        <v>5888</v>
      </c>
    </row>
    <row r="172" spans="1:7">
      <c r="A172" s="1629" t="s">
        <v>394</v>
      </c>
      <c r="B172" s="1630"/>
      <c r="C172" s="1630" t="s">
        <v>395</v>
      </c>
      <c r="D172" s="428">
        <f t="shared" ref="D172:G172" si="54">IF(D184=0,0,D170/D184)</f>
        <v>8.9692507447654043E-2</v>
      </c>
      <c r="E172" s="428">
        <f t="shared" si="54"/>
        <v>8.8209846269532086E-2</v>
      </c>
      <c r="F172" s="428">
        <f t="shared" si="54"/>
        <v>8.0881164348705917E-2</v>
      </c>
      <c r="G172" s="428">
        <f t="shared" si="54"/>
        <v>0.12102044119042171</v>
      </c>
    </row>
    <row r="173" spans="1:7">
      <c r="A173" s="1631"/>
    </row>
    <row r="174" spans="1:7">
      <c r="A174" s="1632" t="s">
        <v>396</v>
      </c>
      <c r="B174" s="1633"/>
      <c r="C174" s="1634"/>
      <c r="D174" s="341"/>
      <c r="E174" s="341"/>
      <c r="F174" s="341"/>
      <c r="G174" s="341"/>
    </row>
    <row r="175" spans="1:7" s="1517" customFormat="1">
      <c r="A175" s="1635" t="s">
        <v>397</v>
      </c>
      <c r="B175" s="1633"/>
      <c r="C175" s="1633" t="s">
        <v>398</v>
      </c>
      <c r="D175" s="1349">
        <v>40147</v>
      </c>
      <c r="E175" s="1349">
        <v>40147</v>
      </c>
      <c r="F175" s="1349">
        <v>40248</v>
      </c>
      <c r="G175" s="1349">
        <v>40147</v>
      </c>
    </row>
    <row r="176" spans="1:7">
      <c r="A176" s="1632" t="s">
        <v>399</v>
      </c>
      <c r="B176" s="1633"/>
      <c r="C176" s="1633"/>
      <c r="D176" s="1633"/>
      <c r="E176" s="1633"/>
      <c r="F176" s="1633"/>
      <c r="G176" s="1633"/>
    </row>
    <row r="177" spans="1:7">
      <c r="A177" s="1635" t="s">
        <v>400</v>
      </c>
      <c r="B177" s="1633"/>
      <c r="C177" s="1633" t="s">
        <v>401</v>
      </c>
      <c r="D177" s="1636">
        <f t="shared" ref="D177" si="55">SUM(D22:D32)+SUM(D44:D53)+SUM(D65:D72)+D75</f>
        <v>355085.6</v>
      </c>
      <c r="E177" s="1636">
        <f t="shared" ref="E177" si="56">SUM(E22:E32)+SUM(E44:E53)+SUM(E65:E72)+E75</f>
        <v>324706.90000000002</v>
      </c>
      <c r="F177" s="1636">
        <f t="shared" ref="F177:G177" si="57">SUM(F22:F32)+SUM(F44:F53)+SUM(F65:F72)+F75</f>
        <v>352571</v>
      </c>
      <c r="G177" s="1636">
        <f t="shared" si="57"/>
        <v>331421.5</v>
      </c>
    </row>
    <row r="178" spans="1:7">
      <c r="A178" s="1635" t="s">
        <v>402</v>
      </c>
      <c r="B178" s="1633"/>
      <c r="C178" s="1633" t="s">
        <v>403</v>
      </c>
      <c r="D178" s="1636">
        <f t="shared" ref="D178:G178" si="58">D78-D17-D20-D59-D63-D64</f>
        <v>333438.3</v>
      </c>
      <c r="E178" s="1636">
        <f t="shared" si="58"/>
        <v>325435.69999999995</v>
      </c>
      <c r="F178" s="1636">
        <f t="shared" si="58"/>
        <v>339217</v>
      </c>
      <c r="G178" s="1636">
        <f t="shared" si="58"/>
        <v>331280</v>
      </c>
    </row>
    <row r="179" spans="1:7">
      <c r="A179" s="1635"/>
      <c r="B179" s="1633"/>
      <c r="C179" s="1633" t="s">
        <v>404</v>
      </c>
      <c r="D179" s="1636">
        <f t="shared" ref="D179:G179" si="59">D178+D170</f>
        <v>363004</v>
      </c>
      <c r="E179" s="1636">
        <f t="shared" si="59"/>
        <v>355184.69999999995</v>
      </c>
      <c r="F179" s="1636">
        <f t="shared" si="59"/>
        <v>366236</v>
      </c>
      <c r="G179" s="1636">
        <f t="shared" si="59"/>
        <v>374653</v>
      </c>
    </row>
    <row r="180" spans="1:7">
      <c r="A180" s="1635" t="s">
        <v>405</v>
      </c>
      <c r="B180" s="1633"/>
      <c r="C180" s="1633" t="s">
        <v>406</v>
      </c>
      <c r="D180" s="1636">
        <f t="shared" ref="D180:G180" si="60">D38-D44+D8+D9+D10+D16-D33</f>
        <v>10646.800000000001</v>
      </c>
      <c r="E180" s="1636">
        <f t="shared" si="60"/>
        <v>8254.5999999999985</v>
      </c>
      <c r="F180" s="1636">
        <f t="shared" si="60"/>
        <v>5831</v>
      </c>
      <c r="G180" s="1636">
        <f t="shared" si="60"/>
        <v>6957</v>
      </c>
    </row>
    <row r="181" spans="1:7" ht="27.6" customHeight="1">
      <c r="A181" s="1637" t="s">
        <v>407</v>
      </c>
      <c r="B181" s="1638"/>
      <c r="C181" s="1638" t="s">
        <v>408</v>
      </c>
      <c r="D181" s="435">
        <f t="shared" ref="D181:G181" si="61">D22+D23+D24+D25+D26+D29+SUM(D44:D47)+SUM(D49:D53)-D54+D32-D33+SUM(D65:D70)+D72</f>
        <v>315592.40000000002</v>
      </c>
      <c r="E181" s="435">
        <f t="shared" si="61"/>
        <v>313682.90000000002</v>
      </c>
      <c r="F181" s="435">
        <f t="shared" si="61"/>
        <v>332026</v>
      </c>
      <c r="G181" s="435">
        <f t="shared" si="61"/>
        <v>320600.5</v>
      </c>
    </row>
    <row r="182" spans="1:7">
      <c r="A182" s="1639" t="s">
        <v>409</v>
      </c>
      <c r="B182" s="1638"/>
      <c r="C182" s="1638" t="s">
        <v>410</v>
      </c>
      <c r="D182" s="435">
        <f t="shared" ref="D182:G182" si="62">D181+D171</f>
        <v>326521.30000000005</v>
      </c>
      <c r="E182" s="435">
        <f t="shared" si="62"/>
        <v>325202.90000000002</v>
      </c>
      <c r="F182" s="435">
        <f t="shared" si="62"/>
        <v>343204</v>
      </c>
      <c r="G182" s="435">
        <f t="shared" si="62"/>
        <v>326488.5</v>
      </c>
    </row>
    <row r="183" spans="1:7">
      <c r="A183" s="1639" t="s">
        <v>411</v>
      </c>
      <c r="B183" s="1638"/>
      <c r="C183" s="1638" t="s">
        <v>412</v>
      </c>
      <c r="D183" s="435">
        <f t="shared" ref="D183:G183" si="63">D4+D5-D7+D38+D39+D40+D41+D43+D13-D16+D57+D58+D60+D62</f>
        <v>300068.30000000005</v>
      </c>
      <c r="E183" s="435">
        <f t="shared" si="63"/>
        <v>307503.60000000003</v>
      </c>
      <c r="F183" s="435">
        <f t="shared" si="63"/>
        <v>307039</v>
      </c>
      <c r="G183" s="435">
        <f t="shared" si="63"/>
        <v>315021</v>
      </c>
    </row>
    <row r="184" spans="1:7">
      <c r="A184" s="1639" t="s">
        <v>413</v>
      </c>
      <c r="B184" s="1638"/>
      <c r="C184" s="1638" t="s">
        <v>414</v>
      </c>
      <c r="D184" s="435">
        <f t="shared" ref="D184:G184" si="64">D183+D170</f>
        <v>329634.00000000006</v>
      </c>
      <c r="E184" s="435">
        <f t="shared" si="64"/>
        <v>337252.60000000003</v>
      </c>
      <c r="F184" s="435">
        <f t="shared" si="64"/>
        <v>334058</v>
      </c>
      <c r="G184" s="435">
        <f t="shared" si="64"/>
        <v>358394</v>
      </c>
    </row>
    <row r="185" spans="1:7">
      <c r="A185" s="1639"/>
      <c r="B185" s="1638"/>
      <c r="C185" s="1638" t="s">
        <v>415</v>
      </c>
      <c r="D185" s="435">
        <f t="shared" ref="D185:G186" si="65">D181-D183</f>
        <v>15524.099999999977</v>
      </c>
      <c r="E185" s="435">
        <f t="shared" si="65"/>
        <v>6179.2999999999884</v>
      </c>
      <c r="F185" s="435">
        <f t="shared" si="65"/>
        <v>24987</v>
      </c>
      <c r="G185" s="435">
        <f t="shared" si="65"/>
        <v>5579.5</v>
      </c>
    </row>
    <row r="186" spans="1:7">
      <c r="A186" s="1639"/>
      <c r="B186" s="1638"/>
      <c r="C186" s="1638" t="s">
        <v>416</v>
      </c>
      <c r="D186" s="435">
        <f t="shared" si="65"/>
        <v>-3112.7000000000116</v>
      </c>
      <c r="E186" s="435">
        <f t="shared" si="65"/>
        <v>-12049.700000000012</v>
      </c>
      <c r="F186" s="435">
        <f t="shared" si="65"/>
        <v>9146</v>
      </c>
      <c r="G186" s="435">
        <f t="shared" si="65"/>
        <v>-31905.5</v>
      </c>
    </row>
  </sheetData>
  <sheetProtection selectLockedCells="1" sort="0" autoFilter="0" pivotTables="0"/>
  <autoFilter ref="A1:AM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orientation="landscape" r:id="rId1"/>
  <headerFooter alignWithMargins="0">
    <oddHeader>&amp;LFachgruppe für kantonale Finanzfragen (FkF)
Groupe d'études pour les finances cantonales
&amp;CTotal der Kantone&amp;RZürich, 05.08.2019</oddHeader>
    <oddFooter>&amp;LFKF, August 2019</oddFooter>
  </headerFooter>
  <rowBreaks count="3" manualBreakCount="3">
    <brk id="56" max="6" man="1"/>
    <brk id="79" max="6" man="1"/>
    <brk id="148" max="6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186"/>
  <sheetViews>
    <sheetView zoomScale="115" zoomScaleNormal="115" zoomScaleSheetLayoutView="70" workbookViewId="0">
      <selection activeCell="K38" sqref="K38"/>
    </sheetView>
  </sheetViews>
  <sheetFormatPr baseColWidth="10" defaultColWidth="11.42578125" defaultRowHeight="12.75"/>
  <cols>
    <col min="1" max="1" width="15.140625" style="3819" customWidth="1"/>
    <col min="2" max="2" width="3.7109375" style="3819" customWidth="1"/>
    <col min="3" max="3" width="44.7109375" style="3819" customWidth="1"/>
    <col min="4" max="7" width="11.42578125" style="3819" customWidth="1"/>
    <col min="8" max="16384" width="11.42578125" style="3819"/>
  </cols>
  <sheetData>
    <row r="1" spans="1:39" s="3809" customFormat="1" ht="18" customHeight="1">
      <c r="A1" s="3804" t="s">
        <v>189</v>
      </c>
      <c r="B1" s="3805" t="s">
        <v>666</v>
      </c>
      <c r="C1" s="3805" t="s">
        <v>112</v>
      </c>
      <c r="D1" s="3806" t="s">
        <v>23</v>
      </c>
      <c r="E1" s="3807" t="s">
        <v>22</v>
      </c>
      <c r="F1" s="3806" t="s">
        <v>23</v>
      </c>
      <c r="G1" s="3807" t="s">
        <v>22</v>
      </c>
      <c r="H1" s="3808"/>
      <c r="I1" s="3808"/>
      <c r="J1" s="3808"/>
      <c r="K1" s="3808"/>
      <c r="L1" s="3808"/>
      <c r="M1" s="3808"/>
      <c r="N1" s="3808"/>
      <c r="O1" s="3808"/>
      <c r="P1" s="3808"/>
      <c r="Q1" s="3808"/>
      <c r="R1" s="3808"/>
      <c r="S1" s="3808"/>
      <c r="T1" s="3808"/>
      <c r="U1" s="3808"/>
      <c r="V1" s="3808"/>
      <c r="W1" s="3808"/>
      <c r="X1" s="3808"/>
      <c r="Y1" s="3808"/>
      <c r="Z1" s="3808"/>
      <c r="AA1" s="3808"/>
      <c r="AB1" s="3808"/>
      <c r="AC1" s="3808"/>
      <c r="AD1" s="3808"/>
      <c r="AE1" s="3808"/>
      <c r="AF1" s="3808"/>
      <c r="AG1" s="3808"/>
      <c r="AH1" s="3808"/>
      <c r="AI1" s="3808"/>
      <c r="AJ1" s="3808"/>
      <c r="AK1" s="3808"/>
      <c r="AL1" s="3808"/>
      <c r="AM1" s="3808"/>
    </row>
    <row r="2" spans="1:39" s="3815" customFormat="1" ht="15" customHeight="1">
      <c r="A2" s="3810"/>
      <c r="B2" s="3811"/>
      <c r="C2" s="3812" t="s">
        <v>191</v>
      </c>
      <c r="D2" s="3813">
        <v>2017</v>
      </c>
      <c r="E2" s="3814">
        <v>2018</v>
      </c>
      <c r="F2" s="3813">
        <v>2018</v>
      </c>
      <c r="G2" s="3814">
        <v>2019</v>
      </c>
    </row>
    <row r="3" spans="1:39" ht="15" customHeight="1">
      <c r="A3" s="3816" t="s">
        <v>192</v>
      </c>
      <c r="B3" s="3817"/>
      <c r="C3" s="3817"/>
      <c r="D3" s="3818"/>
      <c r="E3" s="3818"/>
      <c r="F3" s="3818"/>
      <c r="G3" s="3818"/>
    </row>
    <row r="4" spans="1:39" s="3823" customFormat="1" ht="12.75" customHeight="1">
      <c r="A4" s="3820">
        <v>30</v>
      </c>
      <c r="B4" s="3821"/>
      <c r="C4" s="3822" t="s">
        <v>33</v>
      </c>
      <c r="D4" s="279">
        <v>315706.89532000001</v>
      </c>
      <c r="E4" s="279">
        <v>316101.7</v>
      </c>
      <c r="F4" s="279">
        <v>308009.95</v>
      </c>
      <c r="G4" s="279">
        <v>315841.57</v>
      </c>
    </row>
    <row r="5" spans="1:39" s="3823" customFormat="1" ht="12.75" customHeight="1">
      <c r="A5" s="3824">
        <v>31</v>
      </c>
      <c r="B5" s="3825"/>
      <c r="C5" s="3826" t="s">
        <v>193</v>
      </c>
      <c r="D5" s="284">
        <v>92822.737379999991</v>
      </c>
      <c r="E5" s="284">
        <v>100113.47900000001</v>
      </c>
      <c r="F5" s="284">
        <v>94812.2</v>
      </c>
      <c r="G5" s="284">
        <v>100005.94</v>
      </c>
    </row>
    <row r="6" spans="1:39" s="3823" customFormat="1" ht="12.75" customHeight="1">
      <c r="A6" s="3827" t="s">
        <v>36</v>
      </c>
      <c r="B6" s="3828"/>
      <c r="C6" s="3829" t="s">
        <v>194</v>
      </c>
      <c r="D6" s="284">
        <v>14399.859639999999</v>
      </c>
      <c r="E6" s="284">
        <v>16440.349999999999</v>
      </c>
      <c r="F6" s="284">
        <v>14763.69</v>
      </c>
      <c r="G6" s="284">
        <v>14777.85</v>
      </c>
    </row>
    <row r="7" spans="1:39" s="3823" customFormat="1" ht="12.75" customHeight="1">
      <c r="A7" s="3827" t="s">
        <v>195</v>
      </c>
      <c r="B7" s="3828"/>
      <c r="C7" s="3829" t="s">
        <v>196</v>
      </c>
      <c r="D7" s="284">
        <v>492</v>
      </c>
      <c r="E7" s="284">
        <v>0</v>
      </c>
      <c r="F7" s="284">
        <v>168</v>
      </c>
      <c r="G7" s="284">
        <v>0</v>
      </c>
    </row>
    <row r="8" spans="1:39" s="3823" customFormat="1" ht="12.75" customHeight="1">
      <c r="A8" s="3830">
        <v>330</v>
      </c>
      <c r="B8" s="3825"/>
      <c r="C8" s="3826" t="s">
        <v>197</v>
      </c>
      <c r="D8" s="284">
        <v>90138.96686</v>
      </c>
      <c r="E8" s="284">
        <v>94467</v>
      </c>
      <c r="F8" s="284">
        <v>80653.48</v>
      </c>
      <c r="G8" s="284">
        <v>100797</v>
      </c>
    </row>
    <row r="9" spans="1:39" s="3823" customFormat="1" ht="12.75" customHeight="1">
      <c r="A9" s="3830">
        <v>332</v>
      </c>
      <c r="B9" s="3825"/>
      <c r="C9" s="3826" t="s">
        <v>198</v>
      </c>
      <c r="D9" s="284">
        <v>0</v>
      </c>
      <c r="E9" s="284">
        <v>0</v>
      </c>
      <c r="F9" s="284">
        <v>0</v>
      </c>
      <c r="G9" s="284">
        <v>0</v>
      </c>
    </row>
    <row r="10" spans="1:39" s="3823" customFormat="1" ht="12.75" customHeight="1">
      <c r="A10" s="3830">
        <v>339</v>
      </c>
      <c r="B10" s="3825"/>
      <c r="C10" s="3826" t="s">
        <v>199</v>
      </c>
      <c r="D10" s="284">
        <v>0</v>
      </c>
      <c r="E10" s="284">
        <v>0</v>
      </c>
      <c r="F10" s="284">
        <v>0</v>
      </c>
      <c r="G10" s="284">
        <v>0</v>
      </c>
    </row>
    <row r="11" spans="1:39" s="3823" customFormat="1" ht="12.75" customHeight="1">
      <c r="A11" s="3824">
        <v>350</v>
      </c>
      <c r="B11" s="3825"/>
      <c r="C11" s="3826" t="s">
        <v>200</v>
      </c>
      <c r="D11" s="284">
        <v>223.10739999999998</v>
      </c>
      <c r="E11" s="284">
        <v>219.79999999999998</v>
      </c>
      <c r="F11" s="284">
        <v>15.81</v>
      </c>
      <c r="G11" s="284">
        <v>0</v>
      </c>
    </row>
    <row r="12" spans="1:39" s="3834" customFormat="1">
      <c r="A12" s="3831">
        <v>351</v>
      </c>
      <c r="B12" s="3832"/>
      <c r="C12" s="3833" t="s">
        <v>201</v>
      </c>
      <c r="D12" s="284">
        <v>923.23661000000004</v>
      </c>
      <c r="E12" s="284">
        <v>379.27</v>
      </c>
      <c r="F12" s="284">
        <v>2567.9</v>
      </c>
      <c r="G12" s="284">
        <v>318.02</v>
      </c>
    </row>
    <row r="13" spans="1:39" s="3823" customFormat="1" ht="12.75" customHeight="1">
      <c r="A13" s="3824">
        <v>36</v>
      </c>
      <c r="B13" s="3825"/>
      <c r="C13" s="3826" t="s">
        <v>202</v>
      </c>
      <c r="D13" s="284">
        <v>873794.14322999981</v>
      </c>
      <c r="E13" s="284">
        <v>858496.87600000005</v>
      </c>
      <c r="F13" s="284">
        <v>858483.59</v>
      </c>
      <c r="G13" s="284">
        <v>891716.66</v>
      </c>
    </row>
    <row r="14" spans="1:39" s="3823" customFormat="1" ht="12.75" customHeight="1">
      <c r="A14" s="3835" t="s">
        <v>203</v>
      </c>
      <c r="B14" s="3825"/>
      <c r="C14" s="3836" t="s">
        <v>204</v>
      </c>
      <c r="D14" s="284">
        <v>164350.16339</v>
      </c>
      <c r="E14" s="284">
        <v>174003.85699999999</v>
      </c>
      <c r="F14" s="284">
        <v>171352.92</v>
      </c>
      <c r="G14" s="284">
        <v>178678.2</v>
      </c>
    </row>
    <row r="15" spans="1:39" s="3823" customFormat="1" ht="12.75" customHeight="1">
      <c r="A15" s="3835" t="s">
        <v>205</v>
      </c>
      <c r="B15" s="3825"/>
      <c r="C15" s="3836" t="s">
        <v>206</v>
      </c>
      <c r="D15" s="284">
        <v>37016.640039999998</v>
      </c>
      <c r="E15" s="284">
        <v>37648.697</v>
      </c>
      <c r="F15" s="284">
        <v>35831.9</v>
      </c>
      <c r="G15" s="284">
        <v>37025.599999999999</v>
      </c>
    </row>
    <row r="16" spans="1:39" s="3838" customFormat="1" ht="26.25" customHeight="1">
      <c r="A16" s="3835" t="s">
        <v>207</v>
      </c>
      <c r="B16" s="3837"/>
      <c r="C16" s="3836" t="s">
        <v>208</v>
      </c>
      <c r="D16" s="284">
        <v>9278.3626899999999</v>
      </c>
      <c r="E16" s="284">
        <v>9572</v>
      </c>
      <c r="F16" s="284">
        <v>9121.1500000000015</v>
      </c>
      <c r="G16" s="284">
        <v>9645</v>
      </c>
    </row>
    <row r="17" spans="1:7" s="3839" customFormat="1">
      <c r="A17" s="3824">
        <v>37</v>
      </c>
      <c r="B17" s="3825"/>
      <c r="C17" s="3826" t="s">
        <v>209</v>
      </c>
      <c r="D17" s="284">
        <v>85705.949400000012</v>
      </c>
      <c r="E17" s="284">
        <v>87694.399999999994</v>
      </c>
      <c r="F17" s="284">
        <v>88612.12</v>
      </c>
      <c r="G17" s="284">
        <v>89998.399999999994</v>
      </c>
    </row>
    <row r="18" spans="1:7" s="3839" customFormat="1">
      <c r="A18" s="3830" t="s">
        <v>210</v>
      </c>
      <c r="B18" s="3825"/>
      <c r="C18" s="3826" t="s">
        <v>211</v>
      </c>
      <c r="D18" s="284">
        <v>0</v>
      </c>
      <c r="E18" s="284">
        <v>0</v>
      </c>
      <c r="F18" s="284">
        <v>0</v>
      </c>
      <c r="G18" s="284">
        <v>0</v>
      </c>
    </row>
    <row r="19" spans="1:7" s="3839" customFormat="1">
      <c r="A19" s="3830" t="s">
        <v>212</v>
      </c>
      <c r="B19" s="3825"/>
      <c r="C19" s="3826" t="s">
        <v>213</v>
      </c>
      <c r="D19" s="284">
        <v>44550.50705</v>
      </c>
      <c r="E19" s="284">
        <v>45935</v>
      </c>
      <c r="F19" s="284">
        <v>46288.91</v>
      </c>
      <c r="G19" s="284">
        <v>45692</v>
      </c>
    </row>
    <row r="20" spans="1:7" s="3823" customFormat="1" ht="12.75" customHeight="1">
      <c r="A20" s="3840">
        <v>39</v>
      </c>
      <c r="B20" s="3841"/>
      <c r="C20" s="3842" t="s">
        <v>214</v>
      </c>
      <c r="D20" s="302">
        <v>2826.4456700000001</v>
      </c>
      <c r="E20" s="302">
        <v>3010.1</v>
      </c>
      <c r="F20" s="302">
        <v>4300.59</v>
      </c>
      <c r="G20" s="302">
        <v>10045.64</v>
      </c>
    </row>
    <row r="21" spans="1:7" ht="12.75" customHeight="1">
      <c r="A21" s="3843"/>
      <c r="B21" s="3843"/>
      <c r="C21" s="3844" t="s">
        <v>215</v>
      </c>
      <c r="D21" s="305">
        <f t="shared" ref="D21:G21" si="0">D4+D5+SUM(D8:D13)+D17</f>
        <v>1459315.0362</v>
      </c>
      <c r="E21" s="305">
        <f t="shared" si="0"/>
        <v>1457472.5249999999</v>
      </c>
      <c r="F21" s="305">
        <f t="shared" si="0"/>
        <v>1433155.0499999998</v>
      </c>
      <c r="G21" s="305">
        <f t="shared" si="0"/>
        <v>1498677.5899999999</v>
      </c>
    </row>
    <row r="22" spans="1:7" s="3823" customFormat="1" ht="12.75" customHeight="1">
      <c r="A22" s="3830" t="s">
        <v>216</v>
      </c>
      <c r="B22" s="3825"/>
      <c r="C22" s="3826" t="s">
        <v>217</v>
      </c>
      <c r="D22" s="306">
        <v>676703.38139</v>
      </c>
      <c r="E22" s="306">
        <v>682100</v>
      </c>
      <c r="F22" s="306">
        <v>753983.74</v>
      </c>
      <c r="G22" s="306">
        <v>722900</v>
      </c>
    </row>
    <row r="23" spans="1:7" s="3823" customFormat="1" ht="12.75" customHeight="1">
      <c r="A23" s="3830" t="s">
        <v>218</v>
      </c>
      <c r="B23" s="3825"/>
      <c r="C23" s="3826" t="s">
        <v>219</v>
      </c>
      <c r="D23" s="306">
        <v>36698.504799999995</v>
      </c>
      <c r="E23" s="306">
        <v>35300</v>
      </c>
      <c r="F23" s="306">
        <v>36890.300000000003</v>
      </c>
      <c r="G23" s="306">
        <v>36781</v>
      </c>
    </row>
    <row r="24" spans="1:7" s="3845" customFormat="1" ht="12.75" customHeight="1">
      <c r="A24" s="3824">
        <v>41</v>
      </c>
      <c r="B24" s="3825"/>
      <c r="C24" s="3826" t="s">
        <v>220</v>
      </c>
      <c r="D24" s="306">
        <v>18726.945500000002</v>
      </c>
      <c r="E24" s="306">
        <v>18766.900000000001</v>
      </c>
      <c r="F24" s="306">
        <v>21402.85</v>
      </c>
      <c r="G24" s="306">
        <v>11412.2</v>
      </c>
    </row>
    <row r="25" spans="1:7" s="3823" customFormat="1" ht="12.75" customHeight="1">
      <c r="A25" s="3846">
        <v>42</v>
      </c>
      <c r="B25" s="3847"/>
      <c r="C25" s="3826" t="s">
        <v>221</v>
      </c>
      <c r="D25" s="306">
        <v>74097.048719999992</v>
      </c>
      <c r="E25" s="306">
        <v>73826.990000000005</v>
      </c>
      <c r="F25" s="306">
        <v>93034.58</v>
      </c>
      <c r="G25" s="306">
        <v>74647.990000000005</v>
      </c>
    </row>
    <row r="26" spans="1:7" s="3848" customFormat="1" ht="12.75" customHeight="1">
      <c r="A26" s="3831">
        <v>430</v>
      </c>
      <c r="B26" s="3825"/>
      <c r="C26" s="3826" t="s">
        <v>222</v>
      </c>
      <c r="D26" s="306">
        <v>543.84063000000003</v>
      </c>
      <c r="E26" s="306">
        <v>75</v>
      </c>
      <c r="F26" s="306">
        <v>314.67</v>
      </c>
      <c r="G26" s="306">
        <v>85</v>
      </c>
    </row>
    <row r="27" spans="1:7" s="3848" customFormat="1" ht="12.75" customHeight="1">
      <c r="A27" s="3831">
        <v>431</v>
      </c>
      <c r="B27" s="3825"/>
      <c r="C27" s="3826" t="s">
        <v>223</v>
      </c>
      <c r="D27" s="306">
        <v>5593</v>
      </c>
      <c r="E27" s="306">
        <v>6209.9999999999991</v>
      </c>
      <c r="F27" s="306">
        <v>5524</v>
      </c>
      <c r="G27" s="306">
        <v>0</v>
      </c>
    </row>
    <row r="28" spans="1:7" s="3848" customFormat="1" ht="12.75" customHeight="1">
      <c r="A28" s="3831">
        <v>432</v>
      </c>
      <c r="B28" s="3825"/>
      <c r="C28" s="3826" t="s">
        <v>224</v>
      </c>
      <c r="D28" s="306">
        <v>54.9</v>
      </c>
      <c r="E28" s="306">
        <v>0</v>
      </c>
      <c r="F28" s="306">
        <v>-44.61</v>
      </c>
      <c r="G28" s="306">
        <v>0</v>
      </c>
    </row>
    <row r="29" spans="1:7" s="3848" customFormat="1" ht="12.75" customHeight="1">
      <c r="A29" s="3831">
        <v>439</v>
      </c>
      <c r="B29" s="3825"/>
      <c r="C29" s="3826" t="s">
        <v>225</v>
      </c>
      <c r="D29" s="306">
        <v>79.265199999999993</v>
      </c>
      <c r="E29" s="306">
        <v>48.699999999999996</v>
      </c>
      <c r="F29" s="306">
        <v>51.28</v>
      </c>
      <c r="G29" s="306">
        <v>54.1</v>
      </c>
    </row>
    <row r="30" spans="1:7" s="3823" customFormat="1" ht="25.5">
      <c r="A30" s="3831">
        <v>450</v>
      </c>
      <c r="B30" s="3832"/>
      <c r="C30" s="3833" t="s">
        <v>226</v>
      </c>
      <c r="D30" s="284">
        <v>0</v>
      </c>
      <c r="E30" s="284">
        <v>0</v>
      </c>
      <c r="F30" s="284">
        <v>0</v>
      </c>
      <c r="G30" s="284">
        <v>2023.7</v>
      </c>
    </row>
    <row r="31" spans="1:7" s="3834" customFormat="1" ht="25.5">
      <c r="A31" s="3831">
        <v>451</v>
      </c>
      <c r="B31" s="3832"/>
      <c r="C31" s="3833" t="s">
        <v>227</v>
      </c>
      <c r="D31" s="306">
        <v>9933.3160000000007</v>
      </c>
      <c r="E31" s="306">
        <v>11770</v>
      </c>
      <c r="F31" s="306">
        <v>0</v>
      </c>
      <c r="G31" s="306">
        <v>24942.74</v>
      </c>
    </row>
    <row r="32" spans="1:7" s="3823" customFormat="1" ht="12.75" customHeight="1">
      <c r="A32" s="3824">
        <v>46</v>
      </c>
      <c r="B32" s="3825"/>
      <c r="C32" s="3826" t="s">
        <v>228</v>
      </c>
      <c r="D32" s="284">
        <v>467983.48490000004</v>
      </c>
      <c r="E32" s="284">
        <v>452734.80199999997</v>
      </c>
      <c r="F32" s="284">
        <v>476733.86</v>
      </c>
      <c r="G32" s="284">
        <v>468662.95</v>
      </c>
    </row>
    <row r="33" spans="1:7" s="3834" customFormat="1" ht="12.75" customHeight="1">
      <c r="A33" s="3849" t="s">
        <v>229</v>
      </c>
      <c r="B33" s="3828"/>
      <c r="C33" s="3829" t="s">
        <v>230</v>
      </c>
      <c r="D33" s="284">
        <v>0</v>
      </c>
      <c r="E33" s="284">
        <v>0</v>
      </c>
      <c r="F33" s="284">
        <v>0</v>
      </c>
      <c r="G33" s="284">
        <v>0</v>
      </c>
    </row>
    <row r="34" spans="1:7" s="3823" customFormat="1" ht="15" customHeight="1">
      <c r="A34" s="3824">
        <v>47</v>
      </c>
      <c r="B34" s="3825"/>
      <c r="C34" s="3826" t="s">
        <v>209</v>
      </c>
      <c r="D34" s="284">
        <v>85705.949400000012</v>
      </c>
      <c r="E34" s="284">
        <v>87694.399999999994</v>
      </c>
      <c r="F34" s="284">
        <v>88612.12</v>
      </c>
      <c r="G34" s="284">
        <v>89998.399999999994</v>
      </c>
    </row>
    <row r="35" spans="1:7" s="3823" customFormat="1" ht="15" customHeight="1">
      <c r="A35" s="3840">
        <v>49</v>
      </c>
      <c r="B35" s="3841"/>
      <c r="C35" s="3842" t="s">
        <v>231</v>
      </c>
      <c r="D35" s="302">
        <v>2826.4456700000001</v>
      </c>
      <c r="E35" s="302">
        <v>3010.1</v>
      </c>
      <c r="F35" s="302">
        <v>4300.59</v>
      </c>
      <c r="G35" s="302">
        <v>10045.64</v>
      </c>
    </row>
    <row r="36" spans="1:7" s="3819" customFormat="1" ht="13.5" customHeight="1">
      <c r="A36" s="3843"/>
      <c r="B36" s="3850"/>
      <c r="C36" s="3844" t="s">
        <v>232</v>
      </c>
      <c r="D36" s="305">
        <f t="shared" ref="D36:G36" si="1">D22+D23+D24+D25+D26+D27+D28+D29+D30+D31+D32+D34</f>
        <v>1376119.6365400001</v>
      </c>
      <c r="E36" s="305">
        <f t="shared" si="1"/>
        <v>1368526.7919999999</v>
      </c>
      <c r="F36" s="305">
        <f t="shared" si="1"/>
        <v>1476502.79</v>
      </c>
      <c r="G36" s="305">
        <f t="shared" si="1"/>
        <v>1431508.0799999998</v>
      </c>
    </row>
    <row r="37" spans="1:7" s="3851" customFormat="1" ht="15" customHeight="1">
      <c r="A37" s="3843"/>
      <c r="B37" s="3850"/>
      <c r="C37" s="3844" t="s">
        <v>233</v>
      </c>
      <c r="D37" s="305">
        <f t="shared" ref="D37:G37" si="2">D36-D21</f>
        <v>-83195.399659999879</v>
      </c>
      <c r="E37" s="305">
        <f t="shared" si="2"/>
        <v>-88945.733000000007</v>
      </c>
      <c r="F37" s="305">
        <f t="shared" si="2"/>
        <v>43347.740000000224</v>
      </c>
      <c r="G37" s="305">
        <f t="shared" si="2"/>
        <v>-67169.510000000009</v>
      </c>
    </row>
    <row r="38" spans="1:7" s="3834" customFormat="1" ht="15" customHeight="1">
      <c r="A38" s="3830">
        <v>340</v>
      </c>
      <c r="B38" s="3825"/>
      <c r="C38" s="3826" t="s">
        <v>234</v>
      </c>
      <c r="D38" s="284">
        <v>238.92929999999998</v>
      </c>
      <c r="E38" s="284">
        <v>0</v>
      </c>
      <c r="F38" s="284">
        <v>0</v>
      </c>
      <c r="G38" s="284">
        <v>0</v>
      </c>
    </row>
    <row r="39" spans="1:7" s="3834" customFormat="1" ht="15" customHeight="1">
      <c r="A39" s="3830">
        <v>341</v>
      </c>
      <c r="B39" s="3825"/>
      <c r="C39" s="3826" t="s">
        <v>235</v>
      </c>
      <c r="D39" s="306">
        <v>-12.070139999999999</v>
      </c>
      <c r="E39" s="306">
        <v>0</v>
      </c>
      <c r="F39" s="306">
        <v>-14.18</v>
      </c>
      <c r="G39" s="306">
        <v>0</v>
      </c>
    </row>
    <row r="40" spans="1:7" s="3834" customFormat="1" ht="15" customHeight="1">
      <c r="A40" s="3830">
        <v>342</v>
      </c>
      <c r="B40" s="3825"/>
      <c r="C40" s="3826" t="s">
        <v>236</v>
      </c>
      <c r="D40" s="306">
        <v>0</v>
      </c>
      <c r="E40" s="306">
        <v>0</v>
      </c>
      <c r="F40" s="306">
        <v>4.3600000000000003</v>
      </c>
      <c r="G40" s="306">
        <v>0</v>
      </c>
    </row>
    <row r="41" spans="1:7" s="3834" customFormat="1" ht="15" customHeight="1">
      <c r="A41" s="3830">
        <v>343</v>
      </c>
      <c r="B41" s="3825"/>
      <c r="C41" s="3826" t="s">
        <v>237</v>
      </c>
      <c r="D41" s="306">
        <v>632.93527000000006</v>
      </c>
      <c r="E41" s="306">
        <v>625.68100000000004</v>
      </c>
      <c r="F41" s="306">
        <v>603.16</v>
      </c>
      <c r="G41" s="306">
        <v>530.98</v>
      </c>
    </row>
    <row r="42" spans="1:7" s="3834" customFormat="1" ht="15" customHeight="1">
      <c r="A42" s="3830">
        <v>344</v>
      </c>
      <c r="B42" s="3825"/>
      <c r="C42" s="3826" t="s">
        <v>238</v>
      </c>
      <c r="D42" s="306">
        <v>0</v>
      </c>
      <c r="E42" s="306">
        <v>0</v>
      </c>
      <c r="F42" s="306">
        <v>2377.4</v>
      </c>
      <c r="G42" s="306">
        <v>0</v>
      </c>
    </row>
    <row r="43" spans="1:7" s="3834" customFormat="1" ht="15" customHeight="1">
      <c r="A43" s="3830">
        <v>349</v>
      </c>
      <c r="B43" s="3825"/>
      <c r="C43" s="3826" t="s">
        <v>239</v>
      </c>
      <c r="D43" s="306">
        <v>1490.39428</v>
      </c>
      <c r="E43" s="306">
        <v>775</v>
      </c>
      <c r="F43" s="306">
        <v>886.94</v>
      </c>
      <c r="G43" s="306">
        <v>322</v>
      </c>
    </row>
    <row r="44" spans="1:7" s="3823" customFormat="1" ht="15" customHeight="1">
      <c r="A44" s="3824">
        <v>440</v>
      </c>
      <c r="B44" s="3825"/>
      <c r="C44" s="3826" t="s">
        <v>240</v>
      </c>
      <c r="D44" s="284">
        <v>422.29426000000001</v>
      </c>
      <c r="E44" s="284">
        <v>215.1</v>
      </c>
      <c r="F44" s="284">
        <v>245.41</v>
      </c>
      <c r="G44" s="284">
        <v>113</v>
      </c>
    </row>
    <row r="45" spans="1:7" s="3823" customFormat="1" ht="15" customHeight="1">
      <c r="A45" s="3824">
        <v>441</v>
      </c>
      <c r="B45" s="3825"/>
      <c r="C45" s="3826" t="s">
        <v>241</v>
      </c>
      <c r="D45" s="284">
        <v>212.66785000000002</v>
      </c>
      <c r="E45" s="284">
        <v>0</v>
      </c>
      <c r="F45" s="284">
        <v>1202.54</v>
      </c>
      <c r="G45" s="284">
        <v>0</v>
      </c>
    </row>
    <row r="46" spans="1:7" s="3823" customFormat="1" ht="15" customHeight="1">
      <c r="A46" s="3824">
        <v>442</v>
      </c>
      <c r="B46" s="3825"/>
      <c r="C46" s="3826" t="s">
        <v>242</v>
      </c>
      <c r="D46" s="284">
        <v>1165.5</v>
      </c>
      <c r="E46" s="284">
        <v>853</v>
      </c>
      <c r="F46" s="284">
        <v>1117</v>
      </c>
      <c r="G46" s="284">
        <v>917</v>
      </c>
    </row>
    <row r="47" spans="1:7" s="3823" customFormat="1" ht="15" customHeight="1">
      <c r="A47" s="3824">
        <v>443</v>
      </c>
      <c r="B47" s="3825"/>
      <c r="C47" s="3826" t="s">
        <v>243</v>
      </c>
      <c r="D47" s="284">
        <v>1291.6166499999999</v>
      </c>
      <c r="E47" s="284">
        <v>987.09</v>
      </c>
      <c r="F47" s="284">
        <v>1085.29</v>
      </c>
      <c r="G47" s="284">
        <v>832.1</v>
      </c>
    </row>
    <row r="48" spans="1:7" s="3823" customFormat="1" ht="15" customHeight="1">
      <c r="A48" s="3824">
        <v>444</v>
      </c>
      <c r="B48" s="3825"/>
      <c r="C48" s="3826" t="s">
        <v>238</v>
      </c>
      <c r="D48" s="284">
        <v>0</v>
      </c>
      <c r="E48" s="284">
        <v>0</v>
      </c>
      <c r="F48" s="284">
        <v>6352.03</v>
      </c>
      <c r="G48" s="284">
        <v>0</v>
      </c>
    </row>
    <row r="49" spans="1:7" s="3823" customFormat="1" ht="15" customHeight="1">
      <c r="A49" s="3824">
        <v>445</v>
      </c>
      <c r="B49" s="3825"/>
      <c r="C49" s="3826" t="s">
        <v>244</v>
      </c>
      <c r="D49" s="284">
        <v>27931.802799999998</v>
      </c>
      <c r="E49" s="284">
        <v>27946.7</v>
      </c>
      <c r="F49" s="284">
        <v>31937.03</v>
      </c>
      <c r="G49" s="284">
        <v>31883.8</v>
      </c>
    </row>
    <row r="50" spans="1:7" s="3823" customFormat="1" ht="15" customHeight="1">
      <c r="A50" s="3824">
        <v>446</v>
      </c>
      <c r="B50" s="3825"/>
      <c r="C50" s="3826" t="s">
        <v>245</v>
      </c>
      <c r="D50" s="284">
        <v>6</v>
      </c>
      <c r="E50" s="284">
        <v>6</v>
      </c>
      <c r="F50" s="284">
        <v>6</v>
      </c>
      <c r="G50" s="284">
        <v>6</v>
      </c>
    </row>
    <row r="51" spans="1:7" s="3823" customFormat="1" ht="15" customHeight="1">
      <c r="A51" s="3824">
        <v>447</v>
      </c>
      <c r="B51" s="3825"/>
      <c r="C51" s="3826" t="s">
        <v>246</v>
      </c>
      <c r="D51" s="284">
        <v>8324.4704300000012</v>
      </c>
      <c r="E51" s="284">
        <v>8686.2970000000005</v>
      </c>
      <c r="F51" s="284">
        <v>8745.14</v>
      </c>
      <c r="G51" s="284">
        <v>9134.56</v>
      </c>
    </row>
    <row r="52" spans="1:7" s="3823" customFormat="1" ht="15" customHeight="1">
      <c r="A52" s="3824">
        <v>448</v>
      </c>
      <c r="B52" s="3825"/>
      <c r="C52" s="3826" t="s">
        <v>247</v>
      </c>
      <c r="D52" s="284">
        <v>759.19069999999999</v>
      </c>
      <c r="E52" s="284">
        <v>819.6</v>
      </c>
      <c r="F52" s="284">
        <v>816.33</v>
      </c>
      <c r="G52" s="284">
        <v>819.6</v>
      </c>
    </row>
    <row r="53" spans="1:7" s="3823" customFormat="1" ht="15" customHeight="1">
      <c r="A53" s="3824">
        <v>449</v>
      </c>
      <c r="B53" s="3825"/>
      <c r="C53" s="3826" t="s">
        <v>248</v>
      </c>
      <c r="D53" s="284">
        <v>0</v>
      </c>
      <c r="E53" s="284">
        <v>0</v>
      </c>
      <c r="F53" s="284">
        <v>733.75</v>
      </c>
      <c r="G53" s="284">
        <v>133</v>
      </c>
    </row>
    <row r="54" spans="1:7" s="3834" customFormat="1" ht="13.5" customHeight="1">
      <c r="A54" s="3852" t="s">
        <v>249</v>
      </c>
      <c r="B54" s="3853"/>
      <c r="C54" s="3853" t="s">
        <v>250</v>
      </c>
      <c r="D54" s="302">
        <v>0</v>
      </c>
      <c r="E54" s="302">
        <v>0</v>
      </c>
      <c r="F54" s="302">
        <v>0</v>
      </c>
      <c r="G54" s="302">
        <v>0</v>
      </c>
    </row>
    <row r="55" spans="1:7" ht="15" customHeight="1">
      <c r="A55" s="3850"/>
      <c r="B55" s="3850"/>
      <c r="C55" s="3844" t="s">
        <v>251</v>
      </c>
      <c r="D55" s="305">
        <f t="shared" ref="D55" si="3">SUM(D44:D53)-SUM(D38:D43)</f>
        <v>37763.353979999993</v>
      </c>
      <c r="E55" s="305">
        <f t="shared" ref="E55" si="4">SUM(E44:E53)-SUM(E38:E43)</f>
        <v>38113.106</v>
      </c>
      <c r="F55" s="305">
        <f t="shared" ref="F55:G55" si="5">SUM(F44:F53)-SUM(F38:F43)</f>
        <v>48382.840000000004</v>
      </c>
      <c r="G55" s="305">
        <f t="shared" si="5"/>
        <v>42986.079999999994</v>
      </c>
    </row>
    <row r="56" spans="1:7" ht="14.25" customHeight="1">
      <c r="A56" s="3850"/>
      <c r="B56" s="3850"/>
      <c r="C56" s="3844" t="s">
        <v>252</v>
      </c>
      <c r="D56" s="305">
        <f t="shared" ref="D56:G56" si="6">D55+D37</f>
        <v>-45432.045679999886</v>
      </c>
      <c r="E56" s="305">
        <f t="shared" si="6"/>
        <v>-50832.627000000008</v>
      </c>
      <c r="F56" s="305">
        <f t="shared" si="6"/>
        <v>91730.58000000022</v>
      </c>
      <c r="G56" s="305">
        <f t="shared" si="6"/>
        <v>-24183.430000000015</v>
      </c>
    </row>
    <row r="57" spans="1:7" s="3823" customFormat="1" ht="15.75" customHeight="1">
      <c r="A57" s="3854">
        <v>380</v>
      </c>
      <c r="B57" s="3855"/>
      <c r="C57" s="3856" t="s">
        <v>253</v>
      </c>
      <c r="D57" s="1693"/>
      <c r="E57" s="1693"/>
      <c r="F57" s="1693"/>
      <c r="G57" s="1693"/>
    </row>
    <row r="58" spans="1:7" s="3823" customFormat="1" ht="15.75" customHeight="1">
      <c r="A58" s="3854">
        <v>381</v>
      </c>
      <c r="B58" s="3855"/>
      <c r="C58" s="3856" t="s">
        <v>254</v>
      </c>
      <c r="D58" s="1693"/>
      <c r="E58" s="1693"/>
      <c r="F58" s="1693"/>
      <c r="G58" s="1693"/>
    </row>
    <row r="59" spans="1:7" s="3857" customFormat="1" ht="25.5">
      <c r="A59" s="3831">
        <v>383</v>
      </c>
      <c r="B59" s="3832"/>
      <c r="C59" s="3833" t="s">
        <v>255</v>
      </c>
      <c r="D59" s="532">
        <v>0</v>
      </c>
      <c r="E59" s="532">
        <v>0</v>
      </c>
      <c r="F59" s="532">
        <v>0</v>
      </c>
      <c r="G59" s="532">
        <v>2422</v>
      </c>
    </row>
    <row r="60" spans="1:7" s="3834" customFormat="1">
      <c r="A60" s="3831">
        <v>3840</v>
      </c>
      <c r="B60" s="3832"/>
      <c r="C60" s="3833" t="s">
        <v>256</v>
      </c>
      <c r="D60" s="503">
        <v>0</v>
      </c>
      <c r="E60" s="503">
        <v>0</v>
      </c>
      <c r="F60" s="503">
        <v>0</v>
      </c>
      <c r="G60" s="503">
        <v>0</v>
      </c>
    </row>
    <row r="61" spans="1:7" s="3834" customFormat="1">
      <c r="A61" s="3831">
        <v>3841</v>
      </c>
      <c r="B61" s="3832"/>
      <c r="C61" s="3833" t="s">
        <v>257</v>
      </c>
      <c r="D61" s="503">
        <v>0</v>
      </c>
      <c r="E61" s="503">
        <v>0</v>
      </c>
      <c r="F61" s="503">
        <v>0</v>
      </c>
      <c r="G61" s="503">
        <v>0</v>
      </c>
    </row>
    <row r="62" spans="1:7" s="3834" customFormat="1">
      <c r="A62" s="3858">
        <v>386</v>
      </c>
      <c r="B62" s="3859"/>
      <c r="C62" s="3860" t="s">
        <v>258</v>
      </c>
      <c r="D62" s="503">
        <v>0</v>
      </c>
      <c r="E62" s="503">
        <v>0</v>
      </c>
      <c r="F62" s="503">
        <v>0</v>
      </c>
      <c r="G62" s="503">
        <v>0</v>
      </c>
    </row>
    <row r="63" spans="1:7" s="3834" customFormat="1" ht="25.5">
      <c r="A63" s="3831">
        <v>387</v>
      </c>
      <c r="B63" s="3832"/>
      <c r="C63" s="3833" t="s">
        <v>259</v>
      </c>
      <c r="D63" s="503">
        <v>0</v>
      </c>
      <c r="E63" s="503">
        <v>0</v>
      </c>
      <c r="F63" s="503">
        <v>0</v>
      </c>
      <c r="G63" s="503">
        <v>2854</v>
      </c>
    </row>
    <row r="64" spans="1:7" s="3834" customFormat="1">
      <c r="A64" s="3830">
        <v>389</v>
      </c>
      <c r="B64" s="3861"/>
      <c r="C64" s="3826" t="s">
        <v>61</v>
      </c>
      <c r="D64" s="484">
        <v>0</v>
      </c>
      <c r="E64" s="484">
        <v>0</v>
      </c>
      <c r="F64" s="484">
        <v>0</v>
      </c>
      <c r="G64" s="484">
        <v>0</v>
      </c>
    </row>
    <row r="65" spans="1:7" s="3823" customFormat="1">
      <c r="A65" s="3830" t="s">
        <v>260</v>
      </c>
      <c r="B65" s="3825"/>
      <c r="C65" s="3826" t="s">
        <v>261</v>
      </c>
      <c r="D65" s="306">
        <v>0</v>
      </c>
      <c r="E65" s="306">
        <v>0</v>
      </c>
      <c r="F65" s="306">
        <v>0</v>
      </c>
      <c r="G65" s="306">
        <v>0</v>
      </c>
    </row>
    <row r="66" spans="1:7" s="3864" customFormat="1">
      <c r="A66" s="3862" t="s">
        <v>262</v>
      </c>
      <c r="B66" s="3863"/>
      <c r="C66" s="3833" t="s">
        <v>263</v>
      </c>
      <c r="D66" s="323">
        <v>0</v>
      </c>
      <c r="E66" s="323">
        <v>0</v>
      </c>
      <c r="F66" s="323">
        <v>0</v>
      </c>
      <c r="G66" s="323">
        <v>0</v>
      </c>
    </row>
    <row r="67" spans="1:7" s="3823" customFormat="1">
      <c r="A67" s="3865">
        <v>481</v>
      </c>
      <c r="B67" s="3825"/>
      <c r="C67" s="3826" t="s">
        <v>264</v>
      </c>
      <c r="D67" s="306">
        <v>0</v>
      </c>
      <c r="E67" s="306">
        <v>0</v>
      </c>
      <c r="F67" s="306">
        <v>0</v>
      </c>
      <c r="G67" s="306">
        <v>0</v>
      </c>
    </row>
    <row r="68" spans="1:7" s="3823" customFormat="1">
      <c r="A68" s="3865">
        <v>482</v>
      </c>
      <c r="B68" s="3825"/>
      <c r="C68" s="3826" t="s">
        <v>265</v>
      </c>
      <c r="D68" s="306">
        <v>0</v>
      </c>
      <c r="E68" s="306">
        <v>0</v>
      </c>
      <c r="F68" s="306">
        <v>0</v>
      </c>
      <c r="G68" s="306">
        <v>0</v>
      </c>
    </row>
    <row r="69" spans="1:7" s="3823" customFormat="1">
      <c r="A69" s="3865">
        <v>483</v>
      </c>
      <c r="B69" s="3825"/>
      <c r="C69" s="3826" t="s">
        <v>266</v>
      </c>
      <c r="D69" s="306">
        <v>0</v>
      </c>
      <c r="E69" s="306">
        <v>0</v>
      </c>
      <c r="F69" s="306">
        <v>0</v>
      </c>
      <c r="G69" s="306">
        <v>0</v>
      </c>
    </row>
    <row r="70" spans="1:7" s="3823" customFormat="1">
      <c r="A70" s="3865">
        <v>484</v>
      </c>
      <c r="B70" s="3825"/>
      <c r="C70" s="3826" t="s">
        <v>267</v>
      </c>
      <c r="D70" s="306">
        <v>0</v>
      </c>
      <c r="E70" s="306">
        <v>0</v>
      </c>
      <c r="F70" s="306">
        <v>0</v>
      </c>
      <c r="G70" s="306">
        <v>0</v>
      </c>
    </row>
    <row r="71" spans="1:7" s="3823" customFormat="1">
      <c r="A71" s="3865">
        <v>485</v>
      </c>
      <c r="B71" s="3825"/>
      <c r="C71" s="3826" t="s">
        <v>268</v>
      </c>
      <c r="D71" s="306">
        <v>0</v>
      </c>
      <c r="E71" s="306">
        <v>0</v>
      </c>
      <c r="F71" s="306">
        <v>0</v>
      </c>
      <c r="G71" s="306">
        <v>0</v>
      </c>
    </row>
    <row r="72" spans="1:7" s="3823" customFormat="1">
      <c r="A72" s="3865">
        <v>486</v>
      </c>
      <c r="B72" s="3825"/>
      <c r="C72" s="3826" t="s">
        <v>269</v>
      </c>
      <c r="D72" s="306">
        <v>0</v>
      </c>
      <c r="E72" s="306">
        <v>0</v>
      </c>
      <c r="F72" s="306">
        <v>0</v>
      </c>
      <c r="G72" s="306">
        <v>0</v>
      </c>
    </row>
    <row r="73" spans="1:7" s="3834" customFormat="1">
      <c r="A73" s="3865">
        <v>487</v>
      </c>
      <c r="B73" s="3828"/>
      <c r="C73" s="3826" t="s">
        <v>270</v>
      </c>
      <c r="D73" s="284">
        <v>0</v>
      </c>
      <c r="E73" s="284">
        <v>0</v>
      </c>
      <c r="F73" s="284">
        <v>0</v>
      </c>
      <c r="G73" s="284">
        <v>0</v>
      </c>
    </row>
    <row r="74" spans="1:7" s="3834" customFormat="1">
      <c r="A74" s="3865">
        <v>489</v>
      </c>
      <c r="B74" s="3866"/>
      <c r="C74" s="3842" t="s">
        <v>78</v>
      </c>
      <c r="D74" s="484">
        <v>0</v>
      </c>
      <c r="E74" s="484">
        <v>52488.023049999996</v>
      </c>
      <c r="F74" s="484">
        <v>57482.8</v>
      </c>
      <c r="G74" s="484">
        <v>0</v>
      </c>
    </row>
    <row r="75" spans="1:7" s="3834" customFormat="1">
      <c r="A75" s="3867" t="s">
        <v>271</v>
      </c>
      <c r="B75" s="3866"/>
      <c r="C75" s="3853" t="s">
        <v>272</v>
      </c>
      <c r="D75" s="306"/>
      <c r="E75" s="306"/>
      <c r="F75" s="306"/>
      <c r="G75" s="306"/>
    </row>
    <row r="76" spans="1:7">
      <c r="A76" s="3843"/>
      <c r="B76" s="3843"/>
      <c r="C76" s="3844" t="s">
        <v>273</v>
      </c>
      <c r="D76" s="305">
        <f t="shared" ref="D76" si="7">SUM(D65:D74)-SUM(D57:D64)</f>
        <v>0</v>
      </c>
      <c r="E76" s="305">
        <f t="shared" ref="E76" si="8">SUM(E65:E74)-SUM(E57:E64)</f>
        <v>52488.023049999996</v>
      </c>
      <c r="F76" s="305">
        <f t="shared" ref="F76:G76" si="9">SUM(F65:F74)-SUM(F57:F64)</f>
        <v>57482.8</v>
      </c>
      <c r="G76" s="305">
        <f t="shared" si="9"/>
        <v>-5276</v>
      </c>
    </row>
    <row r="77" spans="1:7">
      <c r="A77" s="3868"/>
      <c r="B77" s="3868"/>
      <c r="C77" s="3844" t="s">
        <v>274</v>
      </c>
      <c r="D77" s="305">
        <f t="shared" ref="D77:G77" si="10">D56+D76</f>
        <v>-45432.045679999886</v>
      </c>
      <c r="E77" s="305">
        <f t="shared" si="10"/>
        <v>1655.3960499999885</v>
      </c>
      <c r="F77" s="305">
        <f t="shared" si="10"/>
        <v>149213.38000000024</v>
      </c>
      <c r="G77" s="305">
        <f t="shared" si="10"/>
        <v>-29459.430000000015</v>
      </c>
    </row>
    <row r="78" spans="1:7">
      <c r="A78" s="3869">
        <v>3</v>
      </c>
      <c r="B78" s="3869"/>
      <c r="C78" s="3870" t="s">
        <v>275</v>
      </c>
      <c r="D78" s="338">
        <f t="shared" ref="D78:G78" si="11">D20+D21+SUM(D38:D43)+SUM(D57:D64)</f>
        <v>1464491.6705799999</v>
      </c>
      <c r="E78" s="338">
        <f t="shared" si="11"/>
        <v>1461883.3060000001</v>
      </c>
      <c r="F78" s="338">
        <f t="shared" si="11"/>
        <v>1441313.3199999998</v>
      </c>
      <c r="G78" s="338">
        <f t="shared" si="11"/>
        <v>1514852.2099999997</v>
      </c>
    </row>
    <row r="79" spans="1:7">
      <c r="A79" s="3869">
        <v>4</v>
      </c>
      <c r="B79" s="3869"/>
      <c r="C79" s="3870" t="s">
        <v>276</v>
      </c>
      <c r="D79" s="338">
        <f t="shared" ref="D79:G79" si="12">D35+D36+SUM(D44:D53)+SUM(D65:D74)</f>
        <v>1419059.6249000002</v>
      </c>
      <c r="E79" s="338">
        <f t="shared" si="12"/>
        <v>1463538.70205</v>
      </c>
      <c r="F79" s="338">
        <f t="shared" si="12"/>
        <v>1590526.7000000002</v>
      </c>
      <c r="G79" s="338">
        <f t="shared" si="12"/>
        <v>1485392.7799999998</v>
      </c>
    </row>
    <row r="80" spans="1:7">
      <c r="A80" s="3871"/>
      <c r="B80" s="3871"/>
      <c r="C80" s="3872"/>
      <c r="D80" s="341"/>
      <c r="E80" s="341"/>
      <c r="F80" s="341"/>
      <c r="G80" s="341"/>
    </row>
    <row r="81" spans="1:7">
      <c r="A81" s="3873" t="s">
        <v>277</v>
      </c>
      <c r="B81" s="3874"/>
      <c r="C81" s="3874"/>
      <c r="D81" s="344"/>
      <c r="E81" s="344"/>
      <c r="F81" s="344"/>
      <c r="G81" s="344"/>
    </row>
    <row r="82" spans="1:7" s="3823" customFormat="1">
      <c r="A82" s="3875">
        <v>50</v>
      </c>
      <c r="B82" s="3876"/>
      <c r="C82" s="3876" t="s">
        <v>278</v>
      </c>
      <c r="D82" s="306">
        <v>133675.39186999999</v>
      </c>
      <c r="E82" s="306">
        <v>117706.00000000001</v>
      </c>
      <c r="F82" s="306">
        <v>90818.880000000005</v>
      </c>
      <c r="G82" s="306">
        <v>85201.5</v>
      </c>
    </row>
    <row r="83" spans="1:7" s="3823" customFormat="1">
      <c r="A83" s="3875">
        <v>51</v>
      </c>
      <c r="B83" s="3876"/>
      <c r="C83" s="3876" t="s">
        <v>279</v>
      </c>
      <c r="D83" s="306">
        <v>0</v>
      </c>
      <c r="E83" s="306">
        <v>0</v>
      </c>
      <c r="F83" s="306">
        <v>0</v>
      </c>
      <c r="G83" s="306">
        <v>0</v>
      </c>
    </row>
    <row r="84" spans="1:7" s="3823" customFormat="1">
      <c r="A84" s="3875">
        <v>52</v>
      </c>
      <c r="B84" s="3876"/>
      <c r="C84" s="3876" t="s">
        <v>280</v>
      </c>
      <c r="D84" s="306">
        <v>0</v>
      </c>
      <c r="E84" s="306">
        <v>0</v>
      </c>
      <c r="F84" s="306">
        <v>0</v>
      </c>
      <c r="G84" s="306">
        <v>0</v>
      </c>
    </row>
    <row r="85" spans="1:7" s="3823" customFormat="1">
      <c r="A85" s="3877">
        <v>54</v>
      </c>
      <c r="B85" s="3878"/>
      <c r="C85" s="3878" t="s">
        <v>281</v>
      </c>
      <c r="D85" s="306">
        <v>2235</v>
      </c>
      <c r="E85" s="306">
        <v>3925</v>
      </c>
      <c r="F85" s="306">
        <v>3394.6</v>
      </c>
      <c r="G85" s="306">
        <v>3955</v>
      </c>
    </row>
    <row r="86" spans="1:7" s="3823" customFormat="1">
      <c r="A86" s="3877">
        <v>55</v>
      </c>
      <c r="B86" s="3878"/>
      <c r="C86" s="3878" t="s">
        <v>282</v>
      </c>
      <c r="D86" s="306">
        <v>2850</v>
      </c>
      <c r="E86" s="306">
        <v>0</v>
      </c>
      <c r="F86" s="306">
        <v>0.3</v>
      </c>
      <c r="G86" s="306">
        <v>4</v>
      </c>
    </row>
    <row r="87" spans="1:7" s="3823" customFormat="1">
      <c r="A87" s="3877">
        <v>56</v>
      </c>
      <c r="B87" s="3878"/>
      <c r="C87" s="3878" t="s">
        <v>283</v>
      </c>
      <c r="D87" s="306">
        <v>12026.67165</v>
      </c>
      <c r="E87" s="306">
        <v>10274</v>
      </c>
      <c r="F87" s="306">
        <v>7871.29</v>
      </c>
      <c r="G87" s="306">
        <v>11539</v>
      </c>
    </row>
    <row r="88" spans="1:7" s="3823" customFormat="1">
      <c r="A88" s="3875">
        <v>57</v>
      </c>
      <c r="B88" s="3876"/>
      <c r="C88" s="3876" t="s">
        <v>284</v>
      </c>
      <c r="D88" s="306">
        <v>4596.3320000000003</v>
      </c>
      <c r="E88" s="306">
        <v>5750</v>
      </c>
      <c r="F88" s="306">
        <v>3514.35</v>
      </c>
      <c r="G88" s="306">
        <v>6088</v>
      </c>
    </row>
    <row r="89" spans="1:7" s="3823" customFormat="1">
      <c r="A89" s="3875">
        <v>580</v>
      </c>
      <c r="B89" s="3876"/>
      <c r="C89" s="3876" t="s">
        <v>285</v>
      </c>
      <c r="D89" s="306">
        <v>0</v>
      </c>
      <c r="E89" s="306">
        <v>0</v>
      </c>
      <c r="F89" s="306">
        <v>0</v>
      </c>
      <c r="G89" s="306">
        <v>0</v>
      </c>
    </row>
    <row r="90" spans="1:7" s="3823" customFormat="1">
      <c r="A90" s="3875">
        <v>582</v>
      </c>
      <c r="B90" s="3876"/>
      <c r="C90" s="3876" t="s">
        <v>286</v>
      </c>
      <c r="D90" s="306">
        <v>0</v>
      </c>
      <c r="E90" s="306">
        <v>0</v>
      </c>
      <c r="F90" s="306">
        <v>0</v>
      </c>
      <c r="G90" s="306">
        <v>0</v>
      </c>
    </row>
    <row r="91" spans="1:7" s="3823" customFormat="1">
      <c r="A91" s="3875">
        <v>584</v>
      </c>
      <c r="B91" s="3876"/>
      <c r="C91" s="3876" t="s">
        <v>287</v>
      </c>
      <c r="D91" s="306">
        <v>0</v>
      </c>
      <c r="E91" s="306">
        <v>0</v>
      </c>
      <c r="F91" s="306">
        <v>0</v>
      </c>
      <c r="G91" s="306">
        <v>0</v>
      </c>
    </row>
    <row r="92" spans="1:7" s="3823" customFormat="1">
      <c r="A92" s="3875">
        <v>585</v>
      </c>
      <c r="B92" s="3876"/>
      <c r="C92" s="3876" t="s">
        <v>288</v>
      </c>
      <c r="D92" s="306">
        <v>0</v>
      </c>
      <c r="E92" s="306">
        <v>0</v>
      </c>
      <c r="F92" s="306">
        <v>0</v>
      </c>
      <c r="G92" s="306">
        <v>0</v>
      </c>
    </row>
    <row r="93" spans="1:7" s="3823" customFormat="1">
      <c r="A93" s="3875">
        <v>586</v>
      </c>
      <c r="B93" s="3876"/>
      <c r="C93" s="3876" t="s">
        <v>289</v>
      </c>
      <c r="D93" s="306">
        <v>0</v>
      </c>
      <c r="E93" s="306">
        <v>0</v>
      </c>
      <c r="F93" s="306">
        <v>0</v>
      </c>
      <c r="G93" s="306">
        <v>0</v>
      </c>
    </row>
    <row r="94" spans="1:7" s="3823" customFormat="1">
      <c r="A94" s="3879">
        <v>589</v>
      </c>
      <c r="B94" s="3880"/>
      <c r="C94" s="3880" t="s">
        <v>290</v>
      </c>
      <c r="D94" s="313">
        <v>0</v>
      </c>
      <c r="E94" s="313">
        <v>0</v>
      </c>
      <c r="F94" s="313">
        <v>0</v>
      </c>
      <c r="G94" s="313">
        <v>0</v>
      </c>
    </row>
    <row r="95" spans="1:7">
      <c r="A95" s="3881">
        <v>5</v>
      </c>
      <c r="B95" s="3882"/>
      <c r="C95" s="3882" t="s">
        <v>291</v>
      </c>
      <c r="D95" s="353">
        <f t="shared" ref="D95:G95" si="13">SUM(D82:D94)</f>
        <v>155383.39551999999</v>
      </c>
      <c r="E95" s="353">
        <f t="shared" si="13"/>
        <v>137655</v>
      </c>
      <c r="F95" s="353">
        <f t="shared" si="13"/>
        <v>105599.42000000001</v>
      </c>
      <c r="G95" s="353">
        <f t="shared" si="13"/>
        <v>106787.5</v>
      </c>
    </row>
    <row r="96" spans="1:7" s="3823" customFormat="1">
      <c r="A96" s="3875">
        <v>60</v>
      </c>
      <c r="B96" s="3876"/>
      <c r="C96" s="3876" t="s">
        <v>292</v>
      </c>
      <c r="D96" s="306">
        <v>133.63739999999999</v>
      </c>
      <c r="E96" s="306">
        <v>7.9999999999999991</v>
      </c>
      <c r="F96" s="306">
        <v>0</v>
      </c>
      <c r="G96" s="306">
        <v>2</v>
      </c>
    </row>
    <row r="97" spans="1:7" s="3823" customFormat="1">
      <c r="A97" s="3875">
        <v>61</v>
      </c>
      <c r="B97" s="3876"/>
      <c r="C97" s="3876" t="s">
        <v>293</v>
      </c>
      <c r="D97" s="306">
        <v>0</v>
      </c>
      <c r="E97" s="306">
        <v>0</v>
      </c>
      <c r="F97" s="306">
        <v>0</v>
      </c>
      <c r="G97" s="306">
        <v>0</v>
      </c>
    </row>
    <row r="98" spans="1:7" s="3823" customFormat="1">
      <c r="A98" s="3875">
        <v>62</v>
      </c>
      <c r="B98" s="3876"/>
      <c r="C98" s="3876" t="s">
        <v>294</v>
      </c>
      <c r="D98" s="306">
        <v>0</v>
      </c>
      <c r="E98" s="306">
        <v>0</v>
      </c>
      <c r="F98" s="306">
        <v>0</v>
      </c>
      <c r="G98" s="306">
        <v>0</v>
      </c>
    </row>
    <row r="99" spans="1:7" s="3823" customFormat="1">
      <c r="A99" s="3875">
        <v>63</v>
      </c>
      <c r="B99" s="3876"/>
      <c r="C99" s="3876" t="s">
        <v>295</v>
      </c>
      <c r="D99" s="306">
        <v>3227.27657</v>
      </c>
      <c r="E99" s="306">
        <v>1701.9999999999998</v>
      </c>
      <c r="F99" s="306">
        <v>3064.75</v>
      </c>
      <c r="G99" s="306">
        <v>1822</v>
      </c>
    </row>
    <row r="100" spans="1:7" s="3823" customFormat="1">
      <c r="A100" s="3875">
        <v>64</v>
      </c>
      <c r="B100" s="3876"/>
      <c r="C100" s="3876" t="s">
        <v>296</v>
      </c>
      <c r="D100" s="306">
        <v>9362.4958299999998</v>
      </c>
      <c r="E100" s="306">
        <v>3160</v>
      </c>
      <c r="F100" s="306">
        <v>3840.46</v>
      </c>
      <c r="G100" s="306">
        <v>4210</v>
      </c>
    </row>
    <row r="101" spans="1:7" s="3823" customFormat="1">
      <c r="A101" s="3875">
        <v>65</v>
      </c>
      <c r="B101" s="3876"/>
      <c r="C101" s="3876" t="s">
        <v>297</v>
      </c>
      <c r="D101" s="306">
        <v>0</v>
      </c>
      <c r="E101" s="306">
        <v>0</v>
      </c>
      <c r="F101" s="306">
        <v>0</v>
      </c>
      <c r="G101" s="306">
        <v>0</v>
      </c>
    </row>
    <row r="102" spans="1:7" s="3823" customFormat="1">
      <c r="A102" s="3875">
        <v>66</v>
      </c>
      <c r="B102" s="3876"/>
      <c r="C102" s="3876" t="s">
        <v>298</v>
      </c>
      <c r="D102" s="306">
        <v>2849.82</v>
      </c>
      <c r="E102" s="306">
        <v>0</v>
      </c>
      <c r="F102" s="306">
        <v>0</v>
      </c>
      <c r="G102" s="306">
        <v>0</v>
      </c>
    </row>
    <row r="103" spans="1:7" s="3823" customFormat="1">
      <c r="A103" s="3875">
        <v>67</v>
      </c>
      <c r="B103" s="3876"/>
      <c r="C103" s="3876" t="s">
        <v>284</v>
      </c>
      <c r="D103" s="284">
        <v>4596.3320000000003</v>
      </c>
      <c r="E103" s="284">
        <v>5750</v>
      </c>
      <c r="F103" s="284">
        <v>3514.35</v>
      </c>
      <c r="G103" s="284">
        <v>6088</v>
      </c>
    </row>
    <row r="104" spans="1:7" s="3823" customFormat="1" ht="25.5">
      <c r="A104" s="3883" t="s">
        <v>299</v>
      </c>
      <c r="B104" s="3876"/>
      <c r="C104" s="3884" t="s">
        <v>300</v>
      </c>
      <c r="D104" s="284">
        <v>0</v>
      </c>
      <c r="E104" s="284">
        <v>0</v>
      </c>
      <c r="F104" s="284">
        <v>0</v>
      </c>
      <c r="G104" s="284">
        <v>0</v>
      </c>
    </row>
    <row r="105" spans="1:7" s="3823" customFormat="1" ht="38.25">
      <c r="A105" s="3885" t="s">
        <v>301</v>
      </c>
      <c r="B105" s="3880"/>
      <c r="C105" s="3886" t="s">
        <v>302</v>
      </c>
      <c r="D105" s="302">
        <v>0</v>
      </c>
      <c r="E105" s="302">
        <v>0</v>
      </c>
      <c r="F105" s="302">
        <v>0</v>
      </c>
      <c r="G105" s="302">
        <v>0</v>
      </c>
    </row>
    <row r="106" spans="1:7">
      <c r="A106" s="3881">
        <v>6</v>
      </c>
      <c r="B106" s="3882"/>
      <c r="C106" s="3882" t="s">
        <v>303</v>
      </c>
      <c r="D106" s="353">
        <f t="shared" ref="D106:G106" si="14">SUM(D96:D105)</f>
        <v>20169.561799999999</v>
      </c>
      <c r="E106" s="353">
        <f t="shared" si="14"/>
        <v>10620</v>
      </c>
      <c r="F106" s="353">
        <f t="shared" si="14"/>
        <v>10419.56</v>
      </c>
      <c r="G106" s="353">
        <f t="shared" si="14"/>
        <v>12122</v>
      </c>
    </row>
    <row r="107" spans="1:7">
      <c r="A107" s="3887" t="s">
        <v>304</v>
      </c>
      <c r="B107" s="3887"/>
      <c r="C107" s="3882" t="s">
        <v>3</v>
      </c>
      <c r="D107" s="353">
        <f t="shared" ref="D107:G107" si="15">(D95-D88)-(D106-D103)</f>
        <v>135213.83372</v>
      </c>
      <c r="E107" s="353">
        <f t="shared" si="15"/>
        <v>127035</v>
      </c>
      <c r="F107" s="353">
        <f t="shared" si="15"/>
        <v>95179.860000000015</v>
      </c>
      <c r="G107" s="353">
        <f t="shared" si="15"/>
        <v>94665.5</v>
      </c>
    </row>
    <row r="108" spans="1:7">
      <c r="A108" s="3888" t="s">
        <v>305</v>
      </c>
      <c r="B108" s="3888"/>
      <c r="C108" s="3889" t="s">
        <v>306</v>
      </c>
      <c r="D108" s="539">
        <f t="shared" ref="D108:G108" si="16">D107-D85-D86+D100+D101</f>
        <v>139491.32954999999</v>
      </c>
      <c r="E108" s="539">
        <f t="shared" si="16"/>
        <v>126270</v>
      </c>
      <c r="F108" s="539">
        <f t="shared" si="16"/>
        <v>95625.420000000013</v>
      </c>
      <c r="G108" s="539">
        <f t="shared" si="16"/>
        <v>94916.5</v>
      </c>
    </row>
    <row r="109" spans="1:7">
      <c r="A109" s="3871"/>
      <c r="B109" s="3871"/>
      <c r="C109" s="3872"/>
      <c r="D109" s="341"/>
      <c r="E109" s="341"/>
      <c r="F109" s="341"/>
      <c r="G109" s="341"/>
    </row>
    <row r="110" spans="1:7" s="3892" customFormat="1">
      <c r="A110" s="3890" t="s">
        <v>307</v>
      </c>
      <c r="B110" s="3891"/>
      <c r="C110" s="3890"/>
      <c r="D110" s="341"/>
      <c r="E110" s="341"/>
      <c r="F110" s="341"/>
      <c r="G110" s="341"/>
    </row>
    <row r="111" spans="1:7" s="3895" customFormat="1">
      <c r="A111" s="3893">
        <v>10</v>
      </c>
      <c r="B111" s="3894"/>
      <c r="C111" s="3894" t="s">
        <v>308</v>
      </c>
      <c r="D111" s="366">
        <f t="shared" ref="D111:G111" si="17">D112+D117</f>
        <v>971991.69445000007</v>
      </c>
      <c r="E111" s="366">
        <f t="shared" si="17"/>
        <v>0</v>
      </c>
      <c r="F111" s="366">
        <f t="shared" si="17"/>
        <v>1288181.1399999997</v>
      </c>
      <c r="G111" s="366">
        <f t="shared" si="17"/>
        <v>0</v>
      </c>
    </row>
    <row r="112" spans="1:7" s="3895" customFormat="1">
      <c r="A112" s="3896" t="s">
        <v>309</v>
      </c>
      <c r="B112" s="3897"/>
      <c r="C112" s="3897" t="s">
        <v>310</v>
      </c>
      <c r="D112" s="366">
        <f t="shared" ref="D112:G112" si="18">D113+D114+D115+D116</f>
        <v>789276.69920999999</v>
      </c>
      <c r="E112" s="366">
        <f t="shared" si="18"/>
        <v>0</v>
      </c>
      <c r="F112" s="366">
        <f t="shared" si="18"/>
        <v>1117909.9899999998</v>
      </c>
      <c r="G112" s="366">
        <f t="shared" si="18"/>
        <v>0</v>
      </c>
    </row>
    <row r="113" spans="1:7" s="3895" customFormat="1">
      <c r="A113" s="3898" t="s">
        <v>311</v>
      </c>
      <c r="B113" s="3899"/>
      <c r="C113" s="3899" t="s">
        <v>312</v>
      </c>
      <c r="D113" s="306">
        <v>651792.97989999992</v>
      </c>
      <c r="E113" s="306"/>
      <c r="F113" s="306">
        <v>1012358.8999999999</v>
      </c>
      <c r="G113" s="306"/>
    </row>
    <row r="114" spans="1:7" s="3902" customFormat="1" ht="15" customHeight="1">
      <c r="A114" s="3900">
        <v>102</v>
      </c>
      <c r="B114" s="3901"/>
      <c r="C114" s="3901" t="s">
        <v>313</v>
      </c>
      <c r="D114" s="323">
        <v>85000</v>
      </c>
      <c r="E114" s="323"/>
      <c r="F114" s="323">
        <v>55000</v>
      </c>
      <c r="G114" s="323"/>
    </row>
    <row r="115" spans="1:7" s="3895" customFormat="1">
      <c r="A115" s="3898">
        <v>104</v>
      </c>
      <c r="B115" s="3899"/>
      <c r="C115" s="3899" t="s">
        <v>314</v>
      </c>
      <c r="D115" s="306">
        <v>51235.126690000005</v>
      </c>
      <c r="E115" s="306"/>
      <c r="F115" s="306">
        <v>49416.42</v>
      </c>
      <c r="G115" s="306"/>
    </row>
    <row r="116" spans="1:7" s="3895" customFormat="1">
      <c r="A116" s="3898">
        <v>106</v>
      </c>
      <c r="B116" s="3899"/>
      <c r="C116" s="3899" t="s">
        <v>315</v>
      </c>
      <c r="D116" s="306">
        <v>1248.5926199999999</v>
      </c>
      <c r="E116" s="306"/>
      <c r="F116" s="306">
        <v>1134.67</v>
      </c>
      <c r="G116" s="306"/>
    </row>
    <row r="117" spans="1:7" s="3895" customFormat="1">
      <c r="A117" s="3896" t="s">
        <v>316</v>
      </c>
      <c r="B117" s="3897"/>
      <c r="C117" s="3897" t="s">
        <v>317</v>
      </c>
      <c r="D117" s="366">
        <f t="shared" ref="D117:G117" si="19">D118+D119+D120</f>
        <v>182714.99524000002</v>
      </c>
      <c r="E117" s="366">
        <f t="shared" si="19"/>
        <v>0</v>
      </c>
      <c r="F117" s="366">
        <f t="shared" si="19"/>
        <v>170271.15</v>
      </c>
      <c r="G117" s="366">
        <f t="shared" si="19"/>
        <v>0</v>
      </c>
    </row>
    <row r="118" spans="1:7" s="3895" customFormat="1">
      <c r="A118" s="3898">
        <v>107</v>
      </c>
      <c r="B118" s="3899"/>
      <c r="C118" s="3899" t="s">
        <v>318</v>
      </c>
      <c r="D118" s="306">
        <v>94940</v>
      </c>
      <c r="E118" s="306"/>
      <c r="F118" s="306">
        <v>79170</v>
      </c>
      <c r="G118" s="306"/>
    </row>
    <row r="119" spans="1:7" s="3895" customFormat="1">
      <c r="A119" s="3898">
        <v>108</v>
      </c>
      <c r="B119" s="3899"/>
      <c r="C119" s="3899" t="s">
        <v>319</v>
      </c>
      <c r="D119" s="306">
        <v>87774.995240000004</v>
      </c>
      <c r="E119" s="306"/>
      <c r="F119" s="306">
        <v>91101.15</v>
      </c>
      <c r="G119" s="306"/>
    </row>
    <row r="120" spans="1:7" s="3904" customFormat="1" ht="25.5">
      <c r="A120" s="3900">
        <v>109</v>
      </c>
      <c r="B120" s="3903"/>
      <c r="C120" s="3903" t="s">
        <v>320</v>
      </c>
      <c r="D120" s="376"/>
      <c r="E120" s="376"/>
      <c r="F120" s="376"/>
      <c r="G120" s="376"/>
    </row>
    <row r="121" spans="1:7" s="3895" customFormat="1">
      <c r="A121" s="3896">
        <v>14</v>
      </c>
      <c r="B121" s="3897"/>
      <c r="C121" s="3897" t="s">
        <v>321</v>
      </c>
      <c r="D121" s="378">
        <f t="shared" ref="D121:G121" si="20">SUM(D122:D130)</f>
        <v>516386.50044000003</v>
      </c>
      <c r="E121" s="378">
        <f t="shared" si="20"/>
        <v>0</v>
      </c>
      <c r="F121" s="378">
        <f t="shared" si="20"/>
        <v>521791.74</v>
      </c>
      <c r="G121" s="378">
        <f t="shared" si="20"/>
        <v>0</v>
      </c>
    </row>
    <row r="122" spans="1:7" s="3895" customFormat="1">
      <c r="A122" s="3898" t="s">
        <v>322</v>
      </c>
      <c r="B122" s="3899"/>
      <c r="C122" s="3899" t="s">
        <v>323</v>
      </c>
      <c r="D122" s="306">
        <v>330568</v>
      </c>
      <c r="E122" s="306"/>
      <c r="F122" s="306">
        <v>337867</v>
      </c>
      <c r="G122" s="306"/>
    </row>
    <row r="123" spans="1:7" s="3895" customFormat="1">
      <c r="A123" s="3898">
        <v>144</v>
      </c>
      <c r="B123" s="3899"/>
      <c r="C123" s="3899" t="s">
        <v>281</v>
      </c>
      <c r="D123" s="306">
        <v>27406.486439999997</v>
      </c>
      <c r="E123" s="306"/>
      <c r="F123" s="306">
        <v>26960.63</v>
      </c>
      <c r="G123" s="306"/>
    </row>
    <row r="124" spans="1:7" s="3895" customFormat="1">
      <c r="A124" s="3898">
        <v>145</v>
      </c>
      <c r="B124" s="3899"/>
      <c r="C124" s="3899" t="s">
        <v>324</v>
      </c>
      <c r="D124" s="379">
        <v>74945.013000000006</v>
      </c>
      <c r="E124" s="379"/>
      <c r="F124" s="379">
        <v>74943.11</v>
      </c>
      <c r="G124" s="379"/>
    </row>
    <row r="125" spans="1:7" s="3895" customFormat="1">
      <c r="A125" s="3898">
        <v>146</v>
      </c>
      <c r="B125" s="3899"/>
      <c r="C125" s="3899" t="s">
        <v>325</v>
      </c>
      <c r="D125" s="379">
        <v>83467.001000000004</v>
      </c>
      <c r="E125" s="379"/>
      <c r="F125" s="379">
        <v>82021</v>
      </c>
      <c r="G125" s="379"/>
    </row>
    <row r="126" spans="1:7" s="3904" customFormat="1" ht="29.45" customHeight="1">
      <c r="A126" s="3900" t="s">
        <v>326</v>
      </c>
      <c r="B126" s="3903"/>
      <c r="C126" s="3903" t="s">
        <v>327</v>
      </c>
      <c r="D126" s="380"/>
      <c r="E126" s="380"/>
      <c r="F126" s="380"/>
      <c r="G126" s="380"/>
    </row>
    <row r="127" spans="1:7" s="3895" customFormat="1">
      <c r="A127" s="3898">
        <v>1484</v>
      </c>
      <c r="B127" s="3899"/>
      <c r="C127" s="3899" t="s">
        <v>328</v>
      </c>
      <c r="D127" s="379"/>
      <c r="E127" s="379"/>
      <c r="F127" s="379"/>
      <c r="G127" s="379"/>
    </row>
    <row r="128" spans="1:7" s="3895" customFormat="1">
      <c r="A128" s="3898">
        <v>1485</v>
      </c>
      <c r="B128" s="3899"/>
      <c r="C128" s="3899" t="s">
        <v>329</v>
      </c>
      <c r="D128" s="379"/>
      <c r="E128" s="379"/>
      <c r="F128" s="379"/>
      <c r="G128" s="379"/>
    </row>
    <row r="129" spans="1:7" s="3895" customFormat="1">
      <c r="A129" s="3898">
        <v>1486</v>
      </c>
      <c r="B129" s="3899"/>
      <c r="C129" s="3899" t="s">
        <v>330</v>
      </c>
      <c r="D129" s="379"/>
      <c r="E129" s="379"/>
      <c r="F129" s="379"/>
      <c r="G129" s="379"/>
    </row>
    <row r="130" spans="1:7" s="3895" customFormat="1">
      <c r="A130" s="3905">
        <v>1489</v>
      </c>
      <c r="B130" s="3906"/>
      <c r="C130" s="3906" t="s">
        <v>331</v>
      </c>
      <c r="D130" s="383"/>
      <c r="E130" s="383"/>
      <c r="F130" s="383"/>
      <c r="G130" s="383"/>
    </row>
    <row r="131" spans="1:7" s="3892" customFormat="1">
      <c r="A131" s="3907">
        <v>1</v>
      </c>
      <c r="B131" s="3908"/>
      <c r="C131" s="3907" t="s">
        <v>332</v>
      </c>
      <c r="D131" s="386">
        <f t="shared" ref="D131:G131" si="21">D111+D121</f>
        <v>1488378.1948900002</v>
      </c>
      <c r="E131" s="386">
        <f t="shared" si="21"/>
        <v>0</v>
      </c>
      <c r="F131" s="386">
        <f t="shared" si="21"/>
        <v>1809972.8799999997</v>
      </c>
      <c r="G131" s="386">
        <f t="shared" si="21"/>
        <v>0</v>
      </c>
    </row>
    <row r="132" spans="1:7" s="3892" customFormat="1">
      <c r="A132" s="3871"/>
      <c r="B132" s="3871"/>
      <c r="C132" s="3872"/>
      <c r="D132" s="341"/>
      <c r="E132" s="341"/>
      <c r="F132" s="341"/>
      <c r="G132" s="341"/>
    </row>
    <row r="133" spans="1:7" s="3895" customFormat="1">
      <c r="A133" s="3893">
        <v>20</v>
      </c>
      <c r="B133" s="3894"/>
      <c r="C133" s="3894" t="s">
        <v>333</v>
      </c>
      <c r="D133" s="720">
        <f t="shared" ref="D133:G133" si="22">D134+D140</f>
        <v>731976.16495000001</v>
      </c>
      <c r="E133" s="720">
        <f t="shared" si="22"/>
        <v>0</v>
      </c>
      <c r="F133" s="720">
        <f t="shared" si="22"/>
        <v>959272.35000000009</v>
      </c>
      <c r="G133" s="720">
        <f t="shared" si="22"/>
        <v>0</v>
      </c>
    </row>
    <row r="134" spans="1:7" s="3895" customFormat="1">
      <c r="A134" s="3909" t="s">
        <v>334</v>
      </c>
      <c r="B134" s="3897"/>
      <c r="C134" s="3897" t="s">
        <v>335</v>
      </c>
      <c r="D134" s="366">
        <f t="shared" ref="D134:G134" si="23">D135+D136+D138+D139</f>
        <v>700003.41041000001</v>
      </c>
      <c r="E134" s="366">
        <f t="shared" si="23"/>
        <v>0</v>
      </c>
      <c r="F134" s="366">
        <f t="shared" si="23"/>
        <v>927137.79</v>
      </c>
      <c r="G134" s="366">
        <f t="shared" si="23"/>
        <v>0</v>
      </c>
    </row>
    <row r="135" spans="1:7" s="3911" customFormat="1">
      <c r="A135" s="3910">
        <v>200</v>
      </c>
      <c r="B135" s="3899"/>
      <c r="C135" s="3899" t="s">
        <v>336</v>
      </c>
      <c r="D135" s="306">
        <v>621880.2933100001</v>
      </c>
      <c r="E135" s="306"/>
      <c r="F135" s="306">
        <v>674201.39</v>
      </c>
      <c r="G135" s="306"/>
    </row>
    <row r="136" spans="1:7" s="3911" customFormat="1">
      <c r="A136" s="3910">
        <v>201</v>
      </c>
      <c r="B136" s="3899"/>
      <c r="C136" s="3899" t="s">
        <v>337</v>
      </c>
      <c r="D136" s="306">
        <v>0</v>
      </c>
      <c r="E136" s="306"/>
      <c r="F136" s="306">
        <v>170000</v>
      </c>
      <c r="G136" s="306"/>
    </row>
    <row r="137" spans="1:7" s="3911" customFormat="1">
      <c r="A137" s="3912" t="s">
        <v>338</v>
      </c>
      <c r="B137" s="3913"/>
      <c r="C137" s="3913" t="s">
        <v>339</v>
      </c>
      <c r="D137" s="312">
        <v>0</v>
      </c>
      <c r="E137" s="312"/>
      <c r="F137" s="312"/>
      <c r="G137" s="312"/>
    </row>
    <row r="138" spans="1:7" s="3911" customFormat="1">
      <c r="A138" s="3910">
        <v>204</v>
      </c>
      <c r="B138" s="3899"/>
      <c r="C138" s="3899" t="s">
        <v>340</v>
      </c>
      <c r="D138" s="379">
        <v>67464.427100000015</v>
      </c>
      <c r="E138" s="379"/>
      <c r="F138" s="379">
        <v>72575.929999999993</v>
      </c>
      <c r="G138" s="379"/>
    </row>
    <row r="139" spans="1:7" s="3911" customFormat="1">
      <c r="A139" s="3910">
        <v>205</v>
      </c>
      <c r="B139" s="3899"/>
      <c r="C139" s="3899" t="s">
        <v>341</v>
      </c>
      <c r="D139" s="379">
        <v>10658.69</v>
      </c>
      <c r="E139" s="379"/>
      <c r="F139" s="379">
        <v>10360.469999999999</v>
      </c>
      <c r="G139" s="379"/>
    </row>
    <row r="140" spans="1:7" s="3911" customFormat="1">
      <c r="A140" s="3909" t="s">
        <v>342</v>
      </c>
      <c r="B140" s="3897"/>
      <c r="C140" s="3897" t="s">
        <v>343</v>
      </c>
      <c r="D140" s="366">
        <f t="shared" ref="D140:G140" si="24">D141+D143+D144</f>
        <v>31972.754539999998</v>
      </c>
      <c r="E140" s="366">
        <f t="shared" si="24"/>
        <v>0</v>
      </c>
      <c r="F140" s="366">
        <f t="shared" si="24"/>
        <v>32134.560000000001</v>
      </c>
      <c r="G140" s="366">
        <f t="shared" si="24"/>
        <v>0</v>
      </c>
    </row>
    <row r="141" spans="1:7" s="3911" customFormat="1">
      <c r="A141" s="3910">
        <v>206</v>
      </c>
      <c r="B141" s="3899"/>
      <c r="C141" s="3899" t="s">
        <v>344</v>
      </c>
      <c r="D141" s="379">
        <v>21504.218699999998</v>
      </c>
      <c r="E141" s="379"/>
      <c r="F141" s="379">
        <v>21504.22</v>
      </c>
      <c r="G141" s="379"/>
    </row>
    <row r="142" spans="1:7" s="3911" customFormat="1">
      <c r="A142" s="3912" t="s">
        <v>345</v>
      </c>
      <c r="B142" s="3913"/>
      <c r="C142" s="3913" t="s">
        <v>346</v>
      </c>
      <c r="D142" s="312">
        <v>0</v>
      </c>
      <c r="E142" s="312"/>
      <c r="F142" s="312"/>
      <c r="G142" s="312"/>
    </row>
    <row r="143" spans="1:7" s="3911" customFormat="1">
      <c r="A143" s="3910">
        <v>208</v>
      </c>
      <c r="B143" s="3899"/>
      <c r="C143" s="3899" t="s">
        <v>347</v>
      </c>
      <c r="D143" s="379">
        <v>2277</v>
      </c>
      <c r="E143" s="379"/>
      <c r="F143" s="379">
        <v>2423</v>
      </c>
      <c r="G143" s="379"/>
    </row>
    <row r="144" spans="1:7" s="3914" customFormat="1" ht="25.5">
      <c r="A144" s="3900">
        <v>209</v>
      </c>
      <c r="B144" s="3903"/>
      <c r="C144" s="3903" t="s">
        <v>348</v>
      </c>
      <c r="D144" s="380">
        <v>8191.5358400000005</v>
      </c>
      <c r="E144" s="380"/>
      <c r="F144" s="380">
        <v>8207.34</v>
      </c>
      <c r="G144" s="380"/>
    </row>
    <row r="145" spans="1:7" s="3895" customFormat="1">
      <c r="A145" s="3909">
        <v>29</v>
      </c>
      <c r="B145" s="3897"/>
      <c r="C145" s="3897" t="s">
        <v>349</v>
      </c>
      <c r="D145" s="379">
        <v>756402.02994000004</v>
      </c>
      <c r="E145" s="379"/>
      <c r="F145" s="379">
        <v>850700.53</v>
      </c>
      <c r="G145" s="379"/>
    </row>
    <row r="146" spans="1:7" s="3895" customFormat="1">
      <c r="A146" s="3915" t="s">
        <v>350</v>
      </c>
      <c r="B146" s="3916"/>
      <c r="C146" s="3916" t="s">
        <v>351</v>
      </c>
      <c r="D146" s="318">
        <v>470063.46852000005</v>
      </c>
      <c r="E146" s="318"/>
      <c r="F146" s="318">
        <v>619276.87</v>
      </c>
      <c r="G146" s="318"/>
    </row>
    <row r="147" spans="1:7" s="3892" customFormat="1">
      <c r="A147" s="3907">
        <v>2</v>
      </c>
      <c r="B147" s="3908"/>
      <c r="C147" s="3907" t="s">
        <v>352</v>
      </c>
      <c r="D147" s="386">
        <f t="shared" ref="D147:G147" si="25">D133+D145</f>
        <v>1488378.1948899999</v>
      </c>
      <c r="E147" s="386">
        <f t="shared" si="25"/>
        <v>0</v>
      </c>
      <c r="F147" s="386">
        <f t="shared" si="25"/>
        <v>1809972.8800000001</v>
      </c>
      <c r="G147" s="386">
        <f t="shared" si="25"/>
        <v>0</v>
      </c>
    </row>
    <row r="148" spans="1:7" ht="7.5" customHeight="1"/>
    <row r="149" spans="1:7" ht="13.5" customHeight="1">
      <c r="A149" s="3917" t="s">
        <v>353</v>
      </c>
      <c r="B149" s="3918"/>
      <c r="C149" s="3919" t="s">
        <v>354</v>
      </c>
      <c r="D149" s="3918"/>
      <c r="E149" s="3918"/>
      <c r="F149" s="3918"/>
      <c r="G149" s="3918"/>
    </row>
    <row r="150" spans="1:7">
      <c r="A150" s="3920" t="s">
        <v>355</v>
      </c>
      <c r="B150" s="3921"/>
      <c r="C150" s="3921" t="s">
        <v>101</v>
      </c>
      <c r="D150" s="402">
        <f t="shared" ref="D150" si="26">D77+SUM(D8:D12)-D30-D31+D16-D33+D59+D63-D73+D64-D74-D54+D20-D35</f>
        <v>45198.311880000118</v>
      </c>
      <c r="E150" s="402">
        <f t="shared" ref="E150" si="27">E77+SUM(E8:E12)-E30-E31+E16-E33+E59+E63-E73+E64-E74-E54+E20-E35</f>
        <v>42035.442999999992</v>
      </c>
      <c r="F150" s="402">
        <f t="shared" ref="F150:G150" si="28">F77+SUM(F8:F12)-F30-F31+F16-F33+F59+F63-F73+F64-F74-F54+F20-F35</f>
        <v>184088.92000000022</v>
      </c>
      <c r="G150" s="402">
        <f t="shared" si="28"/>
        <v>59610.149999999994</v>
      </c>
    </row>
    <row r="151" spans="1:7">
      <c r="A151" s="3922" t="s">
        <v>356</v>
      </c>
      <c r="B151" s="3923"/>
      <c r="C151" s="3923" t="s">
        <v>357</v>
      </c>
      <c r="D151" s="405">
        <f t="shared" ref="D151:G151" si="29">IF(D177=0,0,D150/D177)</f>
        <v>3.3970226889512851E-2</v>
      </c>
      <c r="E151" s="405">
        <f t="shared" si="29"/>
        <v>3.1836683188523084E-2</v>
      </c>
      <c r="F151" s="405">
        <f t="shared" si="29"/>
        <v>0.12782788212510016</v>
      </c>
      <c r="G151" s="405">
        <f t="shared" si="29"/>
        <v>4.302898488939326E-2</v>
      </c>
    </row>
    <row r="152" spans="1:7" s="3926" customFormat="1" ht="25.5">
      <c r="A152" s="3924" t="s">
        <v>358</v>
      </c>
      <c r="B152" s="3925"/>
      <c r="C152" s="3925" t="s">
        <v>359</v>
      </c>
      <c r="D152" s="587">
        <f t="shared" ref="D152:G152" si="30">IF(D107=0,0,D150/D107)</f>
        <v>0.33427283759734611</v>
      </c>
      <c r="E152" s="587">
        <f t="shared" si="30"/>
        <v>0.33089654819537917</v>
      </c>
      <c r="F152" s="587">
        <f t="shared" si="30"/>
        <v>1.9341163141025863</v>
      </c>
      <c r="G152" s="587">
        <f t="shared" si="30"/>
        <v>0.62969244339278818</v>
      </c>
    </row>
    <row r="153" spans="1:7" s="3926" customFormat="1" ht="25.5">
      <c r="A153" s="3927" t="s">
        <v>358</v>
      </c>
      <c r="B153" s="3928"/>
      <c r="C153" s="3928" t="s">
        <v>360</v>
      </c>
      <c r="D153" s="425">
        <f t="shared" ref="D153:G153" si="31">IF(0=D108,0,D150/D108)</f>
        <v>0.32402237490896524</v>
      </c>
      <c r="E153" s="425">
        <f t="shared" si="31"/>
        <v>0.33290126712599977</v>
      </c>
      <c r="F153" s="425">
        <f t="shared" si="31"/>
        <v>1.9251044335282417</v>
      </c>
      <c r="G153" s="425">
        <f t="shared" si="31"/>
        <v>0.62802726607070414</v>
      </c>
    </row>
    <row r="154" spans="1:7" ht="25.5">
      <c r="A154" s="3929" t="s">
        <v>361</v>
      </c>
      <c r="B154" s="3930"/>
      <c r="C154" s="3930" t="s">
        <v>362</v>
      </c>
      <c r="D154" s="418">
        <f t="shared" ref="D154:G154" si="32">D150-D107</f>
        <v>-90015.521839999885</v>
      </c>
      <c r="E154" s="418">
        <f t="shared" si="32"/>
        <v>-84999.557000000001</v>
      </c>
      <c r="F154" s="418">
        <f t="shared" si="32"/>
        <v>88909.060000000201</v>
      </c>
      <c r="G154" s="418">
        <f t="shared" si="32"/>
        <v>-35055.350000000006</v>
      </c>
    </row>
    <row r="155" spans="1:7" ht="25.5">
      <c r="A155" s="3927" t="s">
        <v>363</v>
      </c>
      <c r="B155" s="3928"/>
      <c r="C155" s="3928" t="s">
        <v>364</v>
      </c>
      <c r="D155" s="415">
        <f t="shared" ref="D155:G155" si="33">D150-D108</f>
        <v>-94293.017669999885</v>
      </c>
      <c r="E155" s="415">
        <f t="shared" si="33"/>
        <v>-84234.557000000001</v>
      </c>
      <c r="F155" s="415">
        <f t="shared" si="33"/>
        <v>88463.500000000204</v>
      </c>
      <c r="G155" s="415">
        <f t="shared" si="33"/>
        <v>-35306.350000000006</v>
      </c>
    </row>
    <row r="156" spans="1:7">
      <c r="A156" s="3920" t="s">
        <v>365</v>
      </c>
      <c r="B156" s="3921"/>
      <c r="C156" s="3921" t="s">
        <v>366</v>
      </c>
      <c r="D156" s="419">
        <f t="shared" ref="D156:G156" si="34">D135+D136-D137+D141-D142</f>
        <v>643384.51201000006</v>
      </c>
      <c r="E156" s="419">
        <f t="shared" si="34"/>
        <v>0</v>
      </c>
      <c r="F156" s="419">
        <f t="shared" si="34"/>
        <v>865705.61</v>
      </c>
      <c r="G156" s="419">
        <f t="shared" si="34"/>
        <v>0</v>
      </c>
    </row>
    <row r="157" spans="1:7">
      <c r="A157" s="3931" t="s">
        <v>367</v>
      </c>
      <c r="B157" s="3932"/>
      <c r="C157" s="3932" t="s">
        <v>368</v>
      </c>
      <c r="D157" s="422">
        <f t="shared" ref="D157:G157" si="35">IF(D177=0,0,D156/D177)</f>
        <v>0.48355606528413897</v>
      </c>
      <c r="E157" s="422">
        <f t="shared" si="35"/>
        <v>0</v>
      </c>
      <c r="F157" s="422">
        <f t="shared" si="35"/>
        <v>0.60112968596979</v>
      </c>
      <c r="G157" s="422">
        <f t="shared" si="35"/>
        <v>0</v>
      </c>
    </row>
    <row r="158" spans="1:7">
      <c r="A158" s="3920" t="s">
        <v>369</v>
      </c>
      <c r="B158" s="3921"/>
      <c r="C158" s="3921" t="s">
        <v>370</v>
      </c>
      <c r="D158" s="419">
        <f t="shared" ref="D158:G158" si="36">D133-D142-D111</f>
        <v>-240015.52950000006</v>
      </c>
      <c r="E158" s="419">
        <f t="shared" si="36"/>
        <v>0</v>
      </c>
      <c r="F158" s="419">
        <f t="shared" si="36"/>
        <v>-328908.78999999957</v>
      </c>
      <c r="G158" s="419">
        <f t="shared" si="36"/>
        <v>0</v>
      </c>
    </row>
    <row r="159" spans="1:7">
      <c r="A159" s="3922" t="s">
        <v>371</v>
      </c>
      <c r="B159" s="3923"/>
      <c r="C159" s="3923" t="s">
        <v>372</v>
      </c>
      <c r="D159" s="423">
        <f t="shared" ref="D159:G159" si="37">D121-D123-D124-D142-D145</f>
        <v>-342367.02893999999</v>
      </c>
      <c r="E159" s="423">
        <f t="shared" si="37"/>
        <v>0</v>
      </c>
      <c r="F159" s="423">
        <f t="shared" si="37"/>
        <v>-430812.53</v>
      </c>
      <c r="G159" s="423">
        <f t="shared" si="37"/>
        <v>0</v>
      </c>
    </row>
    <row r="160" spans="1:7">
      <c r="A160" s="3922" t="s">
        <v>373</v>
      </c>
      <c r="B160" s="3923"/>
      <c r="C160" s="3923" t="s">
        <v>374</v>
      </c>
      <c r="D160" s="424">
        <f t="shared" ref="D160:G160" si="38">IF(D175=0,"-",1000*D158/D175)</f>
        <v>-1936.4211564527066</v>
      </c>
      <c r="E160" s="424">
        <f t="shared" si="38"/>
        <v>0</v>
      </c>
      <c r="F160" s="424">
        <f t="shared" si="38"/>
        <v>-2622.4379489878056</v>
      </c>
      <c r="G160" s="424" t="str">
        <f t="shared" si="38"/>
        <v>-</v>
      </c>
    </row>
    <row r="161" spans="1:7">
      <c r="A161" s="3922" t="s">
        <v>373</v>
      </c>
      <c r="B161" s="3923"/>
      <c r="C161" s="3923" t="s">
        <v>375</v>
      </c>
      <c r="D161" s="423">
        <f t="shared" ref="D161:G161" si="39">IF(D175=0,0,1000*(D159/D175))</f>
        <v>-2762.1827616419791</v>
      </c>
      <c r="E161" s="423">
        <f t="shared" si="39"/>
        <v>0</v>
      </c>
      <c r="F161" s="423">
        <f t="shared" si="39"/>
        <v>-3434.9313910748601</v>
      </c>
      <c r="G161" s="423">
        <f t="shared" si="39"/>
        <v>0</v>
      </c>
    </row>
    <row r="162" spans="1:7">
      <c r="A162" s="3931" t="s">
        <v>376</v>
      </c>
      <c r="B162" s="3932"/>
      <c r="C162" s="3932" t="s">
        <v>377</v>
      </c>
      <c r="D162" s="422">
        <f t="shared" ref="D162:G162" si="40">IF((D22+D23+D65+D66)=0,0,D158/(D22+D23+D65+D66))</f>
        <v>-0.33643803604421202</v>
      </c>
      <c r="E162" s="422">
        <f t="shared" si="40"/>
        <v>0</v>
      </c>
      <c r="F162" s="422">
        <f t="shared" si="40"/>
        <v>-0.41588011916537249</v>
      </c>
      <c r="G162" s="422">
        <f t="shared" si="40"/>
        <v>0</v>
      </c>
    </row>
    <row r="163" spans="1:7">
      <c r="A163" s="3922" t="s">
        <v>378</v>
      </c>
      <c r="B163" s="3923"/>
      <c r="C163" s="3923" t="s">
        <v>349</v>
      </c>
      <c r="D163" s="402">
        <f t="shared" ref="D163:G163" si="41">D145</f>
        <v>756402.02994000004</v>
      </c>
      <c r="E163" s="402">
        <f t="shared" si="41"/>
        <v>0</v>
      </c>
      <c r="F163" s="402">
        <f t="shared" si="41"/>
        <v>850700.53</v>
      </c>
      <c r="G163" s="402">
        <f t="shared" si="41"/>
        <v>0</v>
      </c>
    </row>
    <row r="164" spans="1:7" ht="25.5">
      <c r="A164" s="3927" t="s">
        <v>379</v>
      </c>
      <c r="B164" s="3933"/>
      <c r="C164" s="3933" t="s">
        <v>380</v>
      </c>
      <c r="D164" s="425">
        <f t="shared" ref="D164:G164" si="42">IF(D178=0,0,D146/D178)</f>
        <v>0.34162600368079271</v>
      </c>
      <c r="E164" s="425">
        <f t="shared" si="42"/>
        <v>0</v>
      </c>
      <c r="F164" s="425">
        <f t="shared" si="42"/>
        <v>0.45926771718087561</v>
      </c>
      <c r="G164" s="425">
        <f t="shared" si="42"/>
        <v>0</v>
      </c>
    </row>
    <row r="165" spans="1:7">
      <c r="A165" s="3934" t="s">
        <v>381</v>
      </c>
      <c r="B165" s="3935"/>
      <c r="C165" s="3935" t="s">
        <v>382</v>
      </c>
      <c r="D165" s="428">
        <f t="shared" ref="D165:G165" si="43">IF(D177=0,0,D180/D177)</f>
        <v>7.4582437972862084E-2</v>
      </c>
      <c r="E165" s="428">
        <f t="shared" si="43"/>
        <v>7.8633847434340168E-2</v>
      </c>
      <c r="F165" s="428">
        <f t="shared" si="43"/>
        <v>6.2167405734751158E-2</v>
      </c>
      <c r="G165" s="428">
        <f t="shared" si="43"/>
        <v>7.9639874649902229E-2</v>
      </c>
    </row>
    <row r="166" spans="1:7">
      <c r="A166" s="3922" t="s">
        <v>383</v>
      </c>
      <c r="B166" s="3923"/>
      <c r="C166" s="3923" t="s">
        <v>251</v>
      </c>
      <c r="D166" s="402">
        <f t="shared" ref="D166:G166" si="44">D55</f>
        <v>37763.353979999993</v>
      </c>
      <c r="E166" s="402">
        <f t="shared" si="44"/>
        <v>38113.106</v>
      </c>
      <c r="F166" s="402">
        <f t="shared" si="44"/>
        <v>48382.840000000004</v>
      </c>
      <c r="G166" s="402">
        <f t="shared" si="44"/>
        <v>42986.079999999994</v>
      </c>
    </row>
    <row r="167" spans="1:7">
      <c r="A167" s="3931" t="s">
        <v>384</v>
      </c>
      <c r="B167" s="3932"/>
      <c r="C167" s="3932" t="s">
        <v>385</v>
      </c>
      <c r="D167" s="422">
        <f t="shared" ref="D167:G167" si="45">IF(0=D111,0,(D44+D45+D46+D47+D48)/D111)</f>
        <v>3.1811781701999498E-3</v>
      </c>
      <c r="E167" s="422">
        <f t="shared" si="45"/>
        <v>0</v>
      </c>
      <c r="F167" s="422">
        <f t="shared" si="45"/>
        <v>7.7646455839277409E-3</v>
      </c>
      <c r="G167" s="422">
        <f t="shared" si="45"/>
        <v>0</v>
      </c>
    </row>
    <row r="168" spans="1:7">
      <c r="A168" s="3922" t="s">
        <v>386</v>
      </c>
      <c r="B168" s="3921"/>
      <c r="C168" s="3921" t="s">
        <v>387</v>
      </c>
      <c r="D168" s="402">
        <f t="shared" ref="D168:G168" si="46">D38-D44</f>
        <v>-183.36496000000002</v>
      </c>
      <c r="E168" s="402">
        <f t="shared" si="46"/>
        <v>-215.1</v>
      </c>
      <c r="F168" s="402">
        <f t="shared" si="46"/>
        <v>-245.41</v>
      </c>
      <c r="G168" s="402">
        <f t="shared" si="46"/>
        <v>-113</v>
      </c>
    </row>
    <row r="169" spans="1:7">
      <c r="A169" s="3931" t="s">
        <v>388</v>
      </c>
      <c r="B169" s="3932"/>
      <c r="C169" s="3932" t="s">
        <v>389</v>
      </c>
      <c r="D169" s="405">
        <f t="shared" ref="D169:G169" si="47">IF(D177=0,0,D168/D177)</f>
        <v>-1.3781375975554318E-4</v>
      </c>
      <c r="E169" s="405">
        <f t="shared" si="47"/>
        <v>-1.6291182071879952E-4</v>
      </c>
      <c r="F169" s="405">
        <f t="shared" si="47"/>
        <v>-1.7040808622442239E-4</v>
      </c>
      <c r="G169" s="405">
        <f t="shared" si="47"/>
        <v>-8.1567909030617083E-5</v>
      </c>
    </row>
    <row r="170" spans="1:7">
      <c r="A170" s="3922" t="s">
        <v>390</v>
      </c>
      <c r="B170" s="3923"/>
      <c r="C170" s="3923" t="s">
        <v>391</v>
      </c>
      <c r="D170" s="402">
        <f t="shared" ref="D170" si="48">SUM(D82:D87)+SUM(D89:D94)</f>
        <v>150787.06352</v>
      </c>
      <c r="E170" s="402">
        <f t="shared" ref="E170" si="49">SUM(E82:E87)+SUM(E89:E94)</f>
        <v>131905</v>
      </c>
      <c r="F170" s="402">
        <f t="shared" ref="F170:G170" si="50">SUM(F82:F87)+SUM(F89:F94)</f>
        <v>102085.07</v>
      </c>
      <c r="G170" s="402">
        <f t="shared" si="50"/>
        <v>100699.5</v>
      </c>
    </row>
    <row r="171" spans="1:7">
      <c r="A171" s="3922" t="s">
        <v>392</v>
      </c>
      <c r="B171" s="3923"/>
      <c r="C171" s="3923" t="s">
        <v>393</v>
      </c>
      <c r="D171" s="423">
        <f t="shared" ref="D171" si="51">SUM(D96:D102)+SUM(D104:D105)</f>
        <v>15573.229799999999</v>
      </c>
      <c r="E171" s="423">
        <f t="shared" ref="E171" si="52">SUM(E96:E102)+SUM(E104:E105)</f>
        <v>4870</v>
      </c>
      <c r="F171" s="423">
        <f t="shared" ref="F171:G171" si="53">SUM(F96:F102)+SUM(F104:F105)</f>
        <v>6905.21</v>
      </c>
      <c r="G171" s="423">
        <f t="shared" si="53"/>
        <v>6034</v>
      </c>
    </row>
    <row r="172" spans="1:7">
      <c r="A172" s="3934" t="s">
        <v>394</v>
      </c>
      <c r="B172" s="3935"/>
      <c r="C172" s="3935" t="s">
        <v>395</v>
      </c>
      <c r="D172" s="428">
        <f t="shared" ref="D172:G172" si="54">IF(D184=0,0,D170/D184)</f>
        <v>0.10576422163098811</v>
      </c>
      <c r="E172" s="428">
        <f t="shared" si="54"/>
        <v>9.4322572985413286E-2</v>
      </c>
      <c r="F172" s="428">
        <f t="shared" si="54"/>
        <v>7.5307192422466168E-2</v>
      </c>
      <c r="G172" s="428">
        <f t="shared" si="54"/>
        <v>7.1955369728282814E-2</v>
      </c>
    </row>
    <row r="173" spans="1:7">
      <c r="A173" s="3936"/>
    </row>
    <row r="174" spans="1:7">
      <c r="A174" s="3937" t="s">
        <v>396</v>
      </c>
      <c r="B174" s="3938"/>
      <c r="C174" s="3939"/>
      <c r="D174" s="341"/>
      <c r="E174" s="341"/>
      <c r="F174" s="341"/>
      <c r="G174" s="341"/>
    </row>
    <row r="175" spans="1:7" s="3823" customFormat="1">
      <c r="A175" s="3940" t="s">
        <v>397</v>
      </c>
      <c r="B175" s="3938"/>
      <c r="C175" s="3938" t="s">
        <v>420</v>
      </c>
      <c r="D175" s="1349">
        <v>123948</v>
      </c>
      <c r="E175" s="1349">
        <v>123948</v>
      </c>
      <c r="F175" s="1349">
        <v>125421</v>
      </c>
      <c r="G175" s="1349"/>
    </row>
    <row r="176" spans="1:7">
      <c r="A176" s="3937" t="s">
        <v>399</v>
      </c>
      <c r="B176" s="3938"/>
      <c r="C176" s="3938"/>
      <c r="D176" s="3938"/>
      <c r="E176" s="3938"/>
      <c r="F176" s="3938"/>
      <c r="G176" s="3938"/>
    </row>
    <row r="177" spans="1:7">
      <c r="A177" s="3940" t="s">
        <v>400</v>
      </c>
      <c r="B177" s="3938"/>
      <c r="C177" s="3938" t="s">
        <v>401</v>
      </c>
      <c r="D177" s="3941">
        <f t="shared" ref="D177" si="55">SUM(D22:D32)+SUM(D44:D53)+SUM(D65:D72)+D75</f>
        <v>1330527.2298300001</v>
      </c>
      <c r="E177" s="3941">
        <f t="shared" ref="E177" si="56">SUM(E22:E32)+SUM(E44:E53)+SUM(E65:E72)+E75</f>
        <v>1320346.179</v>
      </c>
      <c r="F177" s="3941">
        <f t="shared" ref="F177:G177" si="57">SUM(F22:F32)+SUM(F44:F53)+SUM(F65:F72)+F75</f>
        <v>1440131.19</v>
      </c>
      <c r="G177" s="3941">
        <f t="shared" si="57"/>
        <v>1385348.74</v>
      </c>
    </row>
    <row r="178" spans="1:7">
      <c r="A178" s="3940" t="s">
        <v>402</v>
      </c>
      <c r="B178" s="3938"/>
      <c r="C178" s="3938" t="s">
        <v>403</v>
      </c>
      <c r="D178" s="3941">
        <f t="shared" ref="D178:G178" si="58">D78-D17-D20-D59-D63-D64</f>
        <v>1375959.2755099998</v>
      </c>
      <c r="E178" s="3941">
        <f t="shared" si="58"/>
        <v>1371178.8060000001</v>
      </c>
      <c r="F178" s="3941">
        <f t="shared" si="58"/>
        <v>1348400.6099999996</v>
      </c>
      <c r="G178" s="3941">
        <f t="shared" si="58"/>
        <v>1409532.17</v>
      </c>
    </row>
    <row r="179" spans="1:7">
      <c r="A179" s="3940"/>
      <c r="B179" s="3938"/>
      <c r="C179" s="3938" t="s">
        <v>404</v>
      </c>
      <c r="D179" s="3941">
        <f t="shared" ref="D179:G179" si="59">D178+D170</f>
        <v>1526746.3390299999</v>
      </c>
      <c r="E179" s="3941">
        <f t="shared" si="59"/>
        <v>1503083.8060000001</v>
      </c>
      <c r="F179" s="3941">
        <f t="shared" si="59"/>
        <v>1450485.6799999997</v>
      </c>
      <c r="G179" s="3941">
        <f t="shared" si="59"/>
        <v>1510231.67</v>
      </c>
    </row>
    <row r="180" spans="1:7">
      <c r="A180" s="3940" t="s">
        <v>405</v>
      </c>
      <c r="B180" s="3938"/>
      <c r="C180" s="3938" t="s">
        <v>406</v>
      </c>
      <c r="D180" s="3941">
        <f t="shared" ref="D180:G180" si="60">D38-D44+D8+D9+D10+D16-D33</f>
        <v>99233.964589999989</v>
      </c>
      <c r="E180" s="3941">
        <f t="shared" si="60"/>
        <v>103823.9</v>
      </c>
      <c r="F180" s="3941">
        <f t="shared" si="60"/>
        <v>89529.22</v>
      </c>
      <c r="G180" s="3941">
        <f t="shared" si="60"/>
        <v>110329</v>
      </c>
    </row>
    <row r="181" spans="1:7" ht="27.6" customHeight="1">
      <c r="A181" s="3942" t="s">
        <v>407</v>
      </c>
      <c r="B181" s="3943"/>
      <c r="C181" s="3943" t="s">
        <v>408</v>
      </c>
      <c r="D181" s="435">
        <f t="shared" ref="D181:G181" si="61">D22+D23+D24+D25+D26+D29+SUM(D44:D47)+SUM(D49:D53)-D54+D32-D33+SUM(D65:D70)+D72</f>
        <v>1314946.0138300001</v>
      </c>
      <c r="E181" s="435">
        <f t="shared" si="61"/>
        <v>1302366.1789999998</v>
      </c>
      <c r="F181" s="435">
        <f t="shared" si="61"/>
        <v>1428299.77</v>
      </c>
      <c r="G181" s="435">
        <f t="shared" si="61"/>
        <v>1358382.2999999998</v>
      </c>
    </row>
    <row r="182" spans="1:7">
      <c r="A182" s="3944" t="s">
        <v>409</v>
      </c>
      <c r="B182" s="3943"/>
      <c r="C182" s="3943" t="s">
        <v>410</v>
      </c>
      <c r="D182" s="435">
        <f t="shared" ref="D182:G182" si="62">D181+D171</f>
        <v>1330519.2436300002</v>
      </c>
      <c r="E182" s="435">
        <f t="shared" si="62"/>
        <v>1307236.1789999998</v>
      </c>
      <c r="F182" s="435">
        <f t="shared" si="62"/>
        <v>1435204.98</v>
      </c>
      <c r="G182" s="435">
        <f t="shared" si="62"/>
        <v>1364416.2999999998</v>
      </c>
    </row>
    <row r="183" spans="1:7">
      <c r="A183" s="3944" t="s">
        <v>411</v>
      </c>
      <c r="B183" s="3943"/>
      <c r="C183" s="3943" t="s">
        <v>412</v>
      </c>
      <c r="D183" s="435">
        <f t="shared" ref="D183:G183" si="63">D4+D5-D7+D38+D39+D40+D41+D43+D13-D16+D57+D58+D60+D62</f>
        <v>1274903.6019499998</v>
      </c>
      <c r="E183" s="435">
        <f t="shared" si="63"/>
        <v>1266540.736</v>
      </c>
      <c r="F183" s="435">
        <f t="shared" si="63"/>
        <v>1253496.8700000001</v>
      </c>
      <c r="G183" s="435">
        <f t="shared" si="63"/>
        <v>1298772.1499999999</v>
      </c>
    </row>
    <row r="184" spans="1:7">
      <c r="A184" s="3944" t="s">
        <v>413</v>
      </c>
      <c r="B184" s="3943"/>
      <c r="C184" s="3943" t="s">
        <v>414</v>
      </c>
      <c r="D184" s="435">
        <f t="shared" ref="D184:G184" si="64">D183+D170</f>
        <v>1425690.6654699999</v>
      </c>
      <c r="E184" s="435">
        <f t="shared" si="64"/>
        <v>1398445.736</v>
      </c>
      <c r="F184" s="435">
        <f t="shared" si="64"/>
        <v>1355581.9400000002</v>
      </c>
      <c r="G184" s="435">
        <f t="shared" si="64"/>
        <v>1399471.65</v>
      </c>
    </row>
    <row r="185" spans="1:7">
      <c r="A185" s="3944"/>
      <c r="B185" s="3943"/>
      <c r="C185" s="3943" t="s">
        <v>415</v>
      </c>
      <c r="D185" s="435">
        <f t="shared" ref="D185:G186" si="65">D181-D183</f>
        <v>40042.411880000262</v>
      </c>
      <c r="E185" s="435">
        <f t="shared" si="65"/>
        <v>35825.442999999737</v>
      </c>
      <c r="F185" s="435">
        <f t="shared" si="65"/>
        <v>174802.89999999991</v>
      </c>
      <c r="G185" s="435">
        <f t="shared" si="65"/>
        <v>59610.149999999907</v>
      </c>
    </row>
    <row r="186" spans="1:7">
      <c r="A186" s="3944"/>
      <c r="B186" s="3943"/>
      <c r="C186" s="3943" t="s">
        <v>416</v>
      </c>
      <c r="D186" s="435">
        <f t="shared" si="65"/>
        <v>-95171.421839999733</v>
      </c>
      <c r="E186" s="435">
        <f t="shared" si="65"/>
        <v>-91209.557000000263</v>
      </c>
      <c r="F186" s="435">
        <f t="shared" si="65"/>
        <v>79623.039999999804</v>
      </c>
      <c r="G186" s="435">
        <f t="shared" si="65"/>
        <v>-35055.350000000093</v>
      </c>
    </row>
  </sheetData>
  <sheetProtection selectLockedCells="1" sort="0" autoFilter="0" pivotTables="0"/>
  <autoFilter ref="A1:C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scale="65" orientation="landscape" r:id="rId1"/>
  <headerFooter alignWithMargins="0">
    <oddHeader>&amp;LFachgruppe für kantonale Finanzfragen (FkF)
Groupe d'études pour les finances cantonales
&amp;CTotal der Kantone&amp;RZürich, 05.08.2019</oddHeader>
    <oddFooter>&amp;LFKF, August 2019</oddFooter>
  </headerFooter>
  <rowBreaks count="3" manualBreakCount="3">
    <brk id="56" max="6" man="1"/>
    <brk id="79" max="16383" man="1"/>
    <brk id="14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38</vt:i4>
      </vt:variant>
      <vt:variant>
        <vt:lpstr>Benannte Bereiche</vt:lpstr>
      </vt:variant>
      <vt:variant>
        <vt:i4>81</vt:i4>
      </vt:variant>
    </vt:vector>
  </HeadingPairs>
  <TitlesOfParts>
    <vt:vector size="119" baseType="lpstr">
      <vt:lpstr>ZH_HRM2</vt:lpstr>
      <vt:lpstr>BE_HRM2</vt:lpstr>
      <vt:lpstr>LU_HRM2</vt:lpstr>
      <vt:lpstr>UR_HRM2</vt:lpstr>
      <vt:lpstr>SZ_HRM2</vt:lpstr>
      <vt:lpstr>OW_HRM2</vt:lpstr>
      <vt:lpstr>NW_HRM2</vt:lpstr>
      <vt:lpstr>GL_HRM2</vt:lpstr>
      <vt:lpstr>ZG_HRM2</vt:lpstr>
      <vt:lpstr>FR_HRM2</vt:lpstr>
      <vt:lpstr>SO_HRM2</vt:lpstr>
      <vt:lpstr>BS_HRM2</vt:lpstr>
      <vt:lpstr>BL_HRM2</vt:lpstr>
      <vt:lpstr>SH_HRM2</vt:lpstr>
      <vt:lpstr>SH</vt:lpstr>
      <vt:lpstr>AR_HRM2</vt:lpstr>
      <vt:lpstr>AI_HRM2</vt:lpstr>
      <vt:lpstr>SG_HRM2</vt:lpstr>
      <vt:lpstr>GR_HRM2</vt:lpstr>
      <vt:lpstr>AG_HRM2</vt:lpstr>
      <vt:lpstr>TG_HRM2</vt:lpstr>
      <vt:lpstr>TI_HRM2</vt:lpstr>
      <vt:lpstr>VD_HRM2</vt:lpstr>
      <vt:lpstr>VS_HRM2</vt:lpstr>
      <vt:lpstr>VS</vt:lpstr>
      <vt:lpstr>NE_HRM2</vt:lpstr>
      <vt:lpstr>NE</vt:lpstr>
      <vt:lpstr>GE_HRM2</vt:lpstr>
      <vt:lpstr>JU_HRM2</vt:lpstr>
      <vt:lpstr>CHF</vt:lpstr>
      <vt:lpstr>CHD</vt:lpstr>
      <vt:lpstr>Ergebnisse Rechnung 2017</vt:lpstr>
      <vt:lpstr>Ergebnisse Budgets 2018</vt:lpstr>
      <vt:lpstr>Ergebnisse Rechnung 2018</vt:lpstr>
      <vt:lpstr>Budget 2019</vt:lpstr>
      <vt:lpstr>Übersicht Saldo L. R. </vt:lpstr>
      <vt:lpstr>Finanzierungsfehlbetrag</vt:lpstr>
      <vt:lpstr>Selbstfinanzierungsgrad</vt:lpstr>
      <vt:lpstr>'Ergebnisse Budgets 2018'!Abschluss_d</vt:lpstr>
      <vt:lpstr>'Ergebnisse Rechnung 2018'!Abschluss_d</vt:lpstr>
      <vt:lpstr>Finanzierungsfehlbetrag!Abschluss_d</vt:lpstr>
      <vt:lpstr>Selbstfinanzierungsgrad!Abschluss_d</vt:lpstr>
      <vt:lpstr>'Übersicht Saldo L. R. '!Abschluss_d</vt:lpstr>
      <vt:lpstr>Abschluss_d</vt:lpstr>
      <vt:lpstr>Finanzierungsfehlbetrag!Abschluss_f</vt:lpstr>
      <vt:lpstr>Selbstfinanzierungsgrad!Abschluss_f</vt:lpstr>
      <vt:lpstr>AG_HRM2!Druckbereich</vt:lpstr>
      <vt:lpstr>AI_HRM2!Druckbereich</vt:lpstr>
      <vt:lpstr>AR_HRM2!Druckbereich</vt:lpstr>
      <vt:lpstr>BE_HRM2!Druckbereich</vt:lpstr>
      <vt:lpstr>BL_HRM2!Druckbereich</vt:lpstr>
      <vt:lpstr>BS_HRM2!Druckbereich</vt:lpstr>
      <vt:lpstr>'Budget 2019'!Druckbereich</vt:lpstr>
      <vt:lpstr>CHD!Druckbereich</vt:lpstr>
      <vt:lpstr>CHF!Druckbereich</vt:lpstr>
      <vt:lpstr>'Ergebnisse Budgets 2018'!Druckbereich</vt:lpstr>
      <vt:lpstr>'Ergebnisse Rechnung 2017'!Druckbereich</vt:lpstr>
      <vt:lpstr>'Ergebnisse Rechnung 2018'!Druckbereich</vt:lpstr>
      <vt:lpstr>Finanzierungsfehlbetrag!Druckbereich</vt:lpstr>
      <vt:lpstr>FR_HRM2!Druckbereich</vt:lpstr>
      <vt:lpstr>GE_HRM2!Druckbereich</vt:lpstr>
      <vt:lpstr>GL_HRM2!Druckbereich</vt:lpstr>
      <vt:lpstr>GR_HRM2!Druckbereich</vt:lpstr>
      <vt:lpstr>JU_HRM2!Druckbereich</vt:lpstr>
      <vt:lpstr>LU_HRM2!Druckbereich</vt:lpstr>
      <vt:lpstr>NE_HRM2!Druckbereich</vt:lpstr>
      <vt:lpstr>NW_HRM2!Druckbereich</vt:lpstr>
      <vt:lpstr>OW_HRM2!Druckbereich</vt:lpstr>
      <vt:lpstr>Selbstfinanzierungsgrad!Druckbereich</vt:lpstr>
      <vt:lpstr>SG_HRM2!Druckbereich</vt:lpstr>
      <vt:lpstr>SH_HRM2!Druckbereich</vt:lpstr>
      <vt:lpstr>SO_HRM2!Druckbereich</vt:lpstr>
      <vt:lpstr>SZ_HRM2!Druckbereich</vt:lpstr>
      <vt:lpstr>TG_HRM2!Druckbereich</vt:lpstr>
      <vt:lpstr>TI_HRM2!Druckbereich</vt:lpstr>
      <vt:lpstr>'Übersicht Saldo L. R. '!Druckbereich</vt:lpstr>
      <vt:lpstr>UR_HRM2!Druckbereich</vt:lpstr>
      <vt:lpstr>VD_HRM2!Druckbereich</vt:lpstr>
      <vt:lpstr>VS_HRM2!Druckbereich</vt:lpstr>
      <vt:lpstr>ZG_HRM2!Druckbereich</vt:lpstr>
      <vt:lpstr>ZH_HRM2!Druckbereich</vt:lpstr>
      <vt:lpstr>AG_HRM2!Drucktitel</vt:lpstr>
      <vt:lpstr>AI_HRM2!Drucktitel</vt:lpstr>
      <vt:lpstr>AR_HRM2!Drucktitel</vt:lpstr>
      <vt:lpstr>BE_HRM2!Drucktitel</vt:lpstr>
      <vt:lpstr>BL_HRM2!Drucktitel</vt:lpstr>
      <vt:lpstr>BS_HRM2!Drucktitel</vt:lpstr>
      <vt:lpstr>FR_HRM2!Drucktitel</vt:lpstr>
      <vt:lpstr>GE_HRM2!Drucktitel</vt:lpstr>
      <vt:lpstr>GL_HRM2!Drucktitel</vt:lpstr>
      <vt:lpstr>GR_HRM2!Drucktitel</vt:lpstr>
      <vt:lpstr>JU_HRM2!Drucktitel</vt:lpstr>
      <vt:lpstr>LU_HRM2!Drucktitel</vt:lpstr>
      <vt:lpstr>NE_HRM2!Drucktitel</vt:lpstr>
      <vt:lpstr>NW_HRM2!Drucktitel</vt:lpstr>
      <vt:lpstr>OW_HRM2!Drucktitel</vt:lpstr>
      <vt:lpstr>SG_HRM2!Drucktitel</vt:lpstr>
      <vt:lpstr>SH_HRM2!Drucktitel</vt:lpstr>
      <vt:lpstr>SO_HRM2!Drucktitel</vt:lpstr>
      <vt:lpstr>SZ_HRM2!Drucktitel</vt:lpstr>
      <vt:lpstr>TG_HRM2!Drucktitel</vt:lpstr>
      <vt:lpstr>TI_HRM2!Drucktitel</vt:lpstr>
      <vt:lpstr>UR_HRM2!Drucktitel</vt:lpstr>
      <vt:lpstr>VD_HRM2!Drucktitel</vt:lpstr>
      <vt:lpstr>VS_HRM2!Drucktitel</vt:lpstr>
      <vt:lpstr>ZG_HRM2!Drucktitel</vt:lpstr>
      <vt:lpstr>ZH_HRM2!Drucktitel</vt:lpstr>
      <vt:lpstr>find</vt:lpstr>
      <vt:lpstr>LRd</vt:lpstr>
      <vt:lpstr>od</vt:lpstr>
      <vt:lpstr>qd</vt:lpstr>
      <vt:lpstr>sd</vt:lpstr>
      <vt:lpstr>'Ergebnisse Budgets 2018'!SF_GradR</vt:lpstr>
      <vt:lpstr>'Ergebnisse Rechnung 2017'!SF_GradR</vt:lpstr>
      <vt:lpstr>'Ergebnisse Rechnung 2018'!SF_GradR</vt:lpstr>
      <vt:lpstr>Finanzierungsfehlbetrag!SF_GradR</vt:lpstr>
      <vt:lpstr>Selbstfinanzierungsgrad!SF_GradR</vt:lpstr>
      <vt:lpstr>'Übersicht Saldo L. R. '!SF_GradR</vt:lpstr>
      <vt:lpstr>SFd</vt:lpstr>
    </vt:vector>
  </TitlesOfParts>
  <Company>Kanton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Finanzverwaltung</dc:creator>
  <cp:lastModifiedBy>CJ</cp:lastModifiedBy>
  <cp:lastPrinted>2016-04-13T10:00:36Z</cp:lastPrinted>
  <dcterms:created xsi:type="dcterms:W3CDTF">1998-11-13T16:50:35Z</dcterms:created>
  <dcterms:modified xsi:type="dcterms:W3CDTF">2019-08-05T13:19:15Z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1348697941</vt:i4>
  </property>
  <property fmtid="{D5CDD505-2E9C-101B-9397-08002B2CF9AE}" pid="3" name="_EmailSubject">
    <vt:lpwstr>Dat</vt:lpwstr>
  </property>
  <property fmtid="{D5CDD505-2E9C-101B-9397-08002B2CF9AE}" pid="4" name="_AuthorEmail">
    <vt:lpwstr>m.meyer-kocherhans@bluewin.ch</vt:lpwstr>
  </property>
  <property fmtid="{D5CDD505-2E9C-101B-9397-08002B2CF9AE}" pid="5" name="_AuthorEmailDisplayName">
    <vt:lpwstr>Margrith Meyer</vt:lpwstr>
  </property>
  <property fmtid="{D5CDD505-2E9C-101B-9397-08002B2CF9AE}" pid="6" name="_PreviousAdHocReviewCycleID">
    <vt:i4>-2060120505</vt:i4>
  </property>
  <property fmtid="{D5CDD505-2E9C-101B-9397-08002B2CF9AE}" pid="7" name="_ReviewingToolsShownOnce">
    <vt:lpwstr/>
  </property>
</Properties>
</file>