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marcgrau/Projects/work/xai-budgeting/data/raw/"/>
    </mc:Choice>
  </mc:AlternateContent>
  <xr:revisionPtr revIDLastSave="0" documentId="8_{AE6C6283-7201-DC47-B122-F0E368C23B37}" xr6:coauthVersionLast="47" xr6:coauthVersionMax="47" xr10:uidLastSave="{00000000-0000-0000-0000-000000000000}"/>
  <bookViews>
    <workbookView xWindow="340" yWindow="760" windowWidth="28540" windowHeight="16740" tabRatio="868" firstSheet="17" activeTab="18"/>
  </bookViews>
  <sheets>
    <sheet name="ZH HRM2" sheetId="42" r:id="rId1"/>
    <sheet name="BE HRM1" sheetId="13" r:id="rId2"/>
    <sheet name="LU HRM1" sheetId="14" r:id="rId3"/>
    <sheet name="LU HRM2" sheetId="43" r:id="rId4"/>
    <sheet name="UR HRM1" sheetId="15" r:id="rId5"/>
    <sheet name="UR HRM2" sheetId="44" r:id="rId6"/>
    <sheet name="SZ HRM1" sheetId="16" r:id="rId7"/>
    <sheet name="OW HRM1" sheetId="17" r:id="rId8"/>
    <sheet name="NW HRM2" sheetId="45" r:id="rId9"/>
    <sheet name="GL HRM1" sheetId="19" r:id="rId10"/>
    <sheet name="GL HRM2" sheetId="46" r:id="rId11"/>
    <sheet name="ZG HRM1" sheetId="20" r:id="rId12"/>
    <sheet name="ZG HRM2" sheetId="47" r:id="rId13"/>
    <sheet name="FR MCH1" sheetId="21" r:id="rId14"/>
    <sheet name="FR MCH2" sheetId="48" r:id="rId15"/>
    <sheet name="SO HRM1" sheetId="22" r:id="rId16"/>
    <sheet name="SO HRM2" sheetId="49" r:id="rId17"/>
    <sheet name="BS HRM1" sheetId="23" r:id="rId18"/>
    <sheet name="BL HRM2" sheetId="50" r:id="rId19"/>
    <sheet name="SH HRM1" sheetId="25" r:id="rId20"/>
    <sheet name="AR HRM1" sheetId="26" r:id="rId21"/>
    <sheet name="AI HRM1" sheetId="27" r:id="rId22"/>
    <sheet name="SG HRM1" sheetId="28" r:id="rId23"/>
    <sheet name="GR HRM1" sheetId="29" r:id="rId24"/>
    <sheet name="AG HRM1" sheetId="30" r:id="rId25"/>
    <sheet name="TG HRM1" sheetId="31" r:id="rId26"/>
    <sheet name="TG HRM2" sheetId="51" r:id="rId27"/>
    <sheet name="TI HRM1" sheetId="32" r:id="rId28"/>
    <sheet name="VD MCH1" sheetId="33" r:id="rId29"/>
    <sheet name="VS MCH1" sheetId="34" r:id="rId30"/>
    <sheet name="NE MCH1" sheetId="35" r:id="rId31"/>
    <sheet name="GE IPSAS" sheetId="36" r:id="rId32"/>
    <sheet name="JU MCH1" sheetId="37" r:id="rId33"/>
    <sheet name="JU MCH2" sheetId="52" r:id="rId34"/>
    <sheet name="CHF" sheetId="38" r:id="rId35"/>
    <sheet name="CHD" sheetId="39" r:id="rId36"/>
    <sheet name="Ergebnisse Rechnung 2010" sheetId="2" r:id="rId37"/>
    <sheet name="Ergebnisse Budgets 2011" sheetId="7" r:id="rId38"/>
    <sheet name="Ergebnisse Rechnung 2011" sheetId="6" r:id="rId39"/>
    <sheet name="Budget 2012" sheetId="40" r:id="rId40"/>
    <sheet name="Übersicht Saldo L. R. " sheetId="9" r:id="rId41"/>
    <sheet name="Finanzierungsfehlbetrag" sheetId="10" r:id="rId42"/>
    <sheet name="Selbstfinanzierungsgrad" sheetId="11" r:id="rId43"/>
  </sheets>
  <definedNames>
    <definedName name="Abschluss_d" localSheetId="37">'Ergebnisse Budgets 2011'!$A$3:$E$36</definedName>
    <definedName name="Abschluss_d" localSheetId="38">'Ergebnisse Rechnung 2011'!$A$3:$E$36</definedName>
    <definedName name="Abschluss_d" localSheetId="41">Finanzierungsfehlbetrag!$A$2:$E$35</definedName>
    <definedName name="Abschluss_d" localSheetId="42">Selbstfinanzierungsgrad!$A$2:$E$35</definedName>
    <definedName name="Abschluss_d" localSheetId="40">'Übersicht Saldo L. R. '!$A$2:$E$35</definedName>
    <definedName name="Abschluss_d">'Ergebnisse Rechnung 2010'!$A$3:$E$36</definedName>
    <definedName name="Abschluss_f" localSheetId="37">'Ergebnisse Budgets 2011'!#REF!</definedName>
    <definedName name="Abschluss_f" localSheetId="38">'Ergebnisse Rechnung 2011'!#REF!</definedName>
    <definedName name="Abschluss_f" localSheetId="41">Finanzierungsfehlbetrag!$H$2:$M$35</definedName>
    <definedName name="Abschluss_f" localSheetId="42">Selbstfinanzierungsgrad!$H$2:$M$35</definedName>
    <definedName name="Abschluss_f" localSheetId="40">'Übersicht Saldo L. R. '!$H$2:$M$35</definedName>
    <definedName name="Abschluss_f">'Ergebnisse Rechnung 2010'!#REF!</definedName>
    <definedName name="AG">#REF!</definedName>
    <definedName name="AI">#REF!</definedName>
    <definedName name="AR">#REF!</definedName>
    <definedName name="BE">#REF!</definedName>
    <definedName name="BL">#REF!</definedName>
    <definedName name="BS">#REF!</definedName>
    <definedName name="CH">#REF!</definedName>
    <definedName name="CHF">#REF!</definedName>
    <definedName name="Dtext">#REF!</definedName>
    <definedName name="find">Finanzierungsfehlbetrag!$A$1:$F$33</definedName>
    <definedName name="FR">#REF!</definedName>
    <definedName name="Ftext">#REF!</definedName>
    <definedName name="GE">#REF!</definedName>
    <definedName name="GL">#REF!</definedName>
    <definedName name="GR">#REF!</definedName>
    <definedName name="JU">#REF!</definedName>
    <definedName name="Kanton">#REF!</definedName>
    <definedName name="kantone" localSheetId="41">#REF!</definedName>
    <definedName name="kantone" localSheetId="42">#REF!</definedName>
    <definedName name="kantone" localSheetId="40">#REF!</definedName>
    <definedName name="kantone">#REF!</definedName>
    <definedName name="LR" localSheetId="41">#REF!</definedName>
    <definedName name="LR" localSheetId="42">#REF!</definedName>
    <definedName name="LR">#REF!</definedName>
    <definedName name="LRd">'Übersicht Saldo L. R. '!$A$1:$F$33</definedName>
    <definedName name="LU">#REF!</definedName>
    <definedName name="md">#REF!</definedName>
    <definedName name="mf">#REF!</definedName>
    <definedName name="Name">#REF!</definedName>
    <definedName name="Nameeinf" localSheetId="41">#REF!</definedName>
    <definedName name="Nameeinf" localSheetId="42">#REF!</definedName>
    <definedName name="NE">#REF!</definedName>
    <definedName name="NW">#REF!</definedName>
    <definedName name="od">'Ergebnisse Rechnung 2011'!$A$3:$E$35</definedName>
    <definedName name="of">'Ergebnisse Rechnung 2011'!#REF!</definedName>
    <definedName name="OW">#REF!</definedName>
    <definedName name="_xlnm.Print_Area" localSheetId="18">'BL HRM2'!$A$1:$F$113</definedName>
    <definedName name="_xlnm.Print_Area" localSheetId="35">CHD!$A$1:$I$29</definedName>
    <definedName name="_xlnm.Print_Area" localSheetId="34">CHF!$A$1:$I$29</definedName>
    <definedName name="_xlnm.Print_Area" localSheetId="37">'Ergebnisse Budgets 2011'!$A$2:$E$37</definedName>
    <definedName name="_xlnm.Print_Area" localSheetId="36">'Ergebnisse Rechnung 2010'!$A$2:$F$37</definedName>
    <definedName name="_xlnm.Print_Area" localSheetId="38">'Ergebnisse Rechnung 2011'!$A$2:$E$34</definedName>
    <definedName name="_xlnm.Print_Area" localSheetId="41">Finanzierungsfehlbetrag!$A$1:$F$33</definedName>
    <definedName name="_xlnm.Print_Area" localSheetId="14">'FR MCH2'!$A$1:$F$113</definedName>
    <definedName name="_xlnm.Print_Area" localSheetId="10">'GL HRM2'!$A$1:$F$113</definedName>
    <definedName name="_xlnm.Print_Area" localSheetId="33">'JU MCH2'!$A$1:$F$113</definedName>
    <definedName name="_xlnm.Print_Area" localSheetId="3">'LU HRM2'!$A$1:$F$113</definedName>
    <definedName name="_xlnm.Print_Area" localSheetId="8">'NW HRM2'!$A$1:$F$113</definedName>
    <definedName name="_xlnm.Print_Area" localSheetId="42">Selbstfinanzierungsgrad!$A$1:$F$33</definedName>
    <definedName name="_xlnm.Print_Area" localSheetId="26">'TG HRM2'!$A$1:$F$113</definedName>
    <definedName name="_xlnm.Print_Area" localSheetId="40">'Übersicht Saldo L. R. '!$A$1:$F$33</definedName>
    <definedName name="_xlnm.Print_Area" localSheetId="5">'UR HRM2'!$A$1:$F$113</definedName>
    <definedName name="_xlnm.Print_Area" localSheetId="0">'ZH HRM2'!$A$1:$C$119</definedName>
    <definedName name="_xlnm.Print_Titles" localSheetId="18">'BL HRM2'!$1:$2</definedName>
    <definedName name="_xlnm.Print_Titles" localSheetId="14">'FR MCH2'!$1:$2</definedName>
    <definedName name="_xlnm.Print_Titles" localSheetId="10">'GL HRM2'!$1:$2</definedName>
    <definedName name="_xlnm.Print_Titles" localSheetId="33">'JU MCH2'!$1:$2</definedName>
    <definedName name="_xlnm.Print_Titles" localSheetId="3">'LU HRM2'!$1:$2</definedName>
    <definedName name="_xlnm.Print_Titles" localSheetId="8">'NW HRM2'!$1:$2</definedName>
    <definedName name="_xlnm.Print_Titles" localSheetId="16">'SO HRM2'!$1:$2</definedName>
    <definedName name="_xlnm.Print_Titles" localSheetId="26">'TG HRM2'!$1:$2</definedName>
    <definedName name="_xlnm.Print_Titles" localSheetId="5">'UR HRM2'!$1:$2</definedName>
    <definedName name="_xlnm.Print_Titles" localSheetId="12">'ZG HRM2'!$1:$2</definedName>
    <definedName name="_xlnm.Print_Titles" localSheetId="0">'ZH HRM2'!$1:$2</definedName>
    <definedName name="qd">'Ergebnisse Rechnung 2010'!$A$3:$E$35</definedName>
    <definedName name="qf">'Ergebnisse Rechnung 2010'!#REF!</definedName>
    <definedName name="sd">'Ergebnisse Budgets 2011'!$A$3:$E$35</definedName>
    <definedName name="sf">'Ergebnisse Budgets 2011'!#REF!</definedName>
    <definedName name="SF_GradR" localSheetId="37">'Ergebnisse Budgets 2011'!$A$3:$E$36</definedName>
    <definedName name="SF_GradR" localSheetId="36">'Ergebnisse Rechnung 2010'!$A$3:$E$36</definedName>
    <definedName name="SF_GradR" localSheetId="38">'Ergebnisse Rechnung 2011'!$A$3:$E$36</definedName>
    <definedName name="SF_GradR" localSheetId="41">Finanzierungsfehlbetrag!$A$2:$E$35</definedName>
    <definedName name="SF_GradR" localSheetId="42">Selbstfinanzierungsgrad!$A$2:$E$35</definedName>
    <definedName name="SF_GradR" localSheetId="40">'Übersicht Saldo L. R. '!$A$2:$E$35</definedName>
    <definedName name="SF_GradR">#REF!</definedName>
    <definedName name="SFd">Selbstfinanzierungsgrad!$A$1:$F$33</definedName>
    <definedName name="SFmitohne" localSheetId="41">#REF!</definedName>
    <definedName name="SFmitohne" localSheetId="42">#REF!</definedName>
    <definedName name="SG">#REF!</definedName>
    <definedName name="SH">#REF!</definedName>
    <definedName name="so">#REF!</definedName>
    <definedName name="sotxt">#REF!</definedName>
    <definedName name="SZ">#REF!</definedName>
    <definedName name="Text" localSheetId="41">#REF!</definedName>
    <definedName name="Text" localSheetId="42">#REF!</definedName>
    <definedName name="TG">#REF!</definedName>
    <definedName name="TI">#REF!</definedName>
    <definedName name="Umfrage" localSheetId="41">#REF!</definedName>
    <definedName name="Umfrage" localSheetId="42">#REF!</definedName>
    <definedName name="UR">#REF!</definedName>
    <definedName name="VD">#REF!</definedName>
    <definedName name="Verweis" localSheetId="41">#REF!</definedName>
    <definedName name="Verweis" localSheetId="42">#REF!</definedName>
    <definedName name="VS">#REF!</definedName>
    <definedName name="ZG">#REF!</definedName>
    <definedName name="ZH">#REF!</definedName>
    <definedName name="ZIANT" localSheetId="41">#REF!</definedName>
    <definedName name="ZIANT" localSheetId="42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2" l="1"/>
  <c r="E13" i="52"/>
  <c r="F13" i="52"/>
  <c r="F50" i="52" s="1"/>
  <c r="G13" i="52"/>
  <c r="G50" i="52" s="1"/>
  <c r="D24" i="52"/>
  <c r="E24" i="52"/>
  <c r="E51" i="52" s="1"/>
  <c r="F24" i="52"/>
  <c r="F25" i="52" s="1"/>
  <c r="F40" i="52" s="1"/>
  <c r="F49" i="52" s="1"/>
  <c r="F87" i="52" s="1"/>
  <c r="G24" i="52"/>
  <c r="G25" i="52" s="1"/>
  <c r="D25" i="52"/>
  <c r="D39" i="52"/>
  <c r="E39" i="52"/>
  <c r="F39" i="52"/>
  <c r="G39" i="52"/>
  <c r="D40" i="52"/>
  <c r="D49" i="52" s="1"/>
  <c r="D87" i="52" s="1"/>
  <c r="D48" i="52"/>
  <c r="E48" i="52"/>
  <c r="F48" i="52"/>
  <c r="G48" i="52"/>
  <c r="D50" i="52"/>
  <c r="D112" i="52" s="1"/>
  <c r="D101" i="52" s="1"/>
  <c r="E50" i="52"/>
  <c r="D51" i="52"/>
  <c r="D59" i="52"/>
  <c r="D66" i="52" s="1"/>
  <c r="E59" i="52"/>
  <c r="E66" i="52" s="1"/>
  <c r="F59" i="52"/>
  <c r="G59" i="52"/>
  <c r="D65" i="52"/>
  <c r="E65" i="52"/>
  <c r="F65" i="52"/>
  <c r="G65" i="52"/>
  <c r="F66" i="52"/>
  <c r="F67" i="52" s="1"/>
  <c r="F90" i="52" s="1"/>
  <c r="G66" i="52"/>
  <c r="G67" i="52" s="1"/>
  <c r="D74" i="52"/>
  <c r="E74" i="52"/>
  <c r="F74" i="52"/>
  <c r="G74" i="52"/>
  <c r="D84" i="52"/>
  <c r="E84" i="52"/>
  <c r="F84" i="52"/>
  <c r="G84" i="52"/>
  <c r="D111" i="52"/>
  <c r="D105" i="52" s="1"/>
  <c r="D88" i="52"/>
  <c r="E111" i="52"/>
  <c r="E105" i="52" s="1"/>
  <c r="E88" i="52"/>
  <c r="F111" i="52"/>
  <c r="F102" i="52" s="1"/>
  <c r="G111" i="52"/>
  <c r="D93" i="52"/>
  <c r="E93" i="52"/>
  <c r="F93" i="52"/>
  <c r="G93" i="52"/>
  <c r="D94" i="52"/>
  <c r="G94" i="52"/>
  <c r="D95" i="52"/>
  <c r="E95" i="52"/>
  <c r="F95" i="52"/>
  <c r="G95" i="52"/>
  <c r="D96" i="52"/>
  <c r="E96" i="52"/>
  <c r="F96" i="52"/>
  <c r="G96" i="52"/>
  <c r="G98" i="52" s="1"/>
  <c r="D97" i="52"/>
  <c r="E97" i="52"/>
  <c r="F97" i="52"/>
  <c r="G97" i="52"/>
  <c r="D98" i="52"/>
  <c r="E98" i="52"/>
  <c r="F98" i="52"/>
  <c r="D99" i="52"/>
  <c r="E99" i="52"/>
  <c r="F99" i="52"/>
  <c r="G99" i="52"/>
  <c r="D100" i="52"/>
  <c r="E100" i="52"/>
  <c r="F100" i="52"/>
  <c r="G100" i="52"/>
  <c r="E112" i="52"/>
  <c r="E101" i="52" s="1"/>
  <c r="D102" i="52"/>
  <c r="G102" i="52"/>
  <c r="D103" i="52"/>
  <c r="E103" i="52"/>
  <c r="F103" i="52"/>
  <c r="G103" i="52"/>
  <c r="D104" i="52"/>
  <c r="E104" i="52"/>
  <c r="F104" i="52"/>
  <c r="G104" i="52"/>
  <c r="F105" i="52"/>
  <c r="G105" i="52"/>
  <c r="E113" i="52"/>
  <c r="E106" i="52" s="1"/>
  <c r="D114" i="52"/>
  <c r="E114" i="52"/>
  <c r="F114" i="52"/>
  <c r="G114" i="52"/>
  <c r="G118" i="52" s="1"/>
  <c r="H114" i="52"/>
  <c r="H118" i="52" s="1"/>
  <c r="I114" i="52"/>
  <c r="I118" i="52" s="1"/>
  <c r="D115" i="52"/>
  <c r="E115" i="52"/>
  <c r="F115" i="52"/>
  <c r="G115" i="52"/>
  <c r="H115" i="52"/>
  <c r="I115" i="52"/>
  <c r="D116" i="52"/>
  <c r="E116" i="52"/>
  <c r="F116" i="52"/>
  <c r="F118" i="52" s="1"/>
  <c r="G116" i="52"/>
  <c r="H116" i="52"/>
  <c r="I116" i="52"/>
  <c r="D117" i="52"/>
  <c r="E117" i="52"/>
  <c r="F117" i="52"/>
  <c r="F119" i="52" s="1"/>
  <c r="G117" i="52"/>
  <c r="H117" i="52"/>
  <c r="I117" i="52"/>
  <c r="D118" i="52"/>
  <c r="E118" i="52"/>
  <c r="D119" i="52"/>
  <c r="E119" i="52"/>
  <c r="G119" i="52"/>
  <c r="H119" i="52"/>
  <c r="I119" i="52"/>
  <c r="D13" i="51"/>
  <c r="E13" i="51"/>
  <c r="F13" i="51"/>
  <c r="G13" i="51"/>
  <c r="D24" i="51"/>
  <c r="D51" i="51" s="1"/>
  <c r="E24" i="51"/>
  <c r="E51" i="51" s="1"/>
  <c r="F24" i="51"/>
  <c r="G24" i="51"/>
  <c r="G51" i="51" s="1"/>
  <c r="D25" i="51"/>
  <c r="D40" i="51" s="1"/>
  <c r="D49" i="51" s="1"/>
  <c r="D87" i="51" s="1"/>
  <c r="D92" i="51" s="1"/>
  <c r="E25" i="51"/>
  <c r="E40" i="51" s="1"/>
  <c r="E49" i="51" s="1"/>
  <c r="E87" i="51" s="1"/>
  <c r="F25" i="51"/>
  <c r="D39" i="51"/>
  <c r="E39" i="51"/>
  <c r="F39" i="51"/>
  <c r="F103" i="51" s="1"/>
  <c r="G39" i="51"/>
  <c r="F40" i="51"/>
  <c r="F49" i="51" s="1"/>
  <c r="F87" i="51" s="1"/>
  <c r="D48" i="51"/>
  <c r="E48" i="51"/>
  <c r="F48" i="51"/>
  <c r="G48" i="51"/>
  <c r="D50" i="51"/>
  <c r="D113" i="51" s="1"/>
  <c r="D106" i="51" s="1"/>
  <c r="E50" i="51"/>
  <c r="E113" i="51" s="1"/>
  <c r="E106" i="51" s="1"/>
  <c r="F50" i="51"/>
  <c r="F112" i="51" s="1"/>
  <c r="F101" i="51" s="1"/>
  <c r="G50" i="51"/>
  <c r="F51" i="51"/>
  <c r="D59" i="51"/>
  <c r="E59" i="51"/>
  <c r="E66" i="51" s="1"/>
  <c r="E89" i="51" s="1"/>
  <c r="F59" i="51"/>
  <c r="F66" i="51" s="1"/>
  <c r="G59" i="51"/>
  <c r="G66" i="51" s="1"/>
  <c r="D65" i="51"/>
  <c r="E65" i="51"/>
  <c r="F65" i="51"/>
  <c r="G65" i="51"/>
  <c r="D66" i="51"/>
  <c r="D89" i="51" s="1"/>
  <c r="D67" i="51"/>
  <c r="D90" i="51" s="1"/>
  <c r="D74" i="51"/>
  <c r="E74" i="51"/>
  <c r="F74" i="51"/>
  <c r="G74" i="51"/>
  <c r="D84" i="51"/>
  <c r="E84" i="51"/>
  <c r="F84" i="51"/>
  <c r="G84" i="51"/>
  <c r="D111" i="51"/>
  <c r="D88" i="51" s="1"/>
  <c r="E111" i="51"/>
  <c r="E94" i="51" s="1"/>
  <c r="E88" i="51"/>
  <c r="F88" i="51"/>
  <c r="G111" i="51"/>
  <c r="D93" i="51"/>
  <c r="E93" i="51"/>
  <c r="F93" i="51"/>
  <c r="G93" i="51"/>
  <c r="F94" i="51"/>
  <c r="D95" i="51"/>
  <c r="E95" i="51"/>
  <c r="F95" i="51"/>
  <c r="G95" i="51"/>
  <c r="G97" i="51" s="1"/>
  <c r="D96" i="51"/>
  <c r="E96" i="51"/>
  <c r="F96" i="51"/>
  <c r="G96" i="51"/>
  <c r="D97" i="51"/>
  <c r="E97" i="51"/>
  <c r="F97" i="51"/>
  <c r="D98" i="51"/>
  <c r="E98" i="51"/>
  <c r="F98" i="51"/>
  <c r="G98" i="51"/>
  <c r="D99" i="51"/>
  <c r="E99" i="51"/>
  <c r="F99" i="51"/>
  <c r="G99" i="51"/>
  <c r="D100" i="51"/>
  <c r="E100" i="51"/>
  <c r="F100" i="51"/>
  <c r="G100" i="51"/>
  <c r="D112" i="51"/>
  <c r="D101" i="51" s="1"/>
  <c r="G112" i="51"/>
  <c r="G101" i="51" s="1"/>
  <c r="D102" i="51"/>
  <c r="E102" i="51"/>
  <c r="F102" i="51"/>
  <c r="D103" i="51"/>
  <c r="E103" i="51"/>
  <c r="G103" i="51"/>
  <c r="D104" i="51"/>
  <c r="E104" i="51"/>
  <c r="F104" i="51"/>
  <c r="G104" i="51"/>
  <c r="D105" i="51"/>
  <c r="E105" i="51"/>
  <c r="F105" i="51"/>
  <c r="F113" i="51"/>
  <c r="F106" i="51"/>
  <c r="G113" i="51"/>
  <c r="G106" i="51" s="1"/>
  <c r="D114" i="51"/>
  <c r="E114" i="51"/>
  <c r="F114" i="51"/>
  <c r="G114" i="51"/>
  <c r="H114" i="51"/>
  <c r="I114" i="51"/>
  <c r="D115" i="51"/>
  <c r="E115" i="51"/>
  <c r="E119" i="51" s="1"/>
  <c r="F115" i="51"/>
  <c r="F119" i="51" s="1"/>
  <c r="G115" i="51"/>
  <c r="H115" i="51"/>
  <c r="I115" i="51"/>
  <c r="D116" i="51"/>
  <c r="E116" i="51"/>
  <c r="E118" i="51" s="1"/>
  <c r="F116" i="51"/>
  <c r="G116" i="51"/>
  <c r="H116" i="51"/>
  <c r="I116" i="51"/>
  <c r="I118" i="51" s="1"/>
  <c r="D117" i="51"/>
  <c r="E117" i="51"/>
  <c r="F117" i="51"/>
  <c r="G117" i="51"/>
  <c r="H117" i="51"/>
  <c r="I117" i="51"/>
  <c r="I119" i="51" s="1"/>
  <c r="D118" i="51"/>
  <c r="F118" i="51"/>
  <c r="G118" i="51"/>
  <c r="H118" i="51"/>
  <c r="G119" i="51"/>
  <c r="H119" i="51"/>
  <c r="D10" i="50"/>
  <c r="D117" i="50" s="1"/>
  <c r="E10" i="50"/>
  <c r="D13" i="50"/>
  <c r="D50" i="50" s="1"/>
  <c r="E13" i="50"/>
  <c r="F13" i="50"/>
  <c r="G13" i="50"/>
  <c r="D24" i="50"/>
  <c r="E24" i="50"/>
  <c r="E51" i="50" s="1"/>
  <c r="F24" i="50"/>
  <c r="F51" i="50" s="1"/>
  <c r="G24" i="50"/>
  <c r="D25" i="50"/>
  <c r="D40" i="50" s="1"/>
  <c r="E25" i="50"/>
  <c r="E40" i="50" s="1"/>
  <c r="E49" i="50" s="1"/>
  <c r="E87" i="50" s="1"/>
  <c r="F25" i="50"/>
  <c r="G25" i="50"/>
  <c r="D39" i="50"/>
  <c r="E39" i="50"/>
  <c r="F39" i="50"/>
  <c r="G39" i="50"/>
  <c r="F40" i="50"/>
  <c r="F49" i="50" s="1"/>
  <c r="F87" i="50" s="1"/>
  <c r="G40" i="50"/>
  <c r="G49" i="50" s="1"/>
  <c r="G87" i="50" s="1"/>
  <c r="D48" i="50"/>
  <c r="E48" i="50"/>
  <c r="F48" i="50"/>
  <c r="G48" i="50"/>
  <c r="E50" i="50"/>
  <c r="F50" i="50"/>
  <c r="F112" i="50" s="1"/>
  <c r="F101" i="50" s="1"/>
  <c r="G50" i="50"/>
  <c r="D51" i="50"/>
  <c r="G51" i="50"/>
  <c r="D59" i="50"/>
  <c r="D66" i="50" s="1"/>
  <c r="D67" i="50" s="1"/>
  <c r="E59" i="50"/>
  <c r="F59" i="50"/>
  <c r="F66" i="50" s="1"/>
  <c r="G59" i="50"/>
  <c r="G66" i="50" s="1"/>
  <c r="D65" i="50"/>
  <c r="E65" i="50"/>
  <c r="F65" i="50"/>
  <c r="G65" i="50"/>
  <c r="E66" i="50"/>
  <c r="E67" i="50"/>
  <c r="E90" i="50" s="1"/>
  <c r="F67" i="50"/>
  <c r="F90" i="50" s="1"/>
  <c r="D74" i="50"/>
  <c r="E74" i="50"/>
  <c r="F74" i="50"/>
  <c r="G74" i="50"/>
  <c r="D84" i="50"/>
  <c r="E84" i="50"/>
  <c r="F84" i="50"/>
  <c r="G84" i="50"/>
  <c r="D111" i="50"/>
  <c r="E111" i="50"/>
  <c r="F111" i="50"/>
  <c r="F88" i="50" s="1"/>
  <c r="G111" i="50"/>
  <c r="D93" i="50"/>
  <c r="D94" i="50" s="1"/>
  <c r="E93" i="50"/>
  <c r="F93" i="50"/>
  <c r="G93" i="50"/>
  <c r="D95" i="50"/>
  <c r="D97" i="50" s="1"/>
  <c r="E95" i="50"/>
  <c r="F95" i="50"/>
  <c r="F97" i="50" s="1"/>
  <c r="G95" i="50"/>
  <c r="G97" i="50" s="1"/>
  <c r="D96" i="50"/>
  <c r="E96" i="50"/>
  <c r="F96" i="50"/>
  <c r="G96" i="50"/>
  <c r="E97" i="50"/>
  <c r="D98" i="50"/>
  <c r="E98" i="50"/>
  <c r="F98" i="50"/>
  <c r="G98" i="50"/>
  <c r="D99" i="50"/>
  <c r="E99" i="50"/>
  <c r="F99" i="50"/>
  <c r="G99" i="50"/>
  <c r="D100" i="50"/>
  <c r="E100" i="50"/>
  <c r="F100" i="50"/>
  <c r="G100" i="50"/>
  <c r="G112" i="50"/>
  <c r="G101" i="50" s="1"/>
  <c r="D102" i="50"/>
  <c r="E102" i="50"/>
  <c r="F102" i="50"/>
  <c r="D103" i="50"/>
  <c r="E103" i="50"/>
  <c r="F103" i="50"/>
  <c r="G103" i="50"/>
  <c r="D104" i="50"/>
  <c r="E104" i="50"/>
  <c r="F104" i="50"/>
  <c r="G104" i="50"/>
  <c r="D105" i="50"/>
  <c r="F113" i="50"/>
  <c r="F106" i="50" s="1"/>
  <c r="G113" i="50"/>
  <c r="G106" i="50" s="1"/>
  <c r="D114" i="50"/>
  <c r="E114" i="50"/>
  <c r="F114" i="50"/>
  <c r="G114" i="50"/>
  <c r="G118" i="50" s="1"/>
  <c r="D115" i="50"/>
  <c r="E115" i="50"/>
  <c r="F115" i="50"/>
  <c r="F119" i="50" s="1"/>
  <c r="G115" i="50"/>
  <c r="G119" i="50" s="1"/>
  <c r="F116" i="50"/>
  <c r="G116" i="50"/>
  <c r="F117" i="50"/>
  <c r="G117" i="50"/>
  <c r="F118" i="50"/>
  <c r="D13" i="49"/>
  <c r="D50" i="49" s="1"/>
  <c r="E13" i="49"/>
  <c r="F13" i="49"/>
  <c r="G13" i="49"/>
  <c r="D24" i="49"/>
  <c r="D25" i="49" s="1"/>
  <c r="E24" i="49"/>
  <c r="F24" i="49"/>
  <c r="G24" i="49"/>
  <c r="E25" i="49"/>
  <c r="F25" i="49"/>
  <c r="D39" i="49"/>
  <c r="E39" i="49"/>
  <c r="E40" i="49" s="1"/>
  <c r="E49" i="49" s="1"/>
  <c r="E87" i="49" s="1"/>
  <c r="F39" i="49"/>
  <c r="G39" i="49"/>
  <c r="D48" i="49"/>
  <c r="E48" i="49"/>
  <c r="F48" i="49"/>
  <c r="G48" i="49"/>
  <c r="E50" i="49"/>
  <c r="E113" i="49" s="1"/>
  <c r="E106" i="49" s="1"/>
  <c r="F50" i="49"/>
  <c r="F113" i="49" s="1"/>
  <c r="F106" i="49" s="1"/>
  <c r="E51" i="49"/>
  <c r="F51" i="49"/>
  <c r="G51" i="49"/>
  <c r="D59" i="49"/>
  <c r="E59" i="49"/>
  <c r="F59" i="49"/>
  <c r="G59" i="49"/>
  <c r="G66" i="49" s="1"/>
  <c r="D65" i="49"/>
  <c r="E65" i="49"/>
  <c r="F65" i="49"/>
  <c r="F66" i="49" s="1"/>
  <c r="F89" i="49" s="1"/>
  <c r="G65" i="49"/>
  <c r="D66" i="49"/>
  <c r="D67" i="49" s="1"/>
  <c r="D90" i="49" s="1"/>
  <c r="E66" i="49"/>
  <c r="E67" i="49"/>
  <c r="E90" i="49" s="1"/>
  <c r="D74" i="49"/>
  <c r="E74" i="49"/>
  <c r="F74" i="49"/>
  <c r="G74" i="49"/>
  <c r="D84" i="49"/>
  <c r="E84" i="49"/>
  <c r="F84" i="49"/>
  <c r="G84" i="49"/>
  <c r="D111" i="49"/>
  <c r="D105" i="49" s="1"/>
  <c r="E111" i="49"/>
  <c r="E88" i="49" s="1"/>
  <c r="F111" i="49"/>
  <c r="F88" i="49"/>
  <c r="G111" i="49"/>
  <c r="D89" i="49"/>
  <c r="E89" i="49"/>
  <c r="D93" i="49"/>
  <c r="E93" i="49"/>
  <c r="F93" i="49"/>
  <c r="G93" i="49"/>
  <c r="E94" i="49"/>
  <c r="F94" i="49"/>
  <c r="D95" i="49"/>
  <c r="E95" i="49"/>
  <c r="F95" i="49"/>
  <c r="G95" i="49"/>
  <c r="G97" i="49" s="1"/>
  <c r="D96" i="49"/>
  <c r="E96" i="49"/>
  <c r="F96" i="49"/>
  <c r="G96" i="49"/>
  <c r="G98" i="49" s="1"/>
  <c r="D97" i="49"/>
  <c r="E97" i="49"/>
  <c r="F97" i="49"/>
  <c r="D98" i="49"/>
  <c r="E98" i="49"/>
  <c r="F98" i="49"/>
  <c r="D99" i="49"/>
  <c r="E99" i="49"/>
  <c r="F99" i="49"/>
  <c r="G99" i="49"/>
  <c r="D100" i="49"/>
  <c r="E100" i="49"/>
  <c r="F100" i="49"/>
  <c r="G100" i="49"/>
  <c r="D112" i="49"/>
  <c r="D101" i="49" s="1"/>
  <c r="E112" i="49"/>
  <c r="E101" i="49"/>
  <c r="F112" i="49"/>
  <c r="F101" i="49" s="1"/>
  <c r="E102" i="49"/>
  <c r="F102" i="49"/>
  <c r="F103" i="49"/>
  <c r="G103" i="49"/>
  <c r="D104" i="49"/>
  <c r="E104" i="49"/>
  <c r="F104" i="49"/>
  <c r="G104" i="49"/>
  <c r="E105" i="49"/>
  <c r="F105" i="49"/>
  <c r="D113" i="49"/>
  <c r="D106" i="49" s="1"/>
  <c r="D114" i="49"/>
  <c r="D118" i="49" s="1"/>
  <c r="E114" i="49"/>
  <c r="E118" i="49" s="1"/>
  <c r="F114" i="49"/>
  <c r="G114" i="49"/>
  <c r="D115" i="49"/>
  <c r="E115" i="49"/>
  <c r="F115" i="49"/>
  <c r="G115" i="49"/>
  <c r="G119" i="49" s="1"/>
  <c r="D116" i="49"/>
  <c r="E116" i="49"/>
  <c r="F116" i="49"/>
  <c r="G116" i="49"/>
  <c r="D117" i="49"/>
  <c r="D119" i="49" s="1"/>
  <c r="E117" i="49"/>
  <c r="F117" i="49"/>
  <c r="G117" i="49"/>
  <c r="F118" i="49"/>
  <c r="E119" i="49"/>
  <c r="F119" i="49"/>
  <c r="D13" i="48"/>
  <c r="E13" i="48"/>
  <c r="F13" i="48"/>
  <c r="G13" i="48"/>
  <c r="G50" i="48" s="1"/>
  <c r="D24" i="48"/>
  <c r="D51" i="48" s="1"/>
  <c r="E24" i="48"/>
  <c r="F24" i="48"/>
  <c r="F25" i="48" s="1"/>
  <c r="G24" i="48"/>
  <c r="D25" i="48"/>
  <c r="D40" i="48" s="1"/>
  <c r="D49" i="48" s="1"/>
  <c r="D87" i="48" s="1"/>
  <c r="E25" i="48"/>
  <c r="D39" i="48"/>
  <c r="E39" i="48"/>
  <c r="E103" i="48" s="1"/>
  <c r="F39" i="48"/>
  <c r="G39" i="48"/>
  <c r="F40" i="48"/>
  <c r="F49" i="48" s="1"/>
  <c r="F87" i="48" s="1"/>
  <c r="D48" i="48"/>
  <c r="E48" i="48"/>
  <c r="F48" i="48"/>
  <c r="G48" i="48"/>
  <c r="D50" i="48"/>
  <c r="D112" i="48" s="1"/>
  <c r="D101" i="48" s="1"/>
  <c r="E50" i="48"/>
  <c r="E112" i="48" s="1"/>
  <c r="E101" i="48" s="1"/>
  <c r="F50" i="48"/>
  <c r="E51" i="48"/>
  <c r="D59" i="48"/>
  <c r="E59" i="48"/>
  <c r="E66" i="48" s="1"/>
  <c r="F59" i="48"/>
  <c r="F66" i="48" s="1"/>
  <c r="G59" i="48"/>
  <c r="D65" i="48"/>
  <c r="E65" i="48"/>
  <c r="F65" i="48"/>
  <c r="G65" i="48"/>
  <c r="G66" i="48" s="1"/>
  <c r="D66" i="48"/>
  <c r="D89" i="48" s="1"/>
  <c r="E67" i="48"/>
  <c r="D74" i="48"/>
  <c r="E74" i="48"/>
  <c r="F74" i="48"/>
  <c r="G74" i="48"/>
  <c r="D84" i="48"/>
  <c r="E84" i="48"/>
  <c r="F84" i="48"/>
  <c r="G84" i="48"/>
  <c r="D111" i="48"/>
  <c r="D88" i="48"/>
  <c r="E111" i="48"/>
  <c r="F111" i="48"/>
  <c r="G111" i="48"/>
  <c r="G105" i="48" s="1"/>
  <c r="D90" i="48"/>
  <c r="D93" i="48"/>
  <c r="E93" i="48"/>
  <c r="F93" i="48"/>
  <c r="G93" i="48"/>
  <c r="F94" i="48"/>
  <c r="G94" i="48"/>
  <c r="D95" i="48"/>
  <c r="E95" i="48"/>
  <c r="F95" i="48"/>
  <c r="F97" i="48" s="1"/>
  <c r="G95" i="48"/>
  <c r="D96" i="48"/>
  <c r="E96" i="48"/>
  <c r="F96" i="48"/>
  <c r="G96" i="48"/>
  <c r="D97" i="48"/>
  <c r="E97" i="48"/>
  <c r="G97" i="48"/>
  <c r="D98" i="48"/>
  <c r="E98" i="48"/>
  <c r="F98" i="48"/>
  <c r="G98" i="48"/>
  <c r="D99" i="48"/>
  <c r="E99" i="48"/>
  <c r="F99" i="48"/>
  <c r="G99" i="48"/>
  <c r="D100" i="48"/>
  <c r="E100" i="48"/>
  <c r="F100" i="48"/>
  <c r="G100" i="48"/>
  <c r="F112" i="48"/>
  <c r="F101" i="48"/>
  <c r="D102" i="48"/>
  <c r="E102" i="48"/>
  <c r="D103" i="48"/>
  <c r="F103" i="48"/>
  <c r="G103" i="48"/>
  <c r="D104" i="48"/>
  <c r="E104" i="48"/>
  <c r="F104" i="48"/>
  <c r="G104" i="48"/>
  <c r="D113" i="48"/>
  <c r="D106" i="48" s="1"/>
  <c r="F113" i="48"/>
  <c r="F106" i="48"/>
  <c r="D114" i="48"/>
  <c r="E114" i="48"/>
  <c r="F114" i="48"/>
  <c r="G114" i="48"/>
  <c r="H114" i="48"/>
  <c r="I114" i="48"/>
  <c r="I118" i="48" s="1"/>
  <c r="D115" i="48"/>
  <c r="D119" i="48" s="1"/>
  <c r="E115" i="48"/>
  <c r="E119" i="48" s="1"/>
  <c r="F115" i="48"/>
  <c r="G115" i="48"/>
  <c r="H115" i="48"/>
  <c r="I115" i="48"/>
  <c r="D116" i="48"/>
  <c r="D118" i="48" s="1"/>
  <c r="E116" i="48"/>
  <c r="F116" i="48"/>
  <c r="G116" i="48"/>
  <c r="G118" i="48" s="1"/>
  <c r="H116" i="48"/>
  <c r="H118" i="48" s="1"/>
  <c r="I116" i="48"/>
  <c r="D117" i="48"/>
  <c r="E117" i="48"/>
  <c r="F117" i="48"/>
  <c r="G117" i="48"/>
  <c r="H117" i="48"/>
  <c r="H119" i="48" s="1"/>
  <c r="I117" i="48"/>
  <c r="E118" i="48"/>
  <c r="F118" i="48"/>
  <c r="F119" i="48"/>
  <c r="G119" i="48"/>
  <c r="I119" i="48"/>
  <c r="D13" i="47"/>
  <c r="E13" i="47"/>
  <c r="E50" i="47" s="1"/>
  <c r="F13" i="47"/>
  <c r="G13" i="47"/>
  <c r="D24" i="47"/>
  <c r="E24" i="47"/>
  <c r="F24" i="47"/>
  <c r="F51" i="47" s="1"/>
  <c r="G24" i="47"/>
  <c r="G51" i="47" s="1"/>
  <c r="D39" i="47"/>
  <c r="E39" i="47"/>
  <c r="F39" i="47"/>
  <c r="G39" i="47"/>
  <c r="D48" i="47"/>
  <c r="E48" i="47"/>
  <c r="F48" i="47"/>
  <c r="G48" i="47"/>
  <c r="F50" i="47"/>
  <c r="G50" i="47"/>
  <c r="G112" i="47" s="1"/>
  <c r="G101" i="47" s="1"/>
  <c r="D51" i="47"/>
  <c r="E51" i="47"/>
  <c r="D59" i="47"/>
  <c r="D66" i="47" s="1"/>
  <c r="E59" i="47"/>
  <c r="E66" i="47" s="1"/>
  <c r="E89" i="47" s="1"/>
  <c r="F59" i="47"/>
  <c r="G59" i="47"/>
  <c r="G66" i="47" s="1"/>
  <c r="D65" i="47"/>
  <c r="E65" i="47"/>
  <c r="F65" i="47"/>
  <c r="G65" i="47"/>
  <c r="F66" i="47"/>
  <c r="F89" i="47" s="1"/>
  <c r="E67" i="47"/>
  <c r="E90" i="47" s="1"/>
  <c r="D74" i="47"/>
  <c r="E74" i="47"/>
  <c r="F74" i="47"/>
  <c r="G74" i="47"/>
  <c r="D84" i="47"/>
  <c r="E84" i="47"/>
  <c r="F84" i="47"/>
  <c r="G84" i="47"/>
  <c r="D111" i="47"/>
  <c r="D88" i="47" s="1"/>
  <c r="E111" i="47"/>
  <c r="E94" i="47" s="1"/>
  <c r="E88" i="47"/>
  <c r="F111" i="47"/>
  <c r="F94" i="47" s="1"/>
  <c r="F88" i="47"/>
  <c r="G111" i="47"/>
  <c r="D93" i="47"/>
  <c r="E93" i="47"/>
  <c r="F93" i="47"/>
  <c r="G93" i="47"/>
  <c r="D94" i="47"/>
  <c r="D95" i="47"/>
  <c r="E95" i="47"/>
  <c r="F95" i="47"/>
  <c r="G95" i="47"/>
  <c r="D96" i="47"/>
  <c r="E96" i="47"/>
  <c r="F96" i="47"/>
  <c r="G96" i="47"/>
  <c r="D97" i="47"/>
  <c r="E97" i="47"/>
  <c r="F97" i="47"/>
  <c r="G97" i="47"/>
  <c r="D98" i="47"/>
  <c r="E98" i="47"/>
  <c r="F98" i="47"/>
  <c r="G98" i="47"/>
  <c r="D99" i="47"/>
  <c r="E99" i="47"/>
  <c r="F99" i="47"/>
  <c r="G99" i="47"/>
  <c r="D100" i="47"/>
  <c r="E100" i="47"/>
  <c r="F100" i="47"/>
  <c r="G100" i="47"/>
  <c r="D102" i="47"/>
  <c r="E102" i="47"/>
  <c r="F102" i="47"/>
  <c r="G102" i="47"/>
  <c r="D103" i="47"/>
  <c r="E103" i="47"/>
  <c r="F103" i="47"/>
  <c r="G103" i="47"/>
  <c r="D104" i="47"/>
  <c r="E104" i="47"/>
  <c r="F104" i="47"/>
  <c r="G104" i="47"/>
  <c r="D105" i="47"/>
  <c r="E105" i="47"/>
  <c r="F105" i="47"/>
  <c r="D114" i="47"/>
  <c r="E114" i="47"/>
  <c r="F114" i="47"/>
  <c r="G114" i="47"/>
  <c r="H114" i="47"/>
  <c r="I114" i="47"/>
  <c r="D115" i="47"/>
  <c r="E115" i="47"/>
  <c r="E119" i="47" s="1"/>
  <c r="F115" i="47"/>
  <c r="G115" i="47"/>
  <c r="G119" i="47" s="1"/>
  <c r="H115" i="47"/>
  <c r="I115" i="47"/>
  <c r="D116" i="47"/>
  <c r="E116" i="47"/>
  <c r="F116" i="47"/>
  <c r="F118" i="47" s="1"/>
  <c r="G116" i="47"/>
  <c r="H116" i="47"/>
  <c r="I116" i="47"/>
  <c r="I118" i="47" s="1"/>
  <c r="D117" i="47"/>
  <c r="D119" i="47" s="1"/>
  <c r="E117" i="47"/>
  <c r="F117" i="47"/>
  <c r="G117" i="47"/>
  <c r="H117" i="47"/>
  <c r="I117" i="47"/>
  <c r="D118" i="47"/>
  <c r="E118" i="47"/>
  <c r="G118" i="47"/>
  <c r="H118" i="47"/>
  <c r="H119" i="47"/>
  <c r="I119" i="47"/>
  <c r="D13" i="46"/>
  <c r="E13" i="46"/>
  <c r="E25" i="46" s="1"/>
  <c r="F13" i="46"/>
  <c r="G13" i="46"/>
  <c r="D24" i="46"/>
  <c r="E24" i="46"/>
  <c r="F24" i="46"/>
  <c r="G24" i="46"/>
  <c r="D25" i="46"/>
  <c r="F25" i="46"/>
  <c r="G25" i="46"/>
  <c r="D39" i="46"/>
  <c r="E39" i="46"/>
  <c r="E103" i="46" s="1"/>
  <c r="F39" i="46"/>
  <c r="F103" i="46" s="1"/>
  <c r="G39" i="46"/>
  <c r="G103" i="46" s="1"/>
  <c r="D48" i="46"/>
  <c r="E48" i="46"/>
  <c r="F48" i="46"/>
  <c r="G48" i="46"/>
  <c r="D50" i="46"/>
  <c r="D113" i="46" s="1"/>
  <c r="D106" i="46" s="1"/>
  <c r="E50" i="46"/>
  <c r="E112" i="46" s="1"/>
  <c r="E101" i="46" s="1"/>
  <c r="F50" i="46"/>
  <c r="F112" i="46" s="1"/>
  <c r="F101" i="46" s="1"/>
  <c r="G50" i="46"/>
  <c r="D51" i="46"/>
  <c r="E51" i="46"/>
  <c r="F51" i="46"/>
  <c r="G51" i="46"/>
  <c r="E54" i="46"/>
  <c r="D59" i="46"/>
  <c r="E59" i="46"/>
  <c r="F59" i="46"/>
  <c r="F66" i="46" s="1"/>
  <c r="G59" i="46"/>
  <c r="G66" i="46" s="1"/>
  <c r="E60" i="46"/>
  <c r="E115" i="46" s="1"/>
  <c r="E119" i="46" s="1"/>
  <c r="D65" i="46"/>
  <c r="F65" i="46"/>
  <c r="G65" i="46"/>
  <c r="D74" i="46"/>
  <c r="E74" i="46"/>
  <c r="F74" i="46"/>
  <c r="G74" i="46"/>
  <c r="D84" i="46"/>
  <c r="E84" i="46"/>
  <c r="F84" i="46"/>
  <c r="G84" i="46"/>
  <c r="D111" i="46"/>
  <c r="D88" i="46"/>
  <c r="E111" i="46"/>
  <c r="F111" i="46"/>
  <c r="F94" i="46" s="1"/>
  <c r="G111" i="46"/>
  <c r="G94" i="46" s="1"/>
  <c r="D93" i="46"/>
  <c r="E93" i="46"/>
  <c r="F93" i="46"/>
  <c r="G93" i="46"/>
  <c r="D94" i="46"/>
  <c r="E94" i="46"/>
  <c r="D95" i="46"/>
  <c r="E95" i="46"/>
  <c r="E97" i="46" s="1"/>
  <c r="F95" i="46"/>
  <c r="G95" i="46"/>
  <c r="D96" i="46"/>
  <c r="E96" i="46"/>
  <c r="F96" i="46"/>
  <c r="G96" i="46"/>
  <c r="G98" i="46" s="1"/>
  <c r="D97" i="46"/>
  <c r="F97" i="46"/>
  <c r="G97" i="46"/>
  <c r="D98" i="46"/>
  <c r="E98" i="46"/>
  <c r="F98" i="46"/>
  <c r="D99" i="46"/>
  <c r="E99" i="46"/>
  <c r="F99" i="46"/>
  <c r="G99" i="46"/>
  <c r="D100" i="46"/>
  <c r="E100" i="46"/>
  <c r="F100" i="46"/>
  <c r="G100" i="46"/>
  <c r="G112" i="46"/>
  <c r="G101" i="46"/>
  <c r="D102" i="46"/>
  <c r="E102" i="46"/>
  <c r="G102" i="46"/>
  <c r="D103" i="46"/>
  <c r="D104" i="46"/>
  <c r="E104" i="46"/>
  <c r="F104" i="46"/>
  <c r="G104" i="46"/>
  <c r="D105" i="46"/>
  <c r="E105" i="46"/>
  <c r="G105" i="46"/>
  <c r="F113" i="46"/>
  <c r="F106" i="46" s="1"/>
  <c r="G113" i="46"/>
  <c r="G106" i="46"/>
  <c r="D114" i="46"/>
  <c r="D118" i="46" s="1"/>
  <c r="E114" i="46"/>
  <c r="E118" i="46" s="1"/>
  <c r="F114" i="46"/>
  <c r="G114" i="46"/>
  <c r="H114" i="46"/>
  <c r="I114" i="46"/>
  <c r="D115" i="46"/>
  <c r="F115" i="46"/>
  <c r="G115" i="46"/>
  <c r="G119" i="46" s="1"/>
  <c r="H115" i="46"/>
  <c r="H119" i="46" s="1"/>
  <c r="I115" i="46"/>
  <c r="D116" i="46"/>
  <c r="E116" i="46"/>
  <c r="F116" i="46"/>
  <c r="G116" i="46"/>
  <c r="G118" i="46" s="1"/>
  <c r="H116" i="46"/>
  <c r="H118" i="46" s="1"/>
  <c r="I116" i="46"/>
  <c r="D117" i="46"/>
  <c r="E117" i="46"/>
  <c r="F117" i="46"/>
  <c r="G117" i="46"/>
  <c r="H117" i="46"/>
  <c r="I117" i="46"/>
  <c r="F118" i="46"/>
  <c r="I118" i="46"/>
  <c r="D119" i="46"/>
  <c r="I119" i="46"/>
  <c r="D13" i="45"/>
  <c r="D50" i="45" s="1"/>
  <c r="E13" i="45"/>
  <c r="F13" i="45"/>
  <c r="F25" i="45" s="1"/>
  <c r="F40" i="45" s="1"/>
  <c r="F49" i="45" s="1"/>
  <c r="F87" i="45" s="1"/>
  <c r="G13" i="45"/>
  <c r="G25" i="45" s="1"/>
  <c r="D24" i="45"/>
  <c r="D25" i="45" s="1"/>
  <c r="E24" i="45"/>
  <c r="F24" i="45"/>
  <c r="G24" i="45"/>
  <c r="E25" i="45"/>
  <c r="D39" i="45"/>
  <c r="E39" i="45"/>
  <c r="F39" i="45"/>
  <c r="F103" i="45" s="1"/>
  <c r="G39" i="45"/>
  <c r="G103" i="45" s="1"/>
  <c r="D48" i="45"/>
  <c r="E48" i="45"/>
  <c r="F48" i="45"/>
  <c r="G48" i="45"/>
  <c r="E50" i="45"/>
  <c r="E112" i="45" s="1"/>
  <c r="E101" i="45" s="1"/>
  <c r="F50" i="45"/>
  <c r="F112" i="45" s="1"/>
  <c r="F101" i="45" s="1"/>
  <c r="G50" i="45"/>
  <c r="G112" i="45" s="1"/>
  <c r="G101" i="45" s="1"/>
  <c r="E51" i="45"/>
  <c r="F51" i="45"/>
  <c r="G51" i="45"/>
  <c r="D54" i="45"/>
  <c r="D59" i="45" s="1"/>
  <c r="E59" i="45"/>
  <c r="E66" i="45" s="1"/>
  <c r="E67" i="45" s="1"/>
  <c r="F59" i="45"/>
  <c r="F66" i="45" s="1"/>
  <c r="G59" i="45"/>
  <c r="G66" i="45" s="1"/>
  <c r="D60" i="45"/>
  <c r="D114" i="45" s="1"/>
  <c r="D118" i="45" s="1"/>
  <c r="E65" i="45"/>
  <c r="F65" i="45"/>
  <c r="G65" i="45"/>
  <c r="D74" i="45"/>
  <c r="E74" i="45"/>
  <c r="F74" i="45"/>
  <c r="G74" i="45"/>
  <c r="D84" i="45"/>
  <c r="E84" i="45"/>
  <c r="F84" i="45"/>
  <c r="G84" i="45"/>
  <c r="D111" i="45"/>
  <c r="E111" i="45"/>
  <c r="F111" i="45"/>
  <c r="F94" i="45" s="1"/>
  <c r="G111" i="45"/>
  <c r="G94" i="45" s="1"/>
  <c r="D93" i="45"/>
  <c r="E93" i="45"/>
  <c r="E94" i="45" s="1"/>
  <c r="F93" i="45"/>
  <c r="G93" i="45"/>
  <c r="D94" i="45"/>
  <c r="D95" i="45"/>
  <c r="D97" i="45" s="1"/>
  <c r="E95" i="45"/>
  <c r="E97" i="45" s="1"/>
  <c r="F95" i="45"/>
  <c r="F97" i="45" s="1"/>
  <c r="G95" i="45"/>
  <c r="G97" i="45" s="1"/>
  <c r="D96" i="45"/>
  <c r="E96" i="45"/>
  <c r="E98" i="45" s="1"/>
  <c r="F96" i="45"/>
  <c r="G96" i="45"/>
  <c r="D98" i="45"/>
  <c r="F98" i="45"/>
  <c r="G98" i="45"/>
  <c r="D99" i="45"/>
  <c r="E99" i="45"/>
  <c r="F99" i="45"/>
  <c r="G99" i="45"/>
  <c r="D100" i="45"/>
  <c r="E100" i="45"/>
  <c r="F100" i="45"/>
  <c r="G100" i="45"/>
  <c r="D102" i="45"/>
  <c r="E102" i="45"/>
  <c r="G102" i="45"/>
  <c r="D103" i="45"/>
  <c r="E103" i="45"/>
  <c r="D104" i="45"/>
  <c r="E104" i="45"/>
  <c r="F104" i="45"/>
  <c r="G104" i="45"/>
  <c r="D105" i="45"/>
  <c r="E105" i="45"/>
  <c r="G105" i="45"/>
  <c r="E113" i="45"/>
  <c r="E106" i="45" s="1"/>
  <c r="E114" i="45"/>
  <c r="F114" i="45"/>
  <c r="G114" i="45"/>
  <c r="H114" i="45"/>
  <c r="H118" i="45" s="1"/>
  <c r="I114" i="45"/>
  <c r="I118" i="45" s="1"/>
  <c r="E115" i="45"/>
  <c r="E119" i="45" s="1"/>
  <c r="F115" i="45"/>
  <c r="G115" i="45"/>
  <c r="H115" i="45"/>
  <c r="H119" i="45" s="1"/>
  <c r="I115" i="45"/>
  <c r="D116" i="45"/>
  <c r="E116" i="45"/>
  <c r="F116" i="45"/>
  <c r="F118" i="45" s="1"/>
  <c r="G116" i="45"/>
  <c r="H116" i="45"/>
  <c r="I116" i="45"/>
  <c r="D117" i="45"/>
  <c r="E117" i="45"/>
  <c r="F117" i="45"/>
  <c r="G117" i="45"/>
  <c r="H117" i="45"/>
  <c r="I117" i="45"/>
  <c r="E118" i="45"/>
  <c r="G118" i="45"/>
  <c r="I119" i="45"/>
  <c r="D13" i="44"/>
  <c r="D50" i="44" s="1"/>
  <c r="E13" i="44"/>
  <c r="E50" i="44" s="1"/>
  <c r="F13" i="44"/>
  <c r="G13" i="44"/>
  <c r="G50" i="44" s="1"/>
  <c r="D24" i="44"/>
  <c r="D25" i="44" s="1"/>
  <c r="E24" i="44"/>
  <c r="F24" i="44"/>
  <c r="G24" i="44"/>
  <c r="E25" i="44"/>
  <c r="F25" i="44"/>
  <c r="F40" i="44" s="1"/>
  <c r="F49" i="44" s="1"/>
  <c r="F87" i="44" s="1"/>
  <c r="D39" i="44"/>
  <c r="E39" i="44"/>
  <c r="E40" i="44" s="1"/>
  <c r="F39" i="44"/>
  <c r="F103" i="44" s="1"/>
  <c r="G39" i="44"/>
  <c r="D48" i="44"/>
  <c r="E48" i="44"/>
  <c r="F48" i="44"/>
  <c r="G48" i="44"/>
  <c r="E49" i="44"/>
  <c r="E87" i="44" s="1"/>
  <c r="F50" i="44"/>
  <c r="F112" i="44" s="1"/>
  <c r="F101" i="44" s="1"/>
  <c r="E51" i="44"/>
  <c r="F51" i="44"/>
  <c r="G51" i="44"/>
  <c r="G54" i="44"/>
  <c r="D59" i="44"/>
  <c r="E59" i="44"/>
  <c r="F59" i="44"/>
  <c r="G59" i="44"/>
  <c r="G60" i="44"/>
  <c r="G115" i="44" s="1"/>
  <c r="G119" i="44" s="1"/>
  <c r="D65" i="44"/>
  <c r="D66" i="44" s="1"/>
  <c r="E65" i="44"/>
  <c r="F65" i="44"/>
  <c r="F66" i="44" s="1"/>
  <c r="G65" i="44"/>
  <c r="G66" i="44" s="1"/>
  <c r="D67" i="44"/>
  <c r="D90" i="44" s="1"/>
  <c r="D74" i="44"/>
  <c r="E74" i="44"/>
  <c r="F74" i="44"/>
  <c r="G74" i="44"/>
  <c r="D84" i="44"/>
  <c r="E84" i="44"/>
  <c r="F84" i="44"/>
  <c r="G84" i="44"/>
  <c r="D111" i="44"/>
  <c r="D88" i="44"/>
  <c r="E111" i="44"/>
  <c r="E94" i="44" s="1"/>
  <c r="E88" i="44"/>
  <c r="F88" i="44"/>
  <c r="G111" i="44"/>
  <c r="D89" i="44"/>
  <c r="D93" i="44"/>
  <c r="E93" i="44"/>
  <c r="F93" i="44"/>
  <c r="G93" i="44"/>
  <c r="D94" i="44"/>
  <c r="F94" i="44"/>
  <c r="D95" i="44"/>
  <c r="E95" i="44"/>
  <c r="F95" i="44"/>
  <c r="G95" i="44"/>
  <c r="G97" i="44" s="1"/>
  <c r="D96" i="44"/>
  <c r="E96" i="44"/>
  <c r="F96" i="44"/>
  <c r="G96" i="44"/>
  <c r="G98" i="44" s="1"/>
  <c r="D97" i="44"/>
  <c r="E97" i="44"/>
  <c r="F97" i="44"/>
  <c r="D98" i="44"/>
  <c r="E98" i="44"/>
  <c r="F98" i="44"/>
  <c r="D99" i="44"/>
  <c r="E99" i="44"/>
  <c r="F99" i="44"/>
  <c r="G99" i="44"/>
  <c r="D100" i="44"/>
  <c r="E100" i="44"/>
  <c r="F100" i="44"/>
  <c r="G100" i="44"/>
  <c r="D102" i="44"/>
  <c r="E102" i="44"/>
  <c r="F102" i="44"/>
  <c r="G102" i="44"/>
  <c r="D103" i="44"/>
  <c r="G103" i="44"/>
  <c r="D104" i="44"/>
  <c r="E104" i="44"/>
  <c r="F104" i="44"/>
  <c r="G104" i="44"/>
  <c r="D105" i="44"/>
  <c r="E105" i="44"/>
  <c r="F105" i="44"/>
  <c r="G105" i="44"/>
  <c r="F113" i="44"/>
  <c r="F106" i="44"/>
  <c r="D114" i="44"/>
  <c r="D118" i="44" s="1"/>
  <c r="E114" i="44"/>
  <c r="E118" i="44" s="1"/>
  <c r="F114" i="44"/>
  <c r="G114" i="44"/>
  <c r="H114" i="44"/>
  <c r="I114" i="44"/>
  <c r="D115" i="44"/>
  <c r="E115" i="44"/>
  <c r="E119" i="44" s="1"/>
  <c r="F115" i="44"/>
  <c r="F119" i="44" s="1"/>
  <c r="H115" i="44"/>
  <c r="H119" i="44" s="1"/>
  <c r="I115" i="44"/>
  <c r="I119" i="44" s="1"/>
  <c r="D116" i="44"/>
  <c r="E116" i="44"/>
  <c r="F116" i="44"/>
  <c r="G116" i="44"/>
  <c r="H116" i="44"/>
  <c r="I116" i="44"/>
  <c r="I118" i="44" s="1"/>
  <c r="D117" i="44"/>
  <c r="D119" i="44" s="1"/>
  <c r="E117" i="44"/>
  <c r="F117" i="44"/>
  <c r="G117" i="44"/>
  <c r="H117" i="44"/>
  <c r="I117" i="44"/>
  <c r="F118" i="44"/>
  <c r="G118" i="44"/>
  <c r="H118" i="44"/>
  <c r="D13" i="43"/>
  <c r="D50" i="43" s="1"/>
  <c r="E13" i="43"/>
  <c r="E50" i="43" s="1"/>
  <c r="F13" i="43"/>
  <c r="F25" i="43" s="1"/>
  <c r="G13" i="43"/>
  <c r="D24" i="43"/>
  <c r="D25" i="43" s="1"/>
  <c r="E24" i="43"/>
  <c r="E25" i="43" s="1"/>
  <c r="E40" i="43" s="1"/>
  <c r="E49" i="43" s="1"/>
  <c r="E87" i="43" s="1"/>
  <c r="F24" i="43"/>
  <c r="G24" i="43"/>
  <c r="G51" i="43" s="1"/>
  <c r="G25" i="43"/>
  <c r="D39" i="43"/>
  <c r="E39" i="43"/>
  <c r="F39" i="43"/>
  <c r="G39" i="43"/>
  <c r="G40" i="43" s="1"/>
  <c r="G49" i="43" s="1"/>
  <c r="G87" i="43" s="1"/>
  <c r="D48" i="43"/>
  <c r="E48" i="43"/>
  <c r="F48" i="43"/>
  <c r="G48" i="43"/>
  <c r="G50" i="43"/>
  <c r="G113" i="43" s="1"/>
  <c r="G106" i="43" s="1"/>
  <c r="D51" i="43"/>
  <c r="F51" i="43"/>
  <c r="D59" i="43"/>
  <c r="E59" i="43"/>
  <c r="E66" i="43" s="1"/>
  <c r="F59" i="43"/>
  <c r="F66" i="43" s="1"/>
  <c r="G59" i="43"/>
  <c r="D65" i="43"/>
  <c r="E65" i="43"/>
  <c r="F65" i="43"/>
  <c r="G65" i="43"/>
  <c r="D66" i="43"/>
  <c r="D67" i="43" s="1"/>
  <c r="D90" i="43" s="1"/>
  <c r="G66" i="43"/>
  <c r="G67" i="43"/>
  <c r="D74" i="43"/>
  <c r="E74" i="43"/>
  <c r="F74" i="43"/>
  <c r="G74" i="43"/>
  <c r="D84" i="43"/>
  <c r="E84" i="43"/>
  <c r="F84" i="43"/>
  <c r="G84" i="43"/>
  <c r="D111" i="43"/>
  <c r="D102" i="43" s="1"/>
  <c r="E111" i="43"/>
  <c r="E88" i="43"/>
  <c r="F111" i="43"/>
  <c r="F88" i="43" s="1"/>
  <c r="G111" i="43"/>
  <c r="G105" i="43" s="1"/>
  <c r="D89" i="43"/>
  <c r="D93" i="43"/>
  <c r="E93" i="43"/>
  <c r="F93" i="43"/>
  <c r="G93" i="43"/>
  <c r="D94" i="43"/>
  <c r="E94" i="43"/>
  <c r="F94" i="43"/>
  <c r="D95" i="43"/>
  <c r="E95" i="43"/>
  <c r="F95" i="43"/>
  <c r="G95" i="43"/>
  <c r="D96" i="43"/>
  <c r="E96" i="43"/>
  <c r="F96" i="43"/>
  <c r="G96" i="43"/>
  <c r="D97" i="43"/>
  <c r="E97" i="43"/>
  <c r="F97" i="43"/>
  <c r="G97" i="43"/>
  <c r="D98" i="43"/>
  <c r="E98" i="43"/>
  <c r="F98" i="43"/>
  <c r="G98" i="43"/>
  <c r="D99" i="43"/>
  <c r="E99" i="43"/>
  <c r="F99" i="43"/>
  <c r="G99" i="43"/>
  <c r="D100" i="43"/>
  <c r="E100" i="43"/>
  <c r="F100" i="43"/>
  <c r="G100" i="43"/>
  <c r="E102" i="43"/>
  <c r="F102" i="43"/>
  <c r="G102" i="43"/>
  <c r="D103" i="43"/>
  <c r="E103" i="43"/>
  <c r="F103" i="43"/>
  <c r="G103" i="43"/>
  <c r="D104" i="43"/>
  <c r="E104" i="43"/>
  <c r="F104" i="43"/>
  <c r="G104" i="43"/>
  <c r="E105" i="43"/>
  <c r="F105" i="43"/>
  <c r="D114" i="43"/>
  <c r="D118" i="43" s="1"/>
  <c r="E114" i="43"/>
  <c r="F114" i="43"/>
  <c r="F118" i="43" s="1"/>
  <c r="G114" i="43"/>
  <c r="G118" i="43" s="1"/>
  <c r="H114" i="43"/>
  <c r="I114" i="43"/>
  <c r="D115" i="43"/>
  <c r="E115" i="43"/>
  <c r="F115" i="43"/>
  <c r="G115" i="43"/>
  <c r="G119" i="43" s="1"/>
  <c r="H115" i="43"/>
  <c r="H119" i="43" s="1"/>
  <c r="I115" i="43"/>
  <c r="D116" i="43"/>
  <c r="E116" i="43"/>
  <c r="F116" i="43"/>
  <c r="G116" i="43"/>
  <c r="H116" i="43"/>
  <c r="I116" i="43"/>
  <c r="D117" i="43"/>
  <c r="E117" i="43"/>
  <c r="E119" i="43" s="1"/>
  <c r="F117" i="43"/>
  <c r="F119" i="43" s="1"/>
  <c r="G117" i="43"/>
  <c r="H117" i="43"/>
  <c r="I117" i="43"/>
  <c r="E118" i="43"/>
  <c r="H118" i="43"/>
  <c r="I118" i="43"/>
  <c r="D119" i="43"/>
  <c r="I119" i="43"/>
  <c r="E10" i="42"/>
  <c r="F10" i="42"/>
  <c r="G10" i="42"/>
  <c r="G116" i="42" s="1"/>
  <c r="D13" i="42"/>
  <c r="D25" i="42" s="1"/>
  <c r="E13" i="42"/>
  <c r="E25" i="42" s="1"/>
  <c r="F13" i="42"/>
  <c r="G13" i="42"/>
  <c r="D24" i="42"/>
  <c r="E24" i="42"/>
  <c r="F24" i="42"/>
  <c r="F25" i="42" s="1"/>
  <c r="F40" i="42" s="1"/>
  <c r="F49" i="42" s="1"/>
  <c r="F87" i="42" s="1"/>
  <c r="G24" i="42"/>
  <c r="G51" i="42" s="1"/>
  <c r="G25" i="42"/>
  <c r="G40" i="42" s="1"/>
  <c r="G49" i="42" s="1"/>
  <c r="G87" i="42" s="1"/>
  <c r="D39" i="42"/>
  <c r="D103" i="42" s="1"/>
  <c r="E39" i="42"/>
  <c r="F39" i="42"/>
  <c r="G39" i="42"/>
  <c r="D48" i="42"/>
  <c r="E48" i="42"/>
  <c r="F48" i="42"/>
  <c r="G48" i="42"/>
  <c r="F50" i="42"/>
  <c r="F113" i="42" s="1"/>
  <c r="F106" i="42" s="1"/>
  <c r="G50" i="42"/>
  <c r="G113" i="42" s="1"/>
  <c r="G106" i="42" s="1"/>
  <c r="D51" i="42"/>
  <c r="E51" i="42"/>
  <c r="E54" i="42"/>
  <c r="E117" i="42" s="1"/>
  <c r="E119" i="42" s="1"/>
  <c r="F54" i="42"/>
  <c r="G54" i="42"/>
  <c r="D59" i="42"/>
  <c r="E59" i="42"/>
  <c r="E66" i="42" s="1"/>
  <c r="E67" i="42" s="1"/>
  <c r="F59" i="42"/>
  <c r="F66" i="42" s="1"/>
  <c r="G59" i="42"/>
  <c r="G66" i="42" s="1"/>
  <c r="G67" i="42" s="1"/>
  <c r="G90" i="42" s="1"/>
  <c r="D60" i="42"/>
  <c r="D65" i="42" s="1"/>
  <c r="D66" i="42" s="1"/>
  <c r="D67" i="42" s="1"/>
  <c r="E60" i="42"/>
  <c r="F60" i="42"/>
  <c r="G60" i="42"/>
  <c r="G115" i="42" s="1"/>
  <c r="G119" i="42" s="1"/>
  <c r="E65" i="42"/>
  <c r="F65" i="42"/>
  <c r="G65" i="42"/>
  <c r="D74" i="42"/>
  <c r="E74" i="42"/>
  <c r="F74" i="42"/>
  <c r="G74" i="42"/>
  <c r="D84" i="42"/>
  <c r="E84" i="42"/>
  <c r="F84" i="42"/>
  <c r="G84" i="42"/>
  <c r="D111" i="42"/>
  <c r="D105" i="42" s="1"/>
  <c r="E111" i="42"/>
  <c r="E105" i="42" s="1"/>
  <c r="F111" i="42"/>
  <c r="G111" i="42"/>
  <c r="D93" i="42"/>
  <c r="E93" i="42"/>
  <c r="F93" i="42"/>
  <c r="G93" i="42"/>
  <c r="E94" i="42"/>
  <c r="F94" i="42"/>
  <c r="G94" i="42"/>
  <c r="D95" i="42"/>
  <c r="E95" i="42"/>
  <c r="F95" i="42"/>
  <c r="G95" i="42"/>
  <c r="G97" i="42" s="1"/>
  <c r="D96" i="42"/>
  <c r="D98" i="42" s="1"/>
  <c r="E96" i="42"/>
  <c r="F96" i="42"/>
  <c r="F98" i="42" s="1"/>
  <c r="G96" i="42"/>
  <c r="G98" i="42" s="1"/>
  <c r="D97" i="42"/>
  <c r="E97" i="42"/>
  <c r="F97" i="42"/>
  <c r="E98" i="42"/>
  <c r="D99" i="42"/>
  <c r="E99" i="42"/>
  <c r="F99" i="42"/>
  <c r="G99" i="42"/>
  <c r="D100" i="42"/>
  <c r="E100" i="42"/>
  <c r="F100" i="42"/>
  <c r="G100" i="42"/>
  <c r="F112" i="42"/>
  <c r="F101" i="42" s="1"/>
  <c r="F102" i="42"/>
  <c r="G102" i="42"/>
  <c r="E103" i="42"/>
  <c r="F103" i="42"/>
  <c r="G103" i="42"/>
  <c r="D104" i="42"/>
  <c r="E104" i="42"/>
  <c r="F104" i="42"/>
  <c r="G104" i="42"/>
  <c r="F105" i="42"/>
  <c r="G105" i="42"/>
  <c r="E114" i="42"/>
  <c r="E118" i="42" s="1"/>
  <c r="F114" i="42"/>
  <c r="F118" i="42" s="1"/>
  <c r="G114" i="42"/>
  <c r="H114" i="42"/>
  <c r="H118" i="42" s="1"/>
  <c r="I114" i="42"/>
  <c r="E115" i="42"/>
  <c r="F115" i="42"/>
  <c r="H115" i="42"/>
  <c r="I115" i="42"/>
  <c r="I119" i="42" s="1"/>
  <c r="D116" i="42"/>
  <c r="E116" i="42"/>
  <c r="F116" i="42"/>
  <c r="H116" i="42"/>
  <c r="I116" i="42"/>
  <c r="I118" i="42" s="1"/>
  <c r="D117" i="42"/>
  <c r="F117" i="42"/>
  <c r="G117" i="42"/>
  <c r="H117" i="42"/>
  <c r="H119" i="42" s="1"/>
  <c r="I117" i="42"/>
  <c r="F119" i="42"/>
  <c r="A34" i="2"/>
  <c r="A37" i="2"/>
  <c r="G118" i="42" l="1"/>
  <c r="G88" i="42"/>
  <c r="G89" i="42"/>
  <c r="G92" i="42"/>
  <c r="G91" i="42"/>
  <c r="G89" i="43"/>
  <c r="D40" i="43"/>
  <c r="D49" i="43" s="1"/>
  <c r="D87" i="43" s="1"/>
  <c r="E112" i="47"/>
  <c r="E101" i="47" s="1"/>
  <c r="E113" i="47"/>
  <c r="E106" i="47" s="1"/>
  <c r="G67" i="48"/>
  <c r="F91" i="45"/>
  <c r="D91" i="48"/>
  <c r="D92" i="48"/>
  <c r="F67" i="42"/>
  <c r="F90" i="42" s="1"/>
  <c r="F89" i="42"/>
  <c r="F91" i="42"/>
  <c r="F88" i="42"/>
  <c r="G67" i="46"/>
  <c r="D113" i="45"/>
  <c r="D106" i="45" s="1"/>
  <c r="D112" i="45"/>
  <c r="D101" i="45" s="1"/>
  <c r="F67" i="46"/>
  <c r="E91" i="43"/>
  <c r="D113" i="50"/>
  <c r="D106" i="50" s="1"/>
  <c r="D112" i="50"/>
  <c r="D101" i="50" s="1"/>
  <c r="G112" i="44"/>
  <c r="G101" i="44" s="1"/>
  <c r="G113" i="44"/>
  <c r="G106" i="44" s="1"/>
  <c r="F67" i="48"/>
  <c r="F90" i="48" s="1"/>
  <c r="F89" i="48"/>
  <c r="G67" i="44"/>
  <c r="F91" i="48"/>
  <c r="F92" i="48"/>
  <c r="F88" i="48"/>
  <c r="F67" i="43"/>
  <c r="F90" i="43" s="1"/>
  <c r="F89" i="43"/>
  <c r="G92" i="43"/>
  <c r="G91" i="43"/>
  <c r="G88" i="43"/>
  <c r="F67" i="44"/>
  <c r="F90" i="44" s="1"/>
  <c r="F89" i="44"/>
  <c r="E113" i="44"/>
  <c r="E106" i="44" s="1"/>
  <c r="E112" i="44"/>
  <c r="E101" i="44" s="1"/>
  <c r="G89" i="45"/>
  <c r="G67" i="45"/>
  <c r="G90" i="45" s="1"/>
  <c r="E40" i="42"/>
  <c r="E49" i="42" s="1"/>
  <c r="E87" i="42" s="1"/>
  <c r="E67" i="43"/>
  <c r="E90" i="43" s="1"/>
  <c r="E89" i="43"/>
  <c r="F40" i="43"/>
  <c r="F49" i="43" s="1"/>
  <c r="F87" i="43" s="1"/>
  <c r="E112" i="43"/>
  <c r="E101" i="43" s="1"/>
  <c r="E113" i="43"/>
  <c r="E106" i="43" s="1"/>
  <c r="D112" i="44"/>
  <c r="D101" i="44" s="1"/>
  <c r="D113" i="44"/>
  <c r="D106" i="44" s="1"/>
  <c r="F89" i="45"/>
  <c r="F67" i="45"/>
  <c r="F90" i="45" s="1"/>
  <c r="G67" i="47"/>
  <c r="G90" i="43"/>
  <c r="D112" i="43"/>
  <c r="D101" i="43" s="1"/>
  <c r="D113" i="43"/>
  <c r="D106" i="43" s="1"/>
  <c r="F92" i="44"/>
  <c r="F91" i="44"/>
  <c r="D40" i="42"/>
  <c r="D49" i="42" s="1"/>
  <c r="D87" i="42" s="1"/>
  <c r="D115" i="42"/>
  <c r="D119" i="42" s="1"/>
  <c r="D102" i="42"/>
  <c r="G112" i="43"/>
  <c r="G101" i="43" s="1"/>
  <c r="G94" i="44"/>
  <c r="G119" i="45"/>
  <c r="G118" i="49"/>
  <c r="E94" i="50"/>
  <c r="F89" i="50"/>
  <c r="E102" i="42"/>
  <c r="F51" i="42"/>
  <c r="G94" i="43"/>
  <c r="D88" i="43"/>
  <c r="E103" i="44"/>
  <c r="E66" i="44"/>
  <c r="F119" i="45"/>
  <c r="G113" i="45"/>
  <c r="G106" i="45" s="1"/>
  <c r="E113" i="46"/>
  <c r="E106" i="46" s="1"/>
  <c r="D112" i="46"/>
  <c r="D101" i="46" s="1"/>
  <c r="E65" i="46"/>
  <c r="F67" i="47"/>
  <c r="F90" i="47" s="1"/>
  <c r="G25" i="47"/>
  <c r="G40" i="47" s="1"/>
  <c r="G49" i="47" s="1"/>
  <c r="G87" i="47" s="1"/>
  <c r="D25" i="47"/>
  <c r="D40" i="47" s="1"/>
  <c r="D49" i="47" s="1"/>
  <c r="D87" i="47" s="1"/>
  <c r="D50" i="47"/>
  <c r="E94" i="48"/>
  <c r="E89" i="50"/>
  <c r="E92" i="50"/>
  <c r="E88" i="50"/>
  <c r="E91" i="50"/>
  <c r="E117" i="50"/>
  <c r="E116" i="50"/>
  <c r="E118" i="50" s="1"/>
  <c r="E91" i="51"/>
  <c r="G112" i="42"/>
  <c r="G101" i="42" s="1"/>
  <c r="D67" i="47"/>
  <c r="D90" i="47" s="1"/>
  <c r="D89" i="47"/>
  <c r="F25" i="47"/>
  <c r="F40" i="47" s="1"/>
  <c r="F49" i="47" s="1"/>
  <c r="F87" i="47" s="1"/>
  <c r="E89" i="48"/>
  <c r="G88" i="49"/>
  <c r="G102" i="49"/>
  <c r="G94" i="49"/>
  <c r="G25" i="49"/>
  <c r="G40" i="49" s="1"/>
  <c r="G49" i="49" s="1"/>
  <c r="G87" i="49" s="1"/>
  <c r="G50" i="49"/>
  <c r="D49" i="50"/>
  <c r="D87" i="50" s="1"/>
  <c r="G105" i="51"/>
  <c r="G94" i="51"/>
  <c r="G102" i="51"/>
  <c r="G67" i="51"/>
  <c r="E51" i="43"/>
  <c r="D40" i="44"/>
  <c r="D49" i="44" s="1"/>
  <c r="D87" i="44" s="1"/>
  <c r="D115" i="45"/>
  <c r="D119" i="45" s="1"/>
  <c r="F113" i="45"/>
  <c r="F106" i="45" s="1"/>
  <c r="D51" i="45"/>
  <c r="F105" i="46"/>
  <c r="F102" i="46"/>
  <c r="G88" i="46"/>
  <c r="G40" i="46"/>
  <c r="G49" i="46" s="1"/>
  <c r="G87" i="46" s="1"/>
  <c r="E25" i="47"/>
  <c r="E40" i="47" s="1"/>
  <c r="E49" i="47" s="1"/>
  <c r="E87" i="47" s="1"/>
  <c r="D94" i="48"/>
  <c r="D105" i="48"/>
  <c r="D51" i="49"/>
  <c r="F40" i="49"/>
  <c r="F49" i="49" s="1"/>
  <c r="F87" i="49" s="1"/>
  <c r="D116" i="50"/>
  <c r="D118" i="50" s="1"/>
  <c r="G91" i="50"/>
  <c r="G92" i="50"/>
  <c r="F89" i="51"/>
  <c r="F67" i="51"/>
  <c r="F90" i="51" s="1"/>
  <c r="F91" i="52"/>
  <c r="F92" i="52"/>
  <c r="G25" i="44"/>
  <c r="G40" i="44" s="1"/>
  <c r="G49" i="44" s="1"/>
  <c r="G87" i="44" s="1"/>
  <c r="G89" i="44" s="1"/>
  <c r="D65" i="45"/>
  <c r="G40" i="45"/>
  <c r="G49" i="45" s="1"/>
  <c r="G87" i="45" s="1"/>
  <c r="F40" i="46"/>
  <c r="F49" i="46" s="1"/>
  <c r="F87" i="46" s="1"/>
  <c r="F119" i="47"/>
  <c r="G113" i="47"/>
  <c r="G106" i="47" s="1"/>
  <c r="G94" i="47"/>
  <c r="G105" i="47"/>
  <c r="F51" i="48"/>
  <c r="E91" i="49"/>
  <c r="E92" i="49"/>
  <c r="F92" i="50"/>
  <c r="F91" i="50"/>
  <c r="G25" i="48"/>
  <c r="G40" i="48" s="1"/>
  <c r="G49" i="48" s="1"/>
  <c r="G87" i="48" s="1"/>
  <c r="G51" i="48"/>
  <c r="D40" i="49"/>
  <c r="D49" i="49" s="1"/>
  <c r="D87" i="49" s="1"/>
  <c r="E67" i="51"/>
  <c r="E90" i="51" s="1"/>
  <c r="F92" i="51"/>
  <c r="F91" i="51"/>
  <c r="G88" i="52"/>
  <c r="D114" i="42"/>
  <c r="D118" i="42" s="1"/>
  <c r="D94" i="42"/>
  <c r="E50" i="42"/>
  <c r="D105" i="43"/>
  <c r="F50" i="43"/>
  <c r="E66" i="46"/>
  <c r="F112" i="47"/>
  <c r="F101" i="47" s="1"/>
  <c r="F113" i="47"/>
  <c r="F106" i="47" s="1"/>
  <c r="D102" i="49"/>
  <c r="D88" i="49"/>
  <c r="G67" i="49"/>
  <c r="G90" i="49" s="1"/>
  <c r="G89" i="49"/>
  <c r="E119" i="50"/>
  <c r="D119" i="51"/>
  <c r="D91" i="52"/>
  <c r="G113" i="52"/>
  <c r="G106" i="52" s="1"/>
  <c r="G112" i="52"/>
  <c r="G101" i="52" s="1"/>
  <c r="D50" i="42"/>
  <c r="D51" i="44"/>
  <c r="F105" i="45"/>
  <c r="F102" i="45"/>
  <c r="F119" i="46"/>
  <c r="D66" i="46"/>
  <c r="E40" i="46"/>
  <c r="E49" i="46" s="1"/>
  <c r="E87" i="46" s="1"/>
  <c r="E40" i="48"/>
  <c r="E49" i="48" s="1"/>
  <c r="E87" i="48" s="1"/>
  <c r="E90" i="48" s="1"/>
  <c r="G105" i="49"/>
  <c r="E103" i="49"/>
  <c r="D119" i="50"/>
  <c r="G105" i="50"/>
  <c r="G94" i="50"/>
  <c r="G88" i="50"/>
  <c r="G102" i="50"/>
  <c r="E113" i="50"/>
  <c r="E106" i="50" s="1"/>
  <c r="E112" i="50"/>
  <c r="E101" i="50" s="1"/>
  <c r="E89" i="52"/>
  <c r="E67" i="52"/>
  <c r="E90" i="52" s="1"/>
  <c r="G40" i="52"/>
  <c r="G49" i="52" s="1"/>
  <c r="G87" i="52" s="1"/>
  <c r="F112" i="52"/>
  <c r="F101" i="52" s="1"/>
  <c r="F113" i="52"/>
  <c r="F106" i="52" s="1"/>
  <c r="F88" i="45"/>
  <c r="E40" i="45"/>
  <c r="E49" i="45" s="1"/>
  <c r="E87" i="45" s="1"/>
  <c r="D40" i="46"/>
  <c r="D49" i="46" s="1"/>
  <c r="D87" i="46" s="1"/>
  <c r="D103" i="49"/>
  <c r="F67" i="49"/>
  <c r="F90" i="49" s="1"/>
  <c r="D89" i="52"/>
  <c r="D67" i="52"/>
  <c r="D90" i="52" s="1"/>
  <c r="D66" i="45"/>
  <c r="D40" i="45"/>
  <c r="D49" i="45" s="1"/>
  <c r="D87" i="45" s="1"/>
  <c r="F105" i="48"/>
  <c r="F102" i="48"/>
  <c r="G112" i="48"/>
  <c r="G101" i="48" s="1"/>
  <c r="G113" i="48"/>
  <c r="G106" i="48" s="1"/>
  <c r="D94" i="49"/>
  <c r="F94" i="50"/>
  <c r="F105" i="50"/>
  <c r="G89" i="50"/>
  <c r="G67" i="50"/>
  <c r="G90" i="50" s="1"/>
  <c r="D91" i="51"/>
  <c r="G90" i="52"/>
  <c r="E105" i="48"/>
  <c r="G102" i="48"/>
  <c r="E112" i="51"/>
  <c r="E101" i="51" s="1"/>
  <c r="D94" i="51"/>
  <c r="G25" i="51"/>
  <c r="G40" i="51" s="1"/>
  <c r="G49" i="51" s="1"/>
  <c r="G87" i="51" s="1"/>
  <c r="G89" i="51" s="1"/>
  <c r="E102" i="52"/>
  <c r="F88" i="52"/>
  <c r="E25" i="52"/>
  <c r="E40" i="52" s="1"/>
  <c r="E49" i="52" s="1"/>
  <c r="E87" i="52" s="1"/>
  <c r="E105" i="50"/>
  <c r="G89" i="52"/>
  <c r="G51" i="52"/>
  <c r="E113" i="48"/>
  <c r="E106" i="48" s="1"/>
  <c r="D113" i="52"/>
  <c r="D106" i="52" s="1"/>
  <c r="F94" i="52"/>
  <c r="F89" i="52"/>
  <c r="F51" i="52"/>
  <c r="E94" i="52"/>
  <c r="D67" i="46" l="1"/>
  <c r="D90" i="46" s="1"/>
  <c r="D89" i="46"/>
  <c r="G91" i="48"/>
  <c r="G92" i="48"/>
  <c r="E89" i="44"/>
  <c r="E67" i="44"/>
  <c r="G90" i="44"/>
  <c r="F90" i="46"/>
  <c r="E91" i="44"/>
  <c r="E88" i="46"/>
  <c r="E91" i="46"/>
  <c r="F113" i="43"/>
  <c r="F106" i="43" s="1"/>
  <c r="F112" i="43"/>
  <c r="F101" i="43" s="1"/>
  <c r="F88" i="46"/>
  <c r="F91" i="46"/>
  <c r="F92" i="46"/>
  <c r="G88" i="48"/>
  <c r="D92" i="46"/>
  <c r="D91" i="46"/>
  <c r="E112" i="42"/>
  <c r="E101" i="42" s="1"/>
  <c r="E113" i="42"/>
  <c r="E106" i="42" s="1"/>
  <c r="G88" i="45"/>
  <c r="G91" i="45"/>
  <c r="G92" i="45"/>
  <c r="F92" i="49"/>
  <c r="F91" i="49"/>
  <c r="D92" i="50"/>
  <c r="D88" i="50"/>
  <c r="D89" i="50"/>
  <c r="D91" i="50"/>
  <c r="D113" i="47"/>
  <c r="D106" i="47" s="1"/>
  <c r="D112" i="47"/>
  <c r="D101" i="47" s="1"/>
  <c r="F91" i="43"/>
  <c r="F92" i="43"/>
  <c r="F89" i="46"/>
  <c r="E92" i="45"/>
  <c r="E91" i="45"/>
  <c r="E89" i="45"/>
  <c r="E88" i="45"/>
  <c r="G112" i="49"/>
  <c r="G101" i="49" s="1"/>
  <c r="G113" i="49"/>
  <c r="G106" i="49" s="1"/>
  <c r="D92" i="47"/>
  <c r="D91" i="47"/>
  <c r="G90" i="47"/>
  <c r="D91" i="43"/>
  <c r="D92" i="43"/>
  <c r="G88" i="44"/>
  <c r="G91" i="44"/>
  <c r="G92" i="44"/>
  <c r="D92" i="44"/>
  <c r="D91" i="44"/>
  <c r="G92" i="49"/>
  <c r="G91" i="49"/>
  <c r="E92" i="51"/>
  <c r="G91" i="47"/>
  <c r="G92" i="47"/>
  <c r="G89" i="47"/>
  <c r="D91" i="42"/>
  <c r="D89" i="42"/>
  <c r="D92" i="42"/>
  <c r="D88" i="42"/>
  <c r="G88" i="47"/>
  <c r="E91" i="42"/>
  <c r="E92" i="42"/>
  <c r="E89" i="42"/>
  <c r="E88" i="42"/>
  <c r="E90" i="42"/>
  <c r="F92" i="45"/>
  <c r="E91" i="52"/>
  <c r="E92" i="52"/>
  <c r="D88" i="45"/>
  <c r="D91" i="45"/>
  <c r="E90" i="45"/>
  <c r="D90" i="50"/>
  <c r="G90" i="46"/>
  <c r="D112" i="42"/>
  <c r="D101" i="42" s="1"/>
  <c r="D113" i="42"/>
  <c r="D106" i="42" s="1"/>
  <c r="E92" i="47"/>
  <c r="E91" i="47"/>
  <c r="G90" i="51"/>
  <c r="D67" i="45"/>
  <c r="D90" i="45" s="1"/>
  <c r="D89" i="45"/>
  <c r="G91" i="52"/>
  <c r="G92" i="52"/>
  <c r="G91" i="46"/>
  <c r="G92" i="46"/>
  <c r="G89" i="46"/>
  <c r="G89" i="48"/>
  <c r="G90" i="48"/>
  <c r="G91" i="51"/>
  <c r="G92" i="51"/>
  <c r="E91" i="48"/>
  <c r="E92" i="48"/>
  <c r="E88" i="48"/>
  <c r="D92" i="52"/>
  <c r="E67" i="46"/>
  <c r="E90" i="46" s="1"/>
  <c r="E89" i="46"/>
  <c r="D91" i="49"/>
  <c r="D92" i="49"/>
  <c r="G88" i="51"/>
  <c r="F91" i="47"/>
  <c r="F92" i="47"/>
  <c r="E92" i="43"/>
  <c r="F92" i="42"/>
  <c r="D90" i="42"/>
  <c r="E92" i="46" l="1"/>
  <c r="E90" i="44"/>
  <c r="E92" i="44"/>
  <c r="D92" i="45"/>
</calcChain>
</file>

<file path=xl/comments1.xml><?xml version="1.0" encoding="utf-8"?>
<comments xmlns="http://schemas.openxmlformats.org/spreadsheetml/2006/main">
  <authors>
    <author>b150pcm</author>
  </authors>
  <commentList>
    <comment ref="F56" authorId="0" shape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40'100 stehen im Zusammenhang mit 40'000 im Konto 60 Übertragung in FV</t>
        </r>
      </text>
    </comment>
    <comment ref="F60" authorId="0" shape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davon Konto 60: 40'000 Übertragung in FV</t>
        </r>
      </text>
    </comment>
    <comment ref="A81" authorId="0" shape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</commentList>
</comments>
</file>

<file path=xl/comments2.xml><?xml version="1.0" encoding="utf-8"?>
<comments xmlns="http://schemas.openxmlformats.org/spreadsheetml/2006/main">
  <authors>
    <author>b150pcm</author>
  </authors>
  <commentList>
    <comment ref="G4" authorId="0" shape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Spial ausgegliedert</t>
        </r>
      </text>
    </comment>
    <comment ref="F71" authorId="0" shape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231'655.8 Aufwertung VV aus Restatement 2011</t>
        </r>
      </text>
    </comment>
    <comment ref="F82" authorId="0" shape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231'655.8 Aufwertung VV aus Restatement 2011</t>
        </r>
      </text>
    </comment>
    <comment ref="F83" authorId="0" shape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231'655.8 Aufwertung VV aus Restatement 2011</t>
        </r>
      </text>
    </comment>
  </commentList>
</comments>
</file>

<file path=xl/sharedStrings.xml><?xml version="1.0" encoding="utf-8"?>
<sst xmlns="http://schemas.openxmlformats.org/spreadsheetml/2006/main" count="4125" uniqueCount="477">
  <si>
    <t>Zürich</t>
  </si>
  <si>
    <t>Jura</t>
  </si>
  <si>
    <t xml:space="preserve"> </t>
  </si>
  <si>
    <t>Canton</t>
  </si>
  <si>
    <t>Kanton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</si>
  <si>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</si>
  <si>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</si>
  <si>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</si>
  <si>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</si>
  <si>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</si>
  <si>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</si>
  <si>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</si>
  <si>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</si>
  <si>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</si>
  <si>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</si>
  <si>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Nettoinvestition</t>
  </si>
  <si>
    <t>Investissement net</t>
  </si>
  <si>
    <t>Basel-Stadt</t>
  </si>
  <si>
    <t xml:space="preserve">Basel-Landschaft </t>
  </si>
  <si>
    <t>Selbstfinanzierungsgrad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</si>
  <si>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</si>
  <si>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</si>
  <si>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</si>
  <si>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</si>
  <si>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</si>
  <si>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</si>
  <si>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</si>
  <si>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Tessin</t>
  </si>
  <si>
    <t>Vaud</t>
  </si>
  <si>
    <t>Valais</t>
  </si>
  <si>
    <t>Neuchâtel</t>
  </si>
  <si>
    <t>Genève</t>
  </si>
  <si>
    <t>-</t>
  </si>
  <si>
    <t>Degré d'autofinancement</t>
  </si>
  <si>
    <t>Ein Selbstfinanzierungsgrad von unter null wird mit "negativ" bezeichnet</t>
  </si>
  <si>
    <t>+ Finanzierungsüberschuss / - Finanzierungsfehlbetrag</t>
  </si>
  <si>
    <t>+ Excedent de financement / - Insuffisnce de financement</t>
  </si>
  <si>
    <t>Saldo L. R.</t>
  </si>
  <si>
    <t>Finanzierung (+/-)</t>
  </si>
  <si>
    <t>Financement (+/-)</t>
  </si>
  <si>
    <t>Saldo Laufende Rechnung 
Excedent des revenues / des charges</t>
  </si>
  <si>
    <t xml:space="preserve">Finanzierung 
Financement </t>
  </si>
  <si>
    <t>Selbstfinanzierungsgrad
Degré d'autofinancement</t>
  </si>
  <si>
    <t>in 1000 Fr. / en 1000 frs.</t>
  </si>
  <si>
    <t>Un degré d'autofinancement inférieur à zéro est marqué "négatif"</t>
  </si>
  <si>
    <t>Excédent des</t>
  </si>
  <si>
    <t>revenus/charges</t>
  </si>
  <si>
    <t>Budget</t>
  </si>
  <si>
    <t>Rechnung</t>
  </si>
  <si>
    <t>Differenz</t>
  </si>
  <si>
    <t>Compte</t>
  </si>
  <si>
    <t>B 11 - R 11</t>
  </si>
  <si>
    <t>R 11 - B 12</t>
  </si>
  <si>
    <t>dev.</t>
  </si>
  <si>
    <t>negativ</t>
  </si>
  <si>
    <t xml:space="preserve"> -</t>
  </si>
  <si>
    <t>26 Kantone</t>
  </si>
  <si>
    <t>HRM2 / MCH2</t>
  </si>
  <si>
    <t>Résultats des Budgets 2012 des cantons</t>
  </si>
  <si>
    <t>Abschlusszahlen der Budgets 2012 der Kantone</t>
  </si>
  <si>
    <t>Zürich    HRM2</t>
  </si>
  <si>
    <t>Luzern  HRM2</t>
  </si>
  <si>
    <t>Uri  HRM2</t>
  </si>
  <si>
    <t>Nidwalden   HRM2</t>
  </si>
  <si>
    <t>Glarus  HRM2</t>
  </si>
  <si>
    <t>Zug  HRM2</t>
  </si>
  <si>
    <t>Fribourg  HRM2</t>
  </si>
  <si>
    <t>Solothurn  HRM2</t>
  </si>
  <si>
    <t>Basel-Landschaft  HRM2</t>
  </si>
  <si>
    <t>Thurgau  HRM2</t>
  </si>
  <si>
    <t>Jura  HRM2</t>
  </si>
  <si>
    <t>Résultats des Comptes 2011 des cantons</t>
  </si>
  <si>
    <t>Abschlusszahlen der Rechnungen 2011 der Kantone</t>
  </si>
  <si>
    <t>Kantone die HRM2 anwenden, sind mit HRM2 markiert   /  Cantons qui utilises MCH2 sont marqué HRM2</t>
  </si>
  <si>
    <t>Résultats des Budgets 2011 des cantons</t>
  </si>
  <si>
    <t>Abschlusszahlen der Budgets 2011 der Kantone</t>
  </si>
  <si>
    <t>Kanton:</t>
  </si>
  <si>
    <t>Diff.</t>
  </si>
  <si>
    <t>in %</t>
  </si>
  <si>
    <t xml:space="preserve">L A U F E N D E   R E C H N U N G        </t>
  </si>
  <si>
    <t>def.</t>
  </si>
  <si>
    <t>30</t>
  </si>
  <si>
    <t>Personalaufwand</t>
  </si>
  <si>
    <t>31</t>
  </si>
  <si>
    <t>Sachaufwand</t>
  </si>
  <si>
    <t>davon 314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</si>
  <si>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</si>
  <si>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</si>
  <si>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</si>
  <si>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</si>
  <si>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</si>
  <si>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</si>
  <si>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</si>
  <si>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</si>
  <si>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</si>
  <si>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 xml:space="preserve">  -</t>
  </si>
  <si>
    <t>38</t>
  </si>
  <si>
    <t>Einlagen in Spezialfinanzierungen/Fonds</t>
  </si>
  <si>
    <t>Einlagen in das Eigenkapital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</si>
  <si>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</si>
  <si>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</si>
  <si>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</si>
  <si>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</si>
  <si>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</si>
  <si>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</si>
  <si>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</si>
  <si>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</si>
  <si>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</si>
  <si>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</si>
  <si>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</si>
  <si>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</si>
  <si>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</si>
  <si>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</si>
  <si>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</si>
  <si>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</si>
  <si>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Entnahmen aus dem Eigenkapital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</si>
  <si>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</si>
  <si>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</si>
  <si>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</si>
  <si>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</si>
  <si>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</si>
  <si>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</si>
  <si>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</si>
  <si>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</si>
  <si>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</si>
  <si>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</si>
  <si>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</si>
  <si>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</si>
  <si>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</si>
  <si>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</si>
  <si>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</si>
  <si>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</si>
  <si>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</si>
  <si>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</si>
  <si>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</si>
  <si>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</si>
  <si>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</si>
  <si>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</si>
  <si>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>Selbstfinanzierung</t>
  </si>
  <si>
    <t>Finanzierungsfehlbetrag(-)/-überschuss(+)</t>
  </si>
  <si>
    <t>Konsolidierte Gesamtausgaben</t>
  </si>
  <si>
    <t>Canton:</t>
  </si>
  <si>
    <t>26 Cantons</t>
  </si>
  <si>
    <t>en %</t>
  </si>
  <si>
    <t>C O M P T E   D E   F O N C T I O N N E M E N T</t>
  </si>
  <si>
    <t>Charges de personnel</t>
  </si>
  <si>
    <t>Biens, services et marchandises</t>
  </si>
  <si>
    <t>de cela 314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</si>
  <si>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</si>
  <si>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</si>
  <si>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</si>
  <si>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</si>
  <si>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</si>
  <si>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Attributions aux financements spéciaux</t>
  </si>
  <si>
    <t>Attributions au capital propre</t>
  </si>
  <si>
    <t>Imputations internes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</si>
  <si>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</si>
  <si>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</si>
  <si>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</si>
  <si>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</si>
  <si>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</si>
  <si>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</si>
  <si>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Prélèvements sur le capital propre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</si>
  <si>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</si>
  <si>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</si>
  <si>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</si>
  <si>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</si>
  <si>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</si>
  <si>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</si>
  <si>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</si>
  <si>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</si>
  <si>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</si>
  <si>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</si>
  <si>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Autofinancement</t>
  </si>
  <si>
    <t>Insuffisance (-) / Excedent de financement</t>
  </si>
  <si>
    <t>Total des dépenses effectives</t>
  </si>
  <si>
    <t>MCH2=&gt;MCH1</t>
  </si>
  <si>
    <t>IPSAS=&gt;HRM1</t>
  </si>
  <si>
    <t>330/335/339</t>
  </si>
  <si>
    <t>Amortissements sur le patrimoine financier / Moins-values non réalisées sur placements financiers / Créances irrécouvrables</t>
  </si>
  <si>
    <t>331 - 334/336-338</t>
  </si>
  <si>
    <t>38 /3x</t>
  </si>
  <si>
    <t>Attributions aux financements spéciaux /Charges non Réparties</t>
  </si>
  <si>
    <t>41 / 43 / 439</t>
  </si>
  <si>
    <t>Concessions / Contributions / dissolution de provision</t>
  </si>
  <si>
    <t>def</t>
  </si>
  <si>
    <t xml:space="preserve">Budget </t>
  </si>
  <si>
    <t>L A U F E N D E   R E C H N U N G</t>
  </si>
  <si>
    <t>HRM2=&gt;HRM1</t>
  </si>
  <si>
    <t>62 - 69</t>
  </si>
  <si>
    <t>38 / 335</t>
  </si>
  <si>
    <t>Einlagen in Spezialfinanz./Fonds</t>
  </si>
  <si>
    <t>331 - 334</t>
  </si>
  <si>
    <t xml:space="preserve">Kanton: </t>
  </si>
  <si>
    <t>ZH</t>
  </si>
  <si>
    <t>in 1000 Franken</t>
  </si>
  <si>
    <t>ERFOLGSRECHNUNG</t>
  </si>
  <si>
    <t>Sach- und übriger Betriebsaufwand</t>
  </si>
  <si>
    <t>Einlagen in Fonds und Spezialfinanzierungen</t>
  </si>
  <si>
    <t>davon 351</t>
  </si>
  <si>
    <t>Einlagen in Fonds und Spezialfinanzierungen im Eigenkapital</t>
  </si>
  <si>
    <t>Transferaufwand</t>
  </si>
  <si>
    <t>davon 364, 365 und 366</t>
  </si>
  <si>
    <t>Wertberichtigungen Darlehen VV, Beteiligungen VV und Investitionsbeiträge</t>
  </si>
  <si>
    <t>Durchlaufende Beiträge</t>
  </si>
  <si>
    <t>Interne Verrechungen</t>
  </si>
  <si>
    <t>Total Betrieblicher Aufwand</t>
  </si>
  <si>
    <t>Fiskaleinnahmen</t>
  </si>
  <si>
    <t>Regalien und Konzessionen</t>
  </si>
  <si>
    <t>Entgelte</t>
  </si>
  <si>
    <t>Verschiedene Erträge</t>
  </si>
  <si>
    <t>Entnahmen aus Fonds und Spezialfinanzierungen</t>
  </si>
  <si>
    <t>davon 451</t>
  </si>
  <si>
    <t>Entnahmen aus Fonds und Spezialfinanzierungen im Eigenkapital</t>
  </si>
  <si>
    <t>Transferertrag</t>
  </si>
  <si>
    <t>davon 466</t>
  </si>
  <si>
    <t>Auflösung passivierter Investitionsbeiträge</t>
  </si>
  <si>
    <t>Interne Verrechnungen</t>
  </si>
  <si>
    <t>Total Betrieblicher Ertrag</t>
  </si>
  <si>
    <t>Ergebnis aus betrieblicher Tätigkeit</t>
  </si>
  <si>
    <t>Finanzaufwand</t>
  </si>
  <si>
    <t>davon 340</t>
  </si>
  <si>
    <t>Zinsaufwand</t>
  </si>
  <si>
    <t>Zinsertrag</t>
  </si>
  <si>
    <t>Realisierte Gewinne FV</t>
  </si>
  <si>
    <t>Beteiligungsertrag FV</t>
  </si>
  <si>
    <t>Liegenschaftenertrag FV</t>
  </si>
  <si>
    <t>Wertberichtigungen Anlagen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</si>
  <si>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</si>
  <si>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</si>
  <si>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</si>
  <si>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</si>
  <si>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</si>
  <si>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davon 4490</t>
  </si>
  <si>
    <t>Aufwertungen Verwaltungsvermögen</t>
  </si>
  <si>
    <t>Ergebnis aus Finanzierung</t>
  </si>
  <si>
    <t>Operatives Ergebnis</t>
  </si>
  <si>
    <t>Ausserordentlicher Aufwand</t>
  </si>
  <si>
    <t>davon 383</t>
  </si>
  <si>
    <t>Zusätzliche Abschreibungen Sachanlagen und immat. Anlagen VV</t>
  </si>
  <si>
    <t>davon 387</t>
  </si>
  <si>
    <t>Zusätzlich Abschreibungen Darlehen, Beteiligungen, Invest.-Beiträge VV</t>
  </si>
  <si>
    <t>davon 389</t>
  </si>
  <si>
    <t>Ausserordentlicher Ertrag</t>
  </si>
  <si>
    <t>davon 487</t>
  </si>
  <si>
    <t>Zusätzliche Auflösung passivierter Investitionsbeiträge</t>
  </si>
  <si>
    <t>davon 489</t>
  </si>
  <si>
    <t>Ausserordentliches Ergebnis</t>
  </si>
  <si>
    <t>Gesamtergebnis Erfolgsrechung</t>
  </si>
  <si>
    <t>Aufwand</t>
  </si>
  <si>
    <t>Ertrag</t>
  </si>
  <si>
    <t>INVESTITIONSRECHNUNG</t>
  </si>
  <si>
    <t>50-56</t>
  </si>
  <si>
    <t>Bruttoinvestitionen</t>
  </si>
  <si>
    <t>davon 54</t>
  </si>
  <si>
    <t>Darlehen</t>
  </si>
  <si>
    <t>davon 55</t>
  </si>
  <si>
    <t>Beteiligungen und Grundkapitalien</t>
  </si>
  <si>
    <t>Durchlaufende Investitionsbeiträge</t>
  </si>
  <si>
    <t>a.o Investitionsausgaben</t>
  </si>
  <si>
    <t>Investitionsausgaben gesamt</t>
  </si>
  <si>
    <t>60-66</t>
  </si>
  <si>
    <t>Investitionseinnahmen</t>
  </si>
  <si>
    <t>davon 64</t>
  </si>
  <si>
    <t>Rückzahlung von Darlehen</t>
  </si>
  <si>
    <t>davon 65</t>
  </si>
  <si>
    <t>Übertragung von Beteiligungen</t>
  </si>
  <si>
    <t>a.o Investitionseinnahmen</t>
  </si>
  <si>
    <t>Investitionseinnahmen gesamt</t>
  </si>
  <si>
    <t>Nettoinvestition ohne Darlehen und Beteiligungen</t>
  </si>
  <si>
    <t>BILANZ</t>
  </si>
  <si>
    <t>Finanzvermögen</t>
  </si>
  <si>
    <t>Verwaltungsvermögen</t>
  </si>
  <si>
    <t>davon 144</t>
  </si>
  <si>
    <t>davon 145</t>
  </si>
  <si>
    <t>Beteiligungen / Grundkapitalien</t>
  </si>
  <si>
    <t>Aktiven</t>
  </si>
  <si>
    <t>Fremdkapital</t>
  </si>
  <si>
    <t>davon 200</t>
  </si>
  <si>
    <t>Laufende Verbindlichkeiten</t>
  </si>
  <si>
    <t>davon 201</t>
  </si>
  <si>
    <t>Kurzfristige Finanzverbindlichkeiten</t>
  </si>
  <si>
    <t>davon 2016</t>
  </si>
  <si>
    <t>derivative Finanzinstrumente</t>
  </si>
  <si>
    <t>davon 206</t>
  </si>
  <si>
    <t>Langfristige Finanzverbindlichkeiten</t>
  </si>
  <si>
    <t>davon 2068</t>
  </si>
  <si>
    <t>passivierte Investitionsbeiträge</t>
  </si>
  <si>
    <t>Eigenkapital</t>
  </si>
  <si>
    <t>davon 299</t>
  </si>
  <si>
    <t>Bilanzüberschuss (- Bilanzfehlbetrag)</t>
  </si>
  <si>
    <t>Passiven</t>
  </si>
  <si>
    <t>KENNZAHLEN</t>
  </si>
  <si>
    <t>1000 Fr.</t>
  </si>
  <si>
    <t>Selbstfinanzierungsanteil</t>
  </si>
  <si>
    <t>41a</t>
  </si>
  <si>
    <t>Selbstfinanzierungsgrad inkl. Darlehen und Beteiligungen der Investitionsrechnung</t>
  </si>
  <si>
    <t>41b</t>
  </si>
  <si>
    <t>Selbstfinanzierungsgrad ohne Darlehen und Beteiligungen der Investitionsrechnung</t>
  </si>
  <si>
    <t>99a</t>
  </si>
  <si>
    <t>Finanzierungsergebnis inkl. Darlehen und Beteiligungen der Investitionsrechnung</t>
  </si>
  <si>
    <t>99b</t>
  </si>
  <si>
    <t>Finanzierungsergebnis ohne Darlehen und Beteiligungen der Investitionsrechnung</t>
  </si>
  <si>
    <t>Bruttoschulden</t>
  </si>
  <si>
    <t>Bruttoverschuldungsanteil</t>
  </si>
  <si>
    <t>Nettoschuld I</t>
  </si>
  <si>
    <t>Nettoschuld II</t>
  </si>
  <si>
    <t>35a</t>
  </si>
  <si>
    <t>Nettoschuld I in Fr. je Einwohner</t>
  </si>
  <si>
    <t>35b</t>
  </si>
  <si>
    <t>Nettoschuld II in Fr. je Einwohner</t>
  </si>
  <si>
    <t>Nettoverschuldungsquotient</t>
  </si>
  <si>
    <t>Eigenkapital (in 1000 Fr.)</t>
  </si>
  <si>
    <t>Eigenkapitaldeckungsgrad</t>
  </si>
  <si>
    <t>Kapitaldienstanteil</t>
  </si>
  <si>
    <t>Saldo der Finanzerträge</t>
  </si>
  <si>
    <t>Bruttorendite des Finanzvermögens</t>
  </si>
  <si>
    <t>Zinsbelastungsanteil</t>
  </si>
  <si>
    <t>Investitionsanteil</t>
  </si>
  <si>
    <t>STATISTIK</t>
  </si>
  <si>
    <t>Ständige Wohnbevölkerung am Jahresende</t>
  </si>
  <si>
    <t>Hilfsgrössen</t>
  </si>
  <si>
    <t>Laufender Ertrag</t>
  </si>
  <si>
    <t>Laufender Aufwand</t>
  </si>
  <si>
    <t>Konsolidierter Gesamtaufwand</t>
  </si>
  <si>
    <t>Finanzrechnung</t>
  </si>
  <si>
    <t>ordentliche Einnahmen</t>
  </si>
  <si>
    <t>Gesamteinnahmen</t>
  </si>
  <si>
    <t>ordentliche Ausgaben</t>
  </si>
  <si>
    <t>Gesamtausgaben</t>
  </si>
  <si>
    <t>Ordentliches Finanzierungsergebnis</t>
  </si>
  <si>
    <t>Finanzierungsergebnis</t>
  </si>
  <si>
    <t>LU</t>
  </si>
  <si>
    <t>UR</t>
  </si>
  <si>
    <t>NW</t>
  </si>
  <si>
    <t>GL</t>
  </si>
  <si>
    <t xml:space="preserve">Ständige Wohnbevölkerung am Jahresende </t>
  </si>
  <si>
    <t>ZG</t>
  </si>
  <si>
    <t>FR</t>
  </si>
  <si>
    <t>en 1000 frs.</t>
  </si>
  <si>
    <t>Compte de résultats</t>
  </si>
  <si>
    <t>Charges de biens et services et autres charges d'exploitation</t>
  </si>
  <si>
    <t>Amortissements du patrimoine administratif</t>
  </si>
  <si>
    <t>Attributions aux fonds et financements spéciaux</t>
  </si>
  <si>
    <t>de cela 351</t>
  </si>
  <si>
    <t>Attributions aux fonds et financements spéciaux enregistrées sous Capital propre</t>
  </si>
  <si>
    <t>Charges de transfert</t>
  </si>
  <si>
    <t>de cela 364, 365 et 366</t>
  </si>
  <si>
    <t>Réévaluations emprunts PA, participations PA et subventions d'investissements</t>
  </si>
  <si>
    <t>Subventions à redistribuer</t>
  </si>
  <si>
    <t>charges d'exploitation</t>
  </si>
  <si>
    <t>Revenus fiscaux</t>
  </si>
  <si>
    <t>Patentes et concessions</t>
  </si>
  <si>
    <t>Taxes</t>
  </si>
  <si>
    <t>Revenus divers</t>
  </si>
  <si>
    <t>Prélèvements sur les fonds et financements spéciaux</t>
  </si>
  <si>
    <t>de cela 451</t>
  </si>
  <si>
    <t>Prélèvements sur les fonds et financements spéciaux enregistrés sous Capital propre</t>
  </si>
  <si>
    <t>Revenus de transferts</t>
  </si>
  <si>
    <t>de cela 466</t>
  </si>
  <si>
    <t>Dissolution des subventions d'investissements portées au passif</t>
  </si>
  <si>
    <t>Revenus d'exploitation</t>
  </si>
  <si>
    <t>Résultat provenant des aktivités d'exploitation</t>
  </si>
  <si>
    <t>Charges financières</t>
  </si>
  <si>
    <t>de cela 340</t>
  </si>
  <si>
    <t>Charge d'intérêt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</si>
  <si>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</si>
  <si>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</si>
  <si>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</si>
  <si>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</si>
  <si>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</si>
  <si>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</si>
  <si>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financiéers d'entrepirse publiques</t>
  </si>
  <si>
    <t>Produit des immebles PA</t>
  </si>
  <si>
    <t>Revenus des immeubles loués</t>
  </si>
  <si>
    <t>autres Revenus financiers</t>
  </si>
  <si>
    <t>de cela 4490</t>
  </si>
  <si>
    <t>Réévaluations PA</t>
  </si>
  <si>
    <t>Résultat provenant de financements</t>
  </si>
  <si>
    <t>Résultat opérationnel</t>
  </si>
  <si>
    <t>Charges extraordinaires</t>
  </si>
  <si>
    <t>de cela 383</t>
  </si>
  <si>
    <t>Amortissements supplémentaires des immobilisations corporelles et incorporelles PA</t>
  </si>
  <si>
    <t>de cela 387</t>
  </si>
  <si>
    <t>Amortissements supplémentaires des prêts, participations et subventions d’investissements</t>
  </si>
  <si>
    <t>de cela 389</t>
  </si>
  <si>
    <t>Revenus extraordinaires</t>
  </si>
  <si>
    <t>de cela 487</t>
  </si>
  <si>
    <t>Dissolution supplémentaire des subventions d’investissements portées au passif</t>
  </si>
  <si>
    <t>de cela 489</t>
  </si>
  <si>
    <t>Résultat extraordinaire</t>
  </si>
  <si>
    <t>Résultat total, compte de résultats</t>
  </si>
  <si>
    <t>Charges</t>
  </si>
  <si>
    <t>Revenus</t>
  </si>
  <si>
    <t>Comptes des investissements</t>
  </si>
  <si>
    <t>Investissements bruts</t>
  </si>
  <si>
    <t>de cela 54</t>
  </si>
  <si>
    <t>Prêts</t>
  </si>
  <si>
    <t>de cela 55</t>
  </si>
  <si>
    <t>Participations et capital social</t>
  </si>
  <si>
    <t>Subventions d'investissements à redistribuer</t>
  </si>
  <si>
    <t>Investissements extraordinaires</t>
  </si>
  <si>
    <t>Dépenses d'investissements total</t>
  </si>
  <si>
    <t>Recettes d'investissement</t>
  </si>
  <si>
    <t>de cela 64</t>
  </si>
  <si>
    <t>Remboursement de prêts</t>
  </si>
  <si>
    <t>de cela 65</t>
  </si>
  <si>
    <t>Transfert de participations</t>
  </si>
  <si>
    <t>Recettes d'investissement extraordinaires</t>
  </si>
  <si>
    <t>Recettes d'investissements total</t>
  </si>
  <si>
    <t>Investissement net sauf prêts et participations</t>
  </si>
  <si>
    <t>BILAN</t>
  </si>
  <si>
    <t>Patrimoine Financier</t>
  </si>
  <si>
    <t>Patrimoine administratif</t>
  </si>
  <si>
    <t>de cela 144</t>
  </si>
  <si>
    <t>de cela 145</t>
  </si>
  <si>
    <t>Participations, capital social</t>
  </si>
  <si>
    <t>Actif</t>
  </si>
  <si>
    <t>Capitaux de tiers</t>
  </si>
  <si>
    <t>de cela  200</t>
  </si>
  <si>
    <t>Engagements courants</t>
  </si>
  <si>
    <t>de cela  201</t>
  </si>
  <si>
    <t>Engagements financiers à court terme</t>
  </si>
  <si>
    <t>de cela 2016</t>
  </si>
  <si>
    <t>Instruments financiers dérivés</t>
  </si>
  <si>
    <t>de cela   206</t>
  </si>
  <si>
    <t>Engagements financiers à long terme</t>
  </si>
  <si>
    <t>de cela 2068</t>
  </si>
  <si>
    <t>Subventions d'investissements inscrites au passif</t>
  </si>
  <si>
    <t>Capital propre</t>
  </si>
  <si>
    <t>de cela   299</t>
  </si>
  <si>
    <t>Excédent du bilan (- Découvert du bilan)</t>
  </si>
  <si>
    <t>Passif</t>
  </si>
  <si>
    <t>INDICATEURS FINANCIERS                                                              1000 frs.</t>
  </si>
  <si>
    <t>Taux d'autofinancement</t>
  </si>
  <si>
    <t>Degré d'autofinancement incl. emprunts et participations de la compte des investissements</t>
  </si>
  <si>
    <t>Degré d'autofinancement sauf emprunts et participations de la compte des investissements</t>
  </si>
  <si>
    <t>Financement incl. emprunts et participations de la compte des investissements</t>
  </si>
  <si>
    <t>Financement sauf emprunts et participations de la compte des investissements</t>
  </si>
  <si>
    <t>Dettes brutes</t>
  </si>
  <si>
    <t>Dettes brutes par rapport aux revenus</t>
  </si>
  <si>
    <t>Dette nette 1</t>
  </si>
  <si>
    <t>Dette nette 2</t>
  </si>
  <si>
    <t>Dette nette 1 en francs et par habitant</t>
  </si>
  <si>
    <t>Dette nette 2 en francs et par habitant</t>
  </si>
  <si>
    <t>Taux d'endettement net</t>
  </si>
  <si>
    <t>capital propre</t>
  </si>
  <si>
    <t>Degré de couverture du capital propre</t>
  </si>
  <si>
    <t>Part du service de la dette</t>
  </si>
  <si>
    <t>Solde des revenus financiers</t>
  </si>
  <si>
    <t>Rendements bruts du patrimoine financier</t>
  </si>
  <si>
    <t>Part des charges d'intérêts</t>
  </si>
  <si>
    <t>Proportion des investissements</t>
  </si>
  <si>
    <t>STATISTIC</t>
  </si>
  <si>
    <t>Population résident permanente à la fin de l'année</t>
  </si>
  <si>
    <t>Chiffres d'aide</t>
  </si>
  <si>
    <t>Revenu courant</t>
  </si>
  <si>
    <t>Charge courant</t>
  </si>
  <si>
    <t>Charges totales consolidées</t>
  </si>
  <si>
    <t>Recettes ordinaires</t>
  </si>
  <si>
    <t>financiére</t>
  </si>
  <si>
    <t xml:space="preserve">Recettes  </t>
  </si>
  <si>
    <t>Dépenses ordinaires</t>
  </si>
  <si>
    <t xml:space="preserve">Dépenses </t>
  </si>
  <si>
    <t>Résultat du compte de financement ordinaire</t>
  </si>
  <si>
    <t>Résultat du compte de financement</t>
  </si>
  <si>
    <t>SO</t>
  </si>
  <si>
    <t>BL</t>
  </si>
  <si>
    <t>Basel Land</t>
  </si>
  <si>
    <t>TG</t>
  </si>
  <si>
    <t>Def.</t>
  </si>
  <si>
    <t>JU</t>
  </si>
  <si>
    <t>en 1000 frcs.</t>
  </si>
  <si>
    <t>Kantone mit HRM2-Kontenplan wurden nach HRM1-Kontenplan umgegliedert</t>
  </si>
  <si>
    <t>Des cantons avec Plan comptable MCH2 ont été réorganisés après Plan comptable MCH1</t>
  </si>
  <si>
    <t>Résultats des Comptes 2010 des cantons</t>
  </si>
  <si>
    <t>Abschlusszahlen der Rechnungen 2010 der Kantone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</si>
</sst>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70" formatCode="General_)"/>
    <numFmt numFmtId="171" formatCode="0.0%"/>
    <numFmt numFmtId="172" formatCode="#,##0;\-\ #,##0"/>
    <numFmt numFmtId="195" formatCode="_ * #,##0_ ;_ * \-#,##0_ ;_ * &quot;-&quot;??_ ;_ @_ "/>
    <numFmt numFmtId="196" formatCode="0.0%;[Red]\-0.0%"/>
    <numFmt numFmtId="199" formatCode="#"/>
    <numFmt numFmtId="202" formatCode="#,##0_ ;[Red]\-#,##0\ "/>
    <numFmt numFmtId="203" formatCode="#\ ###\ ##0"/>
    <numFmt numFmtId="217" formatCode="0.0%;\ \-0.0%;\ ;"/>
    <numFmt numFmtId="218" formatCode="_ * #,##0_ ;[Red]_ * \-#,##0_ ;_ * &quot;-&quot;??_ ;_ @_ "/>
  </numFmts>
  <fonts count="47">
    <font>
      <sz val="10"/>
      <name val="Arial"/>
    </font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sz val="11"/>
      <color indexed="8"/>
      <name val="Arial"/>
      <family val="2"/>
    </font>
    <font>
      <b/>
      <sz val="10"/>
      <name val="Arial Narrow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sz val="10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17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20" borderId="1" applyNumberFormat="0" applyAlignment="0" applyProtection="0"/>
    <xf numFmtId="0" fontId="22" fillId="20" borderId="2" applyNumberFormat="0" applyAlignment="0" applyProtection="0"/>
    <xf numFmtId="40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3" fillId="7" borderId="2" applyNumberFormat="0" applyAlignment="0" applyProtection="0"/>
    <xf numFmtId="0" fontId="24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21" borderId="0" applyNumberFormat="0" applyBorder="0" applyAlignment="0" applyProtection="0"/>
    <xf numFmtId="0" fontId="9" fillId="22" borderId="4" applyNumberFormat="0" applyFont="0" applyAlignment="0" applyProtection="0"/>
    <xf numFmtId="9" fontId="1" fillId="0" borderId="0" applyFont="0" applyFill="0" applyBorder="0" applyAlignment="0" applyProtection="0"/>
    <xf numFmtId="0" fontId="28" fillId="3" borderId="0" applyNumberFormat="0" applyBorder="0" applyAlignment="0" applyProtection="0"/>
    <xf numFmtId="0" fontId="9" fillId="0" borderId="0"/>
    <xf numFmtId="0" fontId="9" fillId="0" borderId="0"/>
    <xf numFmtId="0" fontId="29" fillId="0" borderId="0"/>
    <xf numFmtId="0" fontId="2" fillId="0" borderId="0"/>
    <xf numFmtId="203" fontId="30" fillId="0" borderId="5" applyBorder="0" applyAlignment="0">
      <alignment horizontal="center"/>
    </xf>
    <xf numFmtId="0" fontId="31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7" fillId="23" borderId="10" applyNumberFormat="0" applyAlignment="0" applyProtection="0"/>
  </cellStyleXfs>
  <cellXfs count="385">
    <xf numFmtId="170" fontId="0" fillId="0" borderId="0" xfId="0"/>
    <xf numFmtId="170" fontId="0" fillId="0" borderId="0" xfId="0" applyAlignment="1">
      <alignment vertical="center"/>
    </xf>
    <xf numFmtId="170" fontId="2" fillId="0" borderId="0" xfId="0" applyFont="1" applyAlignment="1" applyProtection="1">
      <alignment horizontal="left" vertical="center"/>
    </xf>
    <xf numFmtId="170" fontId="2" fillId="0" borderId="0" xfId="0" applyFont="1" applyAlignment="1" applyProtection="1">
      <alignment horizontal="right" vertical="center"/>
    </xf>
    <xf numFmtId="170" fontId="2" fillId="0" borderId="0" xfId="0" applyFont="1" applyAlignment="1">
      <alignment vertical="center"/>
    </xf>
    <xf numFmtId="170" fontId="2" fillId="0" borderId="11" xfId="0" applyFont="1" applyBorder="1" applyAlignment="1" applyProtection="1">
      <alignment horizontal="left" vertical="center"/>
    </xf>
    <xf numFmtId="170" fontId="3" fillId="0" borderId="12" xfId="0" applyFont="1" applyBorder="1" applyAlignment="1" applyProtection="1">
      <alignment horizontal="left" vertical="center"/>
    </xf>
    <xf numFmtId="170" fontId="2" fillId="0" borderId="12" xfId="0" applyFont="1" applyBorder="1" applyAlignment="1" applyProtection="1">
      <alignment horizontal="right" vertical="center"/>
    </xf>
    <xf numFmtId="170" fontId="2" fillId="0" borderId="13" xfId="0" applyFont="1" applyBorder="1" applyAlignment="1">
      <alignment vertical="center"/>
    </xf>
    <xf numFmtId="170" fontId="2" fillId="0" borderId="12" xfId="0" applyFont="1" applyBorder="1" applyAlignment="1" applyProtection="1">
      <alignment horizontal="left" vertical="center"/>
    </xf>
    <xf numFmtId="172" fontId="2" fillId="0" borderId="12" xfId="0" applyNumberFormat="1" applyFont="1" applyBorder="1" applyAlignment="1" applyProtection="1">
      <alignment vertical="center"/>
    </xf>
    <xf numFmtId="171" fontId="2" fillId="0" borderId="12" xfId="0" applyNumberFormat="1" applyFont="1" applyBorder="1" applyAlignment="1" applyProtection="1">
      <alignment vertical="center"/>
    </xf>
    <xf numFmtId="172" fontId="2" fillId="0" borderId="14" xfId="0" applyNumberFormat="1" applyFont="1" applyBorder="1" applyAlignment="1" applyProtection="1">
      <alignment vertical="center"/>
    </xf>
    <xf numFmtId="170" fontId="2" fillId="0" borderId="13" xfId="0" applyFont="1" applyBorder="1" applyAlignment="1" applyProtection="1">
      <alignment horizontal="left" vertical="center"/>
    </xf>
    <xf numFmtId="170" fontId="2" fillId="0" borderId="0" xfId="0" applyFont="1" applyBorder="1" applyAlignment="1" applyProtection="1">
      <alignment horizontal="left" vertical="center"/>
    </xf>
    <xf numFmtId="172" fontId="2" fillId="0" borderId="0" xfId="0" applyNumberFormat="1" applyFont="1" applyBorder="1" applyAlignment="1" applyProtection="1">
      <alignment vertical="center"/>
    </xf>
    <xf numFmtId="171" fontId="2" fillId="0" borderId="0" xfId="0" applyNumberFormat="1" applyFont="1" applyBorder="1" applyAlignment="1" applyProtection="1">
      <alignment vertical="center"/>
    </xf>
    <xf numFmtId="172" fontId="2" fillId="0" borderId="15" xfId="0" applyNumberFormat="1" applyFont="1" applyBorder="1" applyAlignment="1" applyProtection="1">
      <alignment vertical="center"/>
    </xf>
    <xf numFmtId="170" fontId="2" fillId="0" borderId="16" xfId="0" applyFont="1" applyBorder="1" applyAlignment="1" applyProtection="1">
      <alignment horizontal="left" vertical="center"/>
    </xf>
    <xf numFmtId="170" fontId="2" fillId="0" borderId="17" xfId="0" applyFont="1" applyBorder="1" applyAlignment="1" applyProtection="1">
      <alignment horizontal="left" vertical="center"/>
    </xf>
    <xf numFmtId="172" fontId="2" fillId="0" borderId="17" xfId="0" applyNumberFormat="1" applyFont="1" applyBorder="1" applyAlignment="1" applyProtection="1">
      <alignment vertical="center"/>
    </xf>
    <xf numFmtId="172" fontId="2" fillId="0" borderId="18" xfId="0" applyNumberFormat="1" applyFont="1" applyBorder="1" applyAlignment="1" applyProtection="1">
      <alignment vertical="center"/>
    </xf>
    <xf numFmtId="170" fontId="3" fillId="0" borderId="19" xfId="0" applyFont="1" applyBorder="1" applyAlignment="1" applyProtection="1">
      <alignment horizontal="left" vertical="center"/>
    </xf>
    <xf numFmtId="170" fontId="3" fillId="0" borderId="20" xfId="0" applyFont="1" applyBorder="1" applyAlignment="1" applyProtection="1">
      <alignment horizontal="left" vertical="center"/>
    </xf>
    <xf numFmtId="172" fontId="3" fillId="0" borderId="20" xfId="0" applyNumberFormat="1" applyFont="1" applyBorder="1" applyAlignment="1" applyProtection="1">
      <alignment vertical="center"/>
    </xf>
    <xf numFmtId="171" fontId="2" fillId="0" borderId="20" xfId="0" applyNumberFormat="1" applyFont="1" applyBorder="1" applyAlignment="1" applyProtection="1">
      <alignment vertical="center"/>
    </xf>
    <xf numFmtId="172" fontId="3" fillId="0" borderId="21" xfId="0" applyNumberFormat="1" applyFont="1" applyBorder="1" applyAlignment="1" applyProtection="1">
      <alignment vertical="center"/>
    </xf>
    <xf numFmtId="170" fontId="2" fillId="0" borderId="11" xfId="0" applyFont="1" applyBorder="1" applyAlignment="1">
      <alignment vertical="center"/>
    </xf>
    <xf numFmtId="170" fontId="2" fillId="0" borderId="12" xfId="0" applyFont="1" applyBorder="1" applyAlignment="1">
      <alignment vertical="center"/>
    </xf>
    <xf numFmtId="170" fontId="2" fillId="0" borderId="0" xfId="0" applyFont="1" applyBorder="1" applyAlignment="1">
      <alignment vertical="center"/>
    </xf>
    <xf numFmtId="170" fontId="2" fillId="0" borderId="16" xfId="0" applyFont="1" applyBorder="1" applyAlignment="1">
      <alignment vertical="center"/>
    </xf>
    <xf numFmtId="170" fontId="2" fillId="0" borderId="17" xfId="0" applyFont="1" applyBorder="1" applyAlignment="1">
      <alignment vertical="center"/>
    </xf>
    <xf numFmtId="170" fontId="3" fillId="24" borderId="0" xfId="0" applyFont="1" applyFill="1" applyAlignment="1">
      <alignment vertical="center"/>
    </xf>
    <xf numFmtId="172" fontId="3" fillId="24" borderId="0" xfId="0" applyNumberFormat="1" applyFont="1" applyFill="1" applyAlignment="1" applyProtection="1">
      <alignment vertical="center"/>
    </xf>
    <xf numFmtId="172" fontId="3" fillId="24" borderId="0" xfId="0" applyNumberFormat="1" applyFont="1" applyFill="1" applyBorder="1" applyAlignment="1" applyProtection="1">
      <alignment vertical="center"/>
    </xf>
    <xf numFmtId="172" fontId="3" fillId="24" borderId="15" xfId="0" applyNumberFormat="1" applyFont="1" applyFill="1" applyBorder="1" applyAlignment="1" applyProtection="1">
      <alignment vertical="center"/>
    </xf>
    <xf numFmtId="170" fontId="3" fillId="24" borderId="16" xfId="0" applyFont="1" applyFill="1" applyBorder="1" applyAlignment="1">
      <alignment vertical="center"/>
    </xf>
    <xf numFmtId="170" fontId="3" fillId="24" borderId="17" xfId="0" applyFont="1" applyFill="1" applyBorder="1" applyAlignment="1">
      <alignment vertical="center"/>
    </xf>
    <xf numFmtId="172" fontId="3" fillId="24" borderId="17" xfId="0" applyNumberFormat="1" applyFont="1" applyFill="1" applyBorder="1" applyAlignment="1" applyProtection="1">
      <alignment vertical="center"/>
    </xf>
    <xf numFmtId="171" fontId="3" fillId="24" borderId="17" xfId="0" applyNumberFormat="1" applyFont="1" applyFill="1" applyBorder="1" applyAlignment="1" applyProtection="1">
      <alignment vertical="center"/>
    </xf>
    <xf numFmtId="172" fontId="3" fillId="24" borderId="18" xfId="0" applyNumberFormat="1" applyFont="1" applyFill="1" applyBorder="1" applyAlignment="1" applyProtection="1">
      <alignment vertical="center"/>
    </xf>
    <xf numFmtId="171" fontId="2" fillId="0" borderId="17" xfId="0" applyNumberFormat="1" applyFont="1" applyBorder="1" applyAlignment="1">
      <alignment vertical="center"/>
    </xf>
    <xf numFmtId="171" fontId="2" fillId="0" borderId="18" xfId="0" applyNumberFormat="1" applyFont="1" applyBorder="1" applyAlignment="1">
      <alignment vertical="center"/>
    </xf>
    <xf numFmtId="171" fontId="2" fillId="0" borderId="0" xfId="0" applyNumberFormat="1" applyFont="1" applyBorder="1" applyAlignment="1" applyProtection="1">
      <alignment horizontal="right" vertical="center"/>
    </xf>
    <xf numFmtId="170" fontId="4" fillId="0" borderId="0" xfId="0" applyFont="1" applyBorder="1" applyAlignment="1">
      <alignment horizontal="right" vertical="center"/>
    </xf>
    <xf numFmtId="170" fontId="4" fillId="0" borderId="17" xfId="0" applyFont="1" applyBorder="1" applyAlignment="1">
      <alignment horizontal="right" vertical="center"/>
    </xf>
    <xf numFmtId="170" fontId="5" fillId="0" borderId="0" xfId="0" applyFont="1" applyAlignment="1">
      <alignment vertical="center"/>
    </xf>
    <xf numFmtId="170" fontId="6" fillId="0" borderId="0" xfId="0" applyFont="1" applyAlignment="1">
      <alignment vertical="center"/>
    </xf>
    <xf numFmtId="170" fontId="2" fillId="0" borderId="0" xfId="0" applyFont="1" applyBorder="1" applyAlignment="1">
      <alignment horizontal="right" vertical="center"/>
    </xf>
    <xf numFmtId="170" fontId="3" fillId="24" borderId="13" xfId="0" quotePrefix="1" applyFont="1" applyFill="1" applyBorder="1" applyAlignment="1">
      <alignment vertical="center"/>
    </xf>
    <xf numFmtId="170" fontId="3" fillId="0" borderId="19" xfId="0" applyFont="1" applyBorder="1" applyAlignment="1">
      <alignment vertical="center"/>
    </xf>
    <xf numFmtId="170" fontId="3" fillId="0" borderId="20" xfId="0" applyFont="1" applyBorder="1" applyAlignment="1">
      <alignment vertical="center"/>
    </xf>
    <xf numFmtId="171" fontId="3" fillId="0" borderId="12" xfId="0" applyNumberFormat="1" applyFont="1" applyBorder="1" applyAlignment="1" applyProtection="1">
      <alignment vertical="center"/>
    </xf>
    <xf numFmtId="171" fontId="3" fillId="0" borderId="20" xfId="0" applyNumberFormat="1" applyFont="1" applyBorder="1" applyAlignment="1" applyProtection="1">
      <alignment vertical="center"/>
    </xf>
    <xf numFmtId="170" fontId="0" fillId="0" borderId="0" xfId="0" applyBorder="1"/>
    <xf numFmtId="170" fontId="0" fillId="0" borderId="0" xfId="0" applyAlignment="1">
      <alignment horizontal="right" vertical="center"/>
    </xf>
    <xf numFmtId="170" fontId="3" fillId="0" borderId="12" xfId="0" applyFont="1" applyBorder="1" applyAlignment="1" applyProtection="1">
      <alignment horizontal="right" vertical="center"/>
    </xf>
    <xf numFmtId="170" fontId="3" fillId="0" borderId="14" xfId="0" applyFont="1" applyBorder="1" applyAlignment="1" applyProtection="1">
      <alignment horizontal="right" vertical="center"/>
    </xf>
    <xf numFmtId="170" fontId="2" fillId="0" borderId="13" xfId="0" quotePrefix="1" applyFont="1" applyBorder="1" applyAlignment="1">
      <alignment vertical="center"/>
    </xf>
    <xf numFmtId="170" fontId="4" fillId="0" borderId="17" xfId="0" quotePrefix="1" applyFont="1" applyBorder="1" applyAlignment="1">
      <alignment horizontal="right" vertical="center"/>
    </xf>
    <xf numFmtId="170" fontId="4" fillId="0" borderId="12" xfId="0" applyFont="1" applyBorder="1" applyAlignment="1">
      <alignment horizontal="centerContinuous" vertical="center"/>
    </xf>
    <xf numFmtId="170" fontId="5" fillId="0" borderId="12" xfId="0" applyFont="1" applyBorder="1" applyAlignment="1">
      <alignment horizontal="centerContinuous" vertical="center"/>
    </xf>
    <xf numFmtId="171" fontId="5" fillId="0" borderId="0" xfId="0" quotePrefix="1" applyNumberFormat="1" applyFont="1" applyBorder="1" applyAlignment="1">
      <alignment horizontal="right" vertical="center"/>
    </xf>
    <xf numFmtId="38" fontId="2" fillId="0" borderId="0" xfId="45" applyNumberFormat="1" applyFont="1" applyAlignment="1">
      <alignment horizontal="right" vertical="center"/>
    </xf>
    <xf numFmtId="171" fontId="2" fillId="0" borderId="17" xfId="0" applyNumberFormat="1" applyFont="1" applyBorder="1" applyAlignment="1">
      <alignment horizontal="right" vertical="center"/>
    </xf>
    <xf numFmtId="171" fontId="5" fillId="0" borderId="0" xfId="0" applyNumberFormat="1" applyFont="1" applyBorder="1" applyAlignment="1">
      <alignment horizontal="right" vertical="center"/>
    </xf>
    <xf numFmtId="170" fontId="12" fillId="0" borderId="0" xfId="0" applyFont="1" applyAlignment="1" applyProtection="1">
      <alignment horizontal="right" vertical="center"/>
    </xf>
    <xf numFmtId="170" fontId="12" fillId="0" borderId="0" xfId="0" applyFont="1" applyBorder="1" applyAlignment="1" applyProtection="1">
      <alignment horizontal="right" vertical="center"/>
    </xf>
    <xf numFmtId="170" fontId="12" fillId="0" borderId="15" xfId="0" applyFont="1" applyBorder="1" applyAlignment="1" applyProtection="1">
      <alignment horizontal="right" vertical="center"/>
    </xf>
    <xf numFmtId="170" fontId="0" fillId="0" borderId="0" xfId="0" applyAlignment="1">
      <alignment horizontal="right"/>
    </xf>
    <xf numFmtId="170" fontId="11" fillId="0" borderId="0" xfId="0" applyFont="1" applyAlignment="1">
      <alignment horizontal="right"/>
    </xf>
    <xf numFmtId="170" fontId="11" fillId="0" borderId="0" xfId="0" applyFont="1" applyBorder="1" applyAlignment="1">
      <alignment horizontal="right"/>
    </xf>
    <xf numFmtId="170" fontId="11" fillId="0" borderId="0" xfId="0" applyFont="1" applyBorder="1"/>
    <xf numFmtId="170" fontId="11" fillId="0" borderId="0" xfId="0" applyFont="1"/>
    <xf numFmtId="170" fontId="0" fillId="0" borderId="0" xfId="0" applyBorder="1" applyAlignment="1">
      <alignment horizontal="right"/>
    </xf>
    <xf numFmtId="38" fontId="4" fillId="0" borderId="0" xfId="0" applyNumberFormat="1" applyFont="1" applyBorder="1" applyAlignment="1">
      <alignment horizontal="right" vertical="center"/>
    </xf>
    <xf numFmtId="170" fontId="5" fillId="0" borderId="0" xfId="0" applyFont="1" applyBorder="1" applyAlignment="1">
      <alignment horizontal="right" vertical="center"/>
    </xf>
    <xf numFmtId="170" fontId="7" fillId="0" borderId="0" xfId="0" applyFont="1" applyBorder="1" applyAlignment="1">
      <alignment horizontal="right" vertical="center"/>
    </xf>
    <xf numFmtId="170" fontId="0" fillId="0" borderId="0" xfId="0" applyBorder="1" applyAlignment="1">
      <alignment horizontal="right" vertical="center"/>
    </xf>
    <xf numFmtId="170" fontId="0" fillId="0" borderId="0" xfId="0" applyBorder="1" applyAlignment="1">
      <alignment horizontal="center" vertical="center"/>
    </xf>
    <xf numFmtId="170" fontId="0" fillId="0" borderId="0" xfId="0" applyAlignment="1">
      <alignment horizontal="center" vertical="center"/>
    </xf>
    <xf numFmtId="38" fontId="5" fillId="0" borderId="0" xfId="0" applyNumberFormat="1" applyFont="1" applyBorder="1" applyAlignment="1">
      <alignment horizontal="right" vertical="center"/>
    </xf>
    <xf numFmtId="38" fontId="5" fillId="0" borderId="0" xfId="45" applyNumberFormat="1" applyFont="1" applyBorder="1" applyAlignment="1">
      <alignment horizontal="right" vertical="center"/>
    </xf>
    <xf numFmtId="37" fontId="5" fillId="0" borderId="0" xfId="0" applyNumberFormat="1" applyFont="1" applyBorder="1" applyAlignment="1">
      <alignment horizontal="right" vertical="center"/>
    </xf>
    <xf numFmtId="170" fontId="9" fillId="0" borderId="0" xfId="0" applyFont="1" applyBorder="1" applyAlignment="1">
      <alignment horizontal="right" vertical="center"/>
    </xf>
    <xf numFmtId="170" fontId="0" fillId="0" borderId="0" xfId="0" applyAlignment="1">
      <alignment horizontal="left"/>
    </xf>
    <xf numFmtId="38" fontId="5" fillId="0" borderId="0" xfId="0" applyNumberFormat="1" applyFont="1" applyAlignment="1">
      <alignment horizontal="right" vertical="center"/>
    </xf>
    <xf numFmtId="38" fontId="2" fillId="0" borderId="0" xfId="0" applyNumberFormat="1" applyFont="1" applyAlignment="1">
      <alignment horizontal="right" vertical="center"/>
    </xf>
    <xf numFmtId="170" fontId="2" fillId="0" borderId="0" xfId="0" applyFont="1" applyAlignment="1">
      <alignment horizontal="left" vertical="center"/>
    </xf>
    <xf numFmtId="38" fontId="0" fillId="0" borderId="0" xfId="0" applyNumberFormat="1" applyAlignment="1">
      <alignment horizontal="right"/>
    </xf>
    <xf numFmtId="38" fontId="11" fillId="0" borderId="0" xfId="0" applyNumberFormat="1" applyFont="1" applyBorder="1" applyAlignment="1">
      <alignment horizontal="right"/>
    </xf>
    <xf numFmtId="38" fontId="9" fillId="0" borderId="0" xfId="0" applyNumberFormat="1" applyFont="1" applyBorder="1" applyAlignment="1">
      <alignment horizontal="right" vertical="center"/>
    </xf>
    <xf numFmtId="38" fontId="5" fillId="0" borderId="0" xfId="45" applyNumberFormat="1" applyFont="1" applyAlignment="1">
      <alignment horizontal="right" vertical="center"/>
    </xf>
    <xf numFmtId="38" fontId="0" fillId="0" borderId="0" xfId="0" applyNumberFormat="1" applyBorder="1" applyAlignment="1">
      <alignment horizontal="right"/>
    </xf>
    <xf numFmtId="38" fontId="2" fillId="0" borderId="0" xfId="0" applyNumberFormat="1" applyFont="1" applyBorder="1" applyAlignment="1">
      <alignment horizontal="right" vertical="center"/>
    </xf>
    <xf numFmtId="38" fontId="2" fillId="0" borderId="0" xfId="45" applyNumberFormat="1" applyFont="1" applyAlignment="1">
      <alignment horizontal="right"/>
    </xf>
    <xf numFmtId="38" fontId="11" fillId="0" borderId="0" xfId="0" applyNumberFormat="1" applyFont="1" applyAlignment="1">
      <alignment horizontal="right" vertical="center"/>
    </xf>
    <xf numFmtId="38" fontId="11" fillId="0" borderId="0" xfId="0" applyNumberFormat="1" applyFont="1" applyAlignment="1">
      <alignment horizontal="right"/>
    </xf>
    <xf numFmtId="170" fontId="5" fillId="0" borderId="22" xfId="0" applyFont="1" applyBorder="1" applyAlignment="1">
      <alignment horizontal="left" vertical="center"/>
    </xf>
    <xf numFmtId="38" fontId="5" fillId="0" borderId="23" xfId="0" applyNumberFormat="1" applyFont="1" applyBorder="1" applyAlignment="1">
      <alignment horizontal="right" vertical="center"/>
    </xf>
    <xf numFmtId="170" fontId="5" fillId="0" borderId="24" xfId="0" applyFont="1" applyBorder="1" applyAlignment="1">
      <alignment horizontal="left" vertical="center"/>
    </xf>
    <xf numFmtId="170" fontId="10" fillId="0" borderId="15" xfId="0" applyFont="1" applyBorder="1" applyAlignment="1">
      <alignment horizontal="right" vertical="center"/>
    </xf>
    <xf numFmtId="0" fontId="12" fillId="0" borderId="0" xfId="0" applyNumberFormat="1" applyFont="1" applyBorder="1" applyAlignment="1">
      <alignment horizontal="right" vertical="center"/>
    </xf>
    <xf numFmtId="38" fontId="5" fillId="0" borderId="25" xfId="0" quotePrefix="1" applyNumberFormat="1" applyFont="1" applyBorder="1" applyAlignment="1">
      <alignment horizontal="right" vertical="center"/>
    </xf>
    <xf numFmtId="38" fontId="5" fillId="0" borderId="25" xfId="0" applyNumberFormat="1" applyFont="1" applyBorder="1" applyAlignment="1">
      <alignment horizontal="right" vertical="center"/>
    </xf>
    <xf numFmtId="196" fontId="5" fillId="0" borderId="26" xfId="0" applyNumberFormat="1" applyFont="1" applyBorder="1" applyAlignment="1">
      <alignment horizontal="right" vertical="center"/>
    </xf>
    <xf numFmtId="196" fontId="5" fillId="0" borderId="23" xfId="0" applyNumberFormat="1" applyFont="1" applyBorder="1" applyAlignment="1">
      <alignment horizontal="right" vertical="center"/>
    </xf>
    <xf numFmtId="196" fontId="5" fillId="0" borderId="23" xfId="0" quotePrefix="1" applyNumberFormat="1" applyFont="1" applyBorder="1" applyAlignment="1">
      <alignment horizontal="right" vertical="center"/>
    </xf>
    <xf numFmtId="170" fontId="5" fillId="0" borderId="27" xfId="0" applyFont="1" applyBorder="1" applyAlignment="1">
      <alignment horizontal="left" vertical="center"/>
    </xf>
    <xf numFmtId="38" fontId="15" fillId="0" borderId="0" xfId="0" applyNumberFormat="1" applyFont="1" applyBorder="1" applyAlignment="1">
      <alignment horizontal="right" vertical="center"/>
    </xf>
    <xf numFmtId="0" fontId="12" fillId="0" borderId="17" xfId="0" applyNumberFormat="1" applyFont="1" applyBorder="1" applyAlignment="1">
      <alignment horizontal="right" vertical="center"/>
    </xf>
    <xf numFmtId="171" fontId="2" fillId="0" borderId="17" xfId="0" applyNumberFormat="1" applyFont="1" applyBorder="1" applyAlignment="1" applyProtection="1">
      <alignment vertical="center"/>
    </xf>
    <xf numFmtId="38" fontId="8" fillId="0" borderId="20" xfId="0" applyNumberFormat="1" applyFont="1" applyBorder="1" applyAlignment="1">
      <alignment horizontal="center" vertical="center" wrapText="1"/>
    </xf>
    <xf numFmtId="199" fontId="2" fillId="0" borderId="13" xfId="0" applyNumberFormat="1" applyFont="1" applyBorder="1" applyAlignment="1">
      <alignment vertical="center"/>
    </xf>
    <xf numFmtId="199" fontId="2" fillId="0" borderId="0" xfId="0" applyNumberFormat="1" applyFont="1" applyAlignment="1">
      <alignment horizontal="right" vertical="center"/>
    </xf>
    <xf numFmtId="199" fontId="10" fillId="0" borderId="0" xfId="0" applyNumberFormat="1" applyFont="1" applyAlignment="1">
      <alignment horizontal="right" vertical="center"/>
    </xf>
    <xf numFmtId="199" fontId="2" fillId="0" borderId="0" xfId="0" applyNumberFormat="1" applyFont="1" applyAlignment="1">
      <alignment vertical="center"/>
    </xf>
    <xf numFmtId="199" fontId="10" fillId="0" borderId="0" xfId="0" applyNumberFormat="1" applyFont="1" applyBorder="1" applyAlignment="1">
      <alignment horizontal="right" vertical="center"/>
    </xf>
    <xf numFmtId="199" fontId="3" fillId="24" borderId="20" xfId="0" applyNumberFormat="1" applyFont="1" applyFill="1" applyBorder="1" applyAlignment="1" applyProtection="1">
      <alignment horizontal="right" vertical="center"/>
    </xf>
    <xf numFmtId="199" fontId="3" fillId="24" borderId="0" xfId="0" applyNumberFormat="1" applyFont="1" applyFill="1" applyBorder="1" applyAlignment="1" applyProtection="1">
      <alignment vertical="center"/>
    </xf>
    <xf numFmtId="199" fontId="2" fillId="0" borderId="12" xfId="0" applyNumberFormat="1" applyFont="1" applyBorder="1" applyAlignment="1" applyProtection="1">
      <alignment vertical="center"/>
    </xf>
    <xf numFmtId="199" fontId="2" fillId="0" borderId="14" xfId="0" applyNumberFormat="1" applyFont="1" applyBorder="1" applyAlignment="1" applyProtection="1">
      <alignment vertical="center"/>
    </xf>
    <xf numFmtId="199" fontId="2" fillId="0" borderId="11" xfId="0" applyNumberFormat="1" applyFont="1" applyBorder="1" applyAlignment="1">
      <alignment vertical="center"/>
    </xf>
    <xf numFmtId="199" fontId="2" fillId="0" borderId="16" xfId="0" applyNumberFormat="1" applyFont="1" applyBorder="1" applyAlignment="1">
      <alignment vertical="center"/>
    </xf>
    <xf numFmtId="199" fontId="2" fillId="0" borderId="17" xfId="0" applyNumberFormat="1" applyFont="1" applyBorder="1" applyAlignment="1">
      <alignment vertical="center"/>
    </xf>
    <xf numFmtId="199" fontId="2" fillId="0" borderId="0" xfId="0" applyNumberFormat="1" applyFont="1" applyBorder="1" applyAlignment="1" applyProtection="1">
      <alignment vertical="center"/>
    </xf>
    <xf numFmtId="199" fontId="0" fillId="0" borderId="0" xfId="0" applyNumberFormat="1"/>
    <xf numFmtId="170" fontId="0" fillId="0" borderId="0" xfId="0" quotePrefix="1" applyAlignment="1">
      <alignment horizontal="left" vertical="center"/>
    </xf>
    <xf numFmtId="170" fontId="0" fillId="0" borderId="0" xfId="0" applyAlignment="1">
      <alignment horizontal="left" vertical="center"/>
    </xf>
    <xf numFmtId="170" fontId="0" fillId="0" borderId="0" xfId="0" quotePrefix="1" applyAlignment="1">
      <alignment horizontal="left" vertical="center" wrapText="1"/>
    </xf>
    <xf numFmtId="170" fontId="9" fillId="0" borderId="0" xfId="0" applyFont="1" applyBorder="1" applyAlignment="1">
      <alignment horizontal="left" vertical="center"/>
    </xf>
    <xf numFmtId="38" fontId="7" fillId="0" borderId="0" xfId="0" applyNumberFormat="1" applyFont="1" applyBorder="1" applyAlignment="1">
      <alignment horizontal="right" vertical="center"/>
    </xf>
    <xf numFmtId="199" fontId="16" fillId="0" borderId="20" xfId="0" applyNumberFormat="1" applyFont="1" applyBorder="1" applyAlignment="1">
      <alignment horizontal="center" vertical="center" wrapText="1" readingOrder="1"/>
    </xf>
    <xf numFmtId="199" fontId="16" fillId="0" borderId="20" xfId="0" quotePrefix="1" applyNumberFormat="1" applyFont="1" applyBorder="1" applyAlignment="1">
      <alignment horizontal="center" vertical="center" wrapText="1"/>
    </xf>
    <xf numFmtId="199" fontId="14" fillId="0" borderId="20" xfId="0" applyNumberFormat="1" applyFont="1" applyBorder="1" applyAlignment="1">
      <alignment horizontal="center" vertical="center"/>
    </xf>
    <xf numFmtId="199" fontId="12" fillId="0" borderId="17" xfId="0" applyNumberFormat="1" applyFont="1" applyBorder="1" applyAlignment="1">
      <alignment horizontal="right" vertical="center"/>
    </xf>
    <xf numFmtId="199" fontId="16" fillId="0" borderId="20" xfId="0" applyNumberFormat="1" applyFont="1" applyBorder="1" applyAlignment="1">
      <alignment horizontal="center" vertical="center" wrapText="1"/>
    </xf>
    <xf numFmtId="199" fontId="8" fillId="0" borderId="20" xfId="0" applyNumberFormat="1" applyFont="1" applyBorder="1" applyAlignment="1">
      <alignment horizontal="center" vertical="center" wrapText="1"/>
    </xf>
    <xf numFmtId="202" fontId="5" fillId="0" borderId="0" xfId="0" applyNumberFormat="1" applyFont="1" applyBorder="1" applyAlignment="1">
      <alignment vertical="center"/>
    </xf>
    <xf numFmtId="202" fontId="5" fillId="0" borderId="17" xfId="0" applyNumberFormat="1" applyFont="1" applyBorder="1" applyAlignment="1">
      <alignment vertical="center"/>
    </xf>
    <xf numFmtId="170" fontId="2" fillId="0" borderId="13" xfId="0" applyNumberFormat="1" applyFont="1" applyBorder="1" applyAlignment="1">
      <alignment vertical="center"/>
    </xf>
    <xf numFmtId="170" fontId="2" fillId="0" borderId="13" xfId="0" quotePrefix="1" applyFont="1" applyBorder="1" applyAlignment="1">
      <alignment horizontal="left" vertical="center"/>
    </xf>
    <xf numFmtId="38" fontId="13" fillId="0" borderId="28" xfId="0" applyNumberFormat="1" applyFont="1" applyBorder="1" applyAlignment="1">
      <alignment horizontal="right" vertical="center"/>
    </xf>
    <xf numFmtId="38" fontId="11" fillId="0" borderId="28" xfId="0" applyNumberFormat="1" applyFont="1" applyBorder="1" applyAlignment="1">
      <alignment horizontal="right" vertical="center"/>
    </xf>
    <xf numFmtId="38" fontId="13" fillId="0" borderId="29" xfId="45" applyNumberFormat="1" applyFont="1" applyBorder="1" applyAlignment="1">
      <alignment horizontal="right" vertical="center"/>
    </xf>
    <xf numFmtId="38" fontId="11" fillId="0" borderId="30" xfId="0" applyNumberFormat="1" applyFont="1" applyBorder="1" applyAlignment="1">
      <alignment horizontal="right" vertical="center"/>
    </xf>
    <xf numFmtId="38" fontId="11" fillId="0" borderId="31" xfId="0" applyNumberFormat="1" applyFont="1" applyBorder="1" applyAlignment="1">
      <alignment horizontal="right" vertical="center"/>
    </xf>
    <xf numFmtId="38" fontId="13" fillId="0" borderId="25" xfId="0" applyNumberFormat="1" applyFont="1" applyBorder="1" applyAlignment="1">
      <alignment horizontal="right" vertical="center"/>
    </xf>
    <xf numFmtId="38" fontId="11" fillId="0" borderId="32" xfId="0" applyNumberFormat="1" applyFont="1" applyBorder="1" applyAlignment="1">
      <alignment horizontal="right" vertical="center"/>
    </xf>
    <xf numFmtId="38" fontId="13" fillId="0" borderId="23" xfId="0" applyNumberFormat="1" applyFont="1" applyBorder="1" applyAlignment="1">
      <alignment horizontal="right" vertical="center"/>
    </xf>
    <xf numFmtId="38" fontId="13" fillId="0" borderId="25" xfId="0" quotePrefix="1" applyNumberFormat="1" applyFont="1" applyBorder="1" applyAlignment="1">
      <alignment horizontal="right" vertical="center"/>
    </xf>
    <xf numFmtId="38" fontId="5" fillId="0" borderId="33" xfId="0" applyNumberFormat="1" applyFont="1" applyBorder="1" applyAlignment="1">
      <alignment horizontal="right" vertical="center"/>
    </xf>
    <xf numFmtId="38" fontId="11" fillId="0" borderId="34" xfId="0" applyNumberFormat="1" applyFont="1" applyBorder="1" applyAlignment="1">
      <alignment horizontal="right" vertical="center"/>
    </xf>
    <xf numFmtId="170" fontId="12" fillId="0" borderId="0" xfId="0" applyFont="1" applyBorder="1" applyAlignment="1">
      <alignment horizontal="left" vertical="center"/>
    </xf>
    <xf numFmtId="170" fontId="12" fillId="0" borderId="0" xfId="0" applyFont="1" applyAlignment="1">
      <alignment horizontal="left"/>
    </xf>
    <xf numFmtId="196" fontId="13" fillId="0" borderId="26" xfId="0" applyNumberFormat="1" applyFont="1" applyBorder="1" applyAlignment="1">
      <alignment horizontal="right" vertical="center"/>
    </xf>
    <xf numFmtId="196" fontId="11" fillId="0" borderId="32" xfId="0" applyNumberFormat="1" applyFont="1" applyBorder="1" applyAlignment="1">
      <alignment horizontal="right" vertical="center"/>
    </xf>
    <xf numFmtId="196" fontId="11" fillId="0" borderId="31" xfId="0" applyNumberFormat="1" applyFont="1" applyBorder="1" applyAlignment="1">
      <alignment horizontal="right" vertical="center"/>
    </xf>
    <xf numFmtId="196" fontId="13" fillId="0" borderId="23" xfId="0" applyNumberFormat="1" applyFont="1" applyBorder="1" applyAlignment="1">
      <alignment horizontal="right" vertical="center"/>
    </xf>
    <xf numFmtId="196" fontId="11" fillId="0" borderId="31" xfId="0" quotePrefix="1" applyNumberFormat="1" applyFont="1" applyBorder="1" applyAlignment="1">
      <alignment horizontal="right" vertical="center"/>
    </xf>
    <xf numFmtId="196" fontId="13" fillId="0" borderId="23" xfId="0" quotePrefix="1" applyNumberFormat="1" applyFont="1" applyBorder="1" applyAlignment="1">
      <alignment horizontal="right" vertical="center"/>
    </xf>
    <xf numFmtId="196" fontId="11" fillId="0" borderId="32" xfId="0" quotePrefix="1" applyNumberFormat="1" applyFont="1" applyBorder="1" applyAlignment="1">
      <alignment horizontal="right" vertical="center"/>
    </xf>
    <xf numFmtId="196" fontId="5" fillId="0" borderId="35" xfId="0" applyNumberFormat="1" applyFont="1" applyBorder="1" applyAlignment="1">
      <alignment horizontal="right" vertical="center"/>
    </xf>
    <xf numFmtId="196" fontId="13" fillId="0" borderId="35" xfId="0" applyNumberFormat="1" applyFont="1" applyBorder="1" applyAlignment="1">
      <alignment horizontal="right" vertical="center"/>
    </xf>
    <xf numFmtId="196" fontId="11" fillId="0" borderId="36" xfId="0" applyNumberFormat="1" applyFont="1" applyBorder="1" applyAlignment="1">
      <alignment horizontal="right" vertical="center"/>
    </xf>
    <xf numFmtId="170" fontId="14" fillId="0" borderId="11" xfId="0" applyFont="1" applyBorder="1" applyAlignment="1">
      <alignment horizontal="left" vertical="center"/>
    </xf>
    <xf numFmtId="38" fontId="12" fillId="0" borderId="12" xfId="0" applyNumberFormat="1" applyFont="1" applyBorder="1" applyAlignment="1">
      <alignment horizontal="right" vertical="center"/>
    </xf>
    <xf numFmtId="38" fontId="12" fillId="0" borderId="14" xfId="0" applyNumberFormat="1" applyFont="1" applyBorder="1" applyAlignment="1">
      <alignment horizontal="right" vertical="center"/>
    </xf>
    <xf numFmtId="170" fontId="14" fillId="0" borderId="13" xfId="0" applyFont="1" applyBorder="1" applyAlignment="1">
      <alignment horizontal="left" vertical="center"/>
    </xf>
    <xf numFmtId="38" fontId="12" fillId="0" borderId="15" xfId="0" applyNumberFormat="1" applyFont="1" applyBorder="1" applyAlignment="1">
      <alignment horizontal="right" vertical="center"/>
    </xf>
    <xf numFmtId="0" fontId="12" fillId="0" borderId="18" xfId="0" applyNumberFormat="1" applyFont="1" applyBorder="1" applyAlignment="1">
      <alignment horizontal="right" vertical="center"/>
    </xf>
    <xf numFmtId="170" fontId="9" fillId="0" borderId="19" xfId="0" applyFont="1" applyBorder="1" applyAlignment="1">
      <alignment horizontal="left" vertical="center"/>
    </xf>
    <xf numFmtId="199" fontId="4" fillId="0" borderId="16" xfId="0" applyNumberFormat="1" applyFont="1" applyBorder="1" applyAlignment="1">
      <alignment horizontal="left" vertical="center"/>
    </xf>
    <xf numFmtId="199" fontId="8" fillId="0" borderId="21" xfId="0" applyNumberFormat="1" applyFont="1" applyBorder="1" applyAlignment="1">
      <alignment horizontal="center" vertical="center" wrapText="1"/>
    </xf>
    <xf numFmtId="170" fontId="5" fillId="0" borderId="37" xfId="0" applyFont="1" applyBorder="1" applyAlignment="1">
      <alignment horizontal="left" vertical="center"/>
    </xf>
    <xf numFmtId="170" fontId="5" fillId="0" borderId="38" xfId="0" applyFont="1" applyBorder="1" applyAlignment="1">
      <alignment horizontal="left" vertical="center"/>
    </xf>
    <xf numFmtId="171" fontId="11" fillId="0" borderId="0" xfId="0" applyNumberFormat="1" applyFont="1" applyBorder="1" applyAlignment="1">
      <alignment horizontal="right" vertical="center"/>
    </xf>
    <xf numFmtId="171" fontId="5" fillId="0" borderId="33" xfId="0" applyNumberFormat="1" applyFont="1" applyBorder="1" applyAlignment="1">
      <alignment horizontal="right" vertical="center"/>
    </xf>
    <xf numFmtId="196" fontId="5" fillId="0" borderId="33" xfId="0" applyNumberFormat="1" applyFont="1" applyBorder="1" applyAlignment="1">
      <alignment horizontal="right" vertical="center"/>
    </xf>
    <xf numFmtId="196" fontId="11" fillId="0" borderId="34" xfId="0" applyNumberFormat="1" applyFont="1" applyBorder="1" applyAlignment="1">
      <alignment horizontal="right" vertical="center"/>
    </xf>
    <xf numFmtId="170" fontId="12" fillId="0" borderId="0" xfId="0" applyFont="1" applyAlignment="1">
      <alignment horizontal="left" vertical="center"/>
    </xf>
    <xf numFmtId="199" fontId="12" fillId="0" borderId="18" xfId="0" applyNumberFormat="1" applyFont="1" applyBorder="1" applyAlignment="1">
      <alignment horizontal="right" vertical="center"/>
    </xf>
    <xf numFmtId="170" fontId="9" fillId="0" borderId="19" xfId="0" applyFont="1" applyBorder="1" applyAlignment="1">
      <alignment vertical="center"/>
    </xf>
    <xf numFmtId="199" fontId="8" fillId="0" borderId="21" xfId="0" quotePrefix="1" applyNumberFormat="1" applyFont="1" applyBorder="1" applyAlignment="1">
      <alignment horizontal="center" vertical="center" wrapText="1"/>
    </xf>
    <xf numFmtId="170" fontId="5" fillId="0" borderId="39" xfId="0" applyFont="1" applyBorder="1" applyAlignment="1">
      <alignment horizontal="left" vertical="center"/>
    </xf>
    <xf numFmtId="38" fontId="11" fillId="0" borderId="40" xfId="0" applyNumberFormat="1" applyFont="1" applyBorder="1" applyAlignment="1">
      <alignment horizontal="right" vertical="center"/>
    </xf>
    <xf numFmtId="170" fontId="5" fillId="0" borderId="41" xfId="0" applyFont="1" applyBorder="1" applyAlignment="1">
      <alignment horizontal="left" vertical="center"/>
    </xf>
    <xf numFmtId="170" fontId="5" fillId="0" borderId="42" xfId="0" applyFont="1" applyBorder="1" applyAlignment="1">
      <alignment horizontal="left" vertical="center"/>
    </xf>
    <xf numFmtId="38" fontId="5" fillId="0" borderId="33" xfId="45" applyNumberFormat="1" applyFont="1" applyBorder="1" applyAlignment="1">
      <alignment horizontal="right" vertical="center"/>
    </xf>
    <xf numFmtId="170" fontId="8" fillId="0" borderId="0" xfId="0" quotePrefix="1" applyFont="1" applyBorder="1" applyAlignment="1">
      <alignment horizontal="left" vertical="center"/>
    </xf>
    <xf numFmtId="38" fontId="8" fillId="0" borderId="0" xfId="0" quotePrefix="1" applyNumberFormat="1" applyFont="1" applyBorder="1" applyAlignment="1">
      <alignment horizontal="left" vertical="center"/>
    </xf>
    <xf numFmtId="38" fontId="12" fillId="0" borderId="0" xfId="0" applyNumberFormat="1" applyFont="1" applyBorder="1" applyAlignment="1">
      <alignment horizontal="right" vertical="center"/>
    </xf>
    <xf numFmtId="37" fontId="5" fillId="0" borderId="17" xfId="0" applyNumberFormat="1" applyFont="1" applyBorder="1" applyAlignment="1">
      <alignment vertical="center"/>
    </xf>
    <xf numFmtId="170" fontId="4" fillId="0" borderId="13" xfId="0" applyFont="1" applyBorder="1" applyAlignment="1">
      <alignment vertical="center"/>
    </xf>
    <xf numFmtId="170" fontId="4" fillId="0" borderId="16" xfId="0" applyFont="1" applyBorder="1" applyAlignment="1">
      <alignment vertical="center"/>
    </xf>
    <xf numFmtId="170" fontId="5" fillId="0" borderId="11" xfId="0" applyFont="1" applyBorder="1" applyAlignment="1">
      <alignment vertical="center"/>
    </xf>
    <xf numFmtId="170" fontId="5" fillId="0" borderId="13" xfId="0" applyFont="1" applyBorder="1" applyAlignment="1">
      <alignment vertical="center"/>
    </xf>
    <xf numFmtId="170" fontId="5" fillId="0" borderId="16" xfId="0" applyFont="1" applyBorder="1" applyAlignment="1">
      <alignment vertical="center"/>
    </xf>
    <xf numFmtId="170" fontId="6" fillId="0" borderId="17" xfId="0" applyFont="1" applyBorder="1" applyAlignment="1">
      <alignment vertical="center"/>
    </xf>
    <xf numFmtId="170" fontId="4" fillId="0" borderId="14" xfId="0" applyFont="1" applyBorder="1" applyAlignment="1">
      <alignment horizontal="right" vertical="center"/>
    </xf>
    <xf numFmtId="170" fontId="4" fillId="0" borderId="15" xfId="0" applyFont="1" applyBorder="1" applyAlignment="1">
      <alignment horizontal="right" vertical="center"/>
    </xf>
    <xf numFmtId="170" fontId="4" fillId="0" borderId="18" xfId="0" applyFont="1" applyBorder="1" applyAlignment="1">
      <alignment horizontal="right" vertical="center"/>
    </xf>
    <xf numFmtId="170" fontId="5" fillId="0" borderId="14" xfId="0" applyFont="1" applyBorder="1" applyAlignment="1">
      <alignment vertical="center"/>
    </xf>
    <xf numFmtId="171" fontId="5" fillId="0" borderId="15" xfId="0" applyNumberFormat="1" applyFont="1" applyBorder="1" applyAlignment="1">
      <alignment vertical="center"/>
    </xf>
    <xf numFmtId="171" fontId="5" fillId="0" borderId="15" xfId="0" quotePrefix="1" applyNumberFormat="1" applyFont="1" applyBorder="1" applyAlignment="1">
      <alignment horizontal="right" vertical="center"/>
    </xf>
    <xf numFmtId="171" fontId="5" fillId="0" borderId="15" xfId="0" applyNumberFormat="1" applyFont="1" applyBorder="1" applyAlignment="1">
      <alignment horizontal="right" vertical="center"/>
    </xf>
    <xf numFmtId="171" fontId="5" fillId="0" borderId="15" xfId="53" applyNumberFormat="1" applyFont="1" applyBorder="1" applyAlignment="1">
      <alignment horizontal="right" vertical="center"/>
    </xf>
    <xf numFmtId="171" fontId="5" fillId="0" borderId="18" xfId="0" applyNumberFormat="1" applyFont="1" applyBorder="1" applyAlignment="1">
      <alignment vertical="center"/>
    </xf>
    <xf numFmtId="202" fontId="5" fillId="0" borderId="20" xfId="0" applyNumberFormat="1" applyFont="1" applyBorder="1" applyAlignment="1">
      <alignment vertical="center"/>
    </xf>
    <xf numFmtId="37" fontId="5" fillId="0" borderId="20" xfId="0" applyNumberFormat="1" applyFont="1" applyBorder="1" applyAlignment="1">
      <alignment vertical="center"/>
    </xf>
    <xf numFmtId="171" fontId="5" fillId="0" borderId="21" xfId="0" applyNumberFormat="1" applyFont="1" applyBorder="1" applyAlignment="1">
      <alignment vertical="center"/>
    </xf>
    <xf numFmtId="170" fontId="4" fillId="0" borderId="11" xfId="0" applyFont="1" applyBorder="1" applyAlignment="1">
      <alignment vertical="center"/>
    </xf>
    <xf numFmtId="170" fontId="5" fillId="0" borderId="19" xfId="0" applyFont="1" applyBorder="1" applyAlignment="1">
      <alignment vertical="center"/>
    </xf>
    <xf numFmtId="170" fontId="4" fillId="0" borderId="12" xfId="0" applyFont="1" applyBorder="1" applyAlignment="1">
      <alignment horizontal="right" vertical="center"/>
    </xf>
    <xf numFmtId="170" fontId="4" fillId="0" borderId="0" xfId="0" applyFont="1" applyBorder="1" applyAlignment="1">
      <alignment vertical="center"/>
    </xf>
    <xf numFmtId="170" fontId="7" fillId="0" borderId="0" xfId="0" applyFont="1" applyBorder="1" applyAlignment="1">
      <alignment horizontal="left" vertical="center"/>
    </xf>
    <xf numFmtId="0" fontId="38" fillId="25" borderId="11" xfId="58" applyFont="1" applyFill="1" applyBorder="1" applyAlignment="1" applyProtection="1">
      <alignment horizontal="centerContinuous"/>
    </xf>
    <xf numFmtId="0" fontId="38" fillId="25" borderId="12" xfId="58" applyFont="1" applyFill="1" applyBorder="1" applyAlignment="1" applyProtection="1">
      <alignment horizontal="left"/>
    </xf>
    <xf numFmtId="0" fontId="38" fillId="25" borderId="14" xfId="58" applyFont="1" applyFill="1" applyBorder="1" applyAlignment="1" applyProtection="1">
      <alignment horizontal="left" vertical="center"/>
    </xf>
    <xf numFmtId="0" fontId="30" fillId="25" borderId="21" xfId="58" applyFont="1" applyFill="1" applyBorder="1" applyAlignment="1" applyProtection="1">
      <alignment horizontal="centerContinuous" vertical="center"/>
    </xf>
    <xf numFmtId="0" fontId="30" fillId="26" borderId="21" xfId="58" applyFont="1" applyFill="1" applyBorder="1" applyAlignment="1" applyProtection="1">
      <alignment horizontal="center" vertical="center"/>
    </xf>
    <xf numFmtId="0" fontId="30" fillId="0" borderId="0" xfId="58" applyFont="1" applyAlignment="1" applyProtection="1">
      <alignment vertical="center"/>
    </xf>
    <xf numFmtId="0" fontId="30" fillId="0" borderId="0" xfId="58" applyFont="1" applyAlignment="1" applyProtection="1">
      <alignment horizontal="centerContinuous" vertical="center"/>
    </xf>
    <xf numFmtId="0" fontId="30" fillId="25" borderId="16" xfId="58" applyFont="1" applyFill="1" applyBorder="1" applyAlignment="1" applyProtection="1">
      <alignment horizontal="center" vertical="center"/>
    </xf>
    <xf numFmtId="0" fontId="30" fillId="25" borderId="17" xfId="58" applyFont="1" applyFill="1" applyBorder="1" applyAlignment="1" applyProtection="1">
      <alignment horizontal="center" vertical="center"/>
    </xf>
    <xf numFmtId="0" fontId="39" fillId="25" borderId="18" xfId="58" applyFont="1" applyFill="1" applyBorder="1" applyAlignment="1" applyProtection="1">
      <alignment horizontal="right" vertical="center"/>
    </xf>
    <xf numFmtId="0" fontId="30" fillId="25" borderId="18" xfId="58" applyFont="1" applyFill="1" applyBorder="1" applyAlignment="1" applyProtection="1">
      <alignment horizontal="center" vertical="center"/>
    </xf>
    <xf numFmtId="0" fontId="30" fillId="26" borderId="18" xfId="58" applyFont="1" applyFill="1" applyBorder="1" applyAlignment="1" applyProtection="1">
      <alignment horizontal="center" vertical="center"/>
    </xf>
    <xf numFmtId="0" fontId="30" fillId="0" borderId="0" xfId="58" applyFont="1" applyAlignment="1" applyProtection="1">
      <alignment horizontal="center" vertical="center"/>
    </xf>
    <xf numFmtId="0" fontId="40" fillId="0" borderId="0" xfId="58" applyFont="1" applyProtection="1"/>
    <xf numFmtId="0" fontId="40" fillId="0" borderId="0" xfId="58" applyFont="1" applyFill="1" applyProtection="1"/>
    <xf numFmtId="1" fontId="40" fillId="27" borderId="12" xfId="58" applyNumberFormat="1" applyFont="1" applyFill="1" applyBorder="1" applyAlignment="1" applyProtection="1"/>
    <xf numFmtId="0" fontId="40" fillId="27" borderId="12" xfId="58" applyFont="1" applyFill="1" applyBorder="1" applyProtection="1"/>
    <xf numFmtId="195" fontId="40" fillId="0" borderId="12" xfId="46" applyNumberFormat="1" applyFont="1" applyBorder="1" applyProtection="1">
      <protection locked="0"/>
    </xf>
    <xf numFmtId="0" fontId="40" fillId="0" borderId="0" xfId="58" applyFont="1" applyProtection="1">
      <protection locked="0"/>
    </xf>
    <xf numFmtId="1" fontId="40" fillId="27" borderId="0" xfId="58" applyNumberFormat="1" applyFont="1" applyFill="1" applyProtection="1"/>
    <xf numFmtId="0" fontId="40" fillId="27" borderId="0" xfId="58" applyFont="1" applyFill="1" applyProtection="1"/>
    <xf numFmtId="195" fontId="40" fillId="0" borderId="0" xfId="46" applyNumberFormat="1" applyFont="1" applyProtection="1">
      <protection locked="0"/>
    </xf>
    <xf numFmtId="195" fontId="40" fillId="0" borderId="0" xfId="46" applyNumberFormat="1" applyFont="1" applyBorder="1" applyProtection="1">
      <protection locked="0"/>
    </xf>
    <xf numFmtId="1" fontId="41" fillId="27" borderId="0" xfId="58" applyNumberFormat="1" applyFont="1" applyFill="1" applyAlignment="1" applyProtection="1">
      <alignment horizontal="right" vertical="top" wrapText="1"/>
    </xf>
    <xf numFmtId="0" fontId="41" fillId="27" borderId="0" xfId="58" applyFont="1" applyFill="1" applyAlignment="1" applyProtection="1">
      <alignment vertical="top" wrapText="1"/>
    </xf>
    <xf numFmtId="195" fontId="41" fillId="0" borderId="0" xfId="46" applyNumberFormat="1" applyFont="1" applyAlignment="1" applyProtection="1">
      <alignment vertical="top" wrapText="1"/>
      <protection locked="0"/>
    </xf>
    <xf numFmtId="195" fontId="41" fillId="0" borderId="0" xfId="46" applyNumberFormat="1" applyFont="1" applyFill="1" applyAlignment="1" applyProtection="1">
      <alignment vertical="top" wrapText="1"/>
      <protection locked="0"/>
    </xf>
    <xf numFmtId="0" fontId="41" fillId="0" borderId="0" xfId="58" applyFont="1" applyProtection="1">
      <protection locked="0"/>
    </xf>
    <xf numFmtId="195" fontId="40" fillId="0" borderId="0" xfId="46" applyNumberFormat="1" applyFont="1" applyFill="1" applyProtection="1">
      <protection locked="0"/>
    </xf>
    <xf numFmtId="1" fontId="41" fillId="27" borderId="0" xfId="58" applyNumberFormat="1" applyFont="1" applyFill="1" applyAlignment="1" applyProtection="1">
      <alignment horizontal="left" vertical="top" wrapText="1"/>
    </xf>
    <xf numFmtId="0" fontId="41" fillId="0" borderId="0" xfId="58" applyFont="1" applyAlignment="1" applyProtection="1">
      <alignment vertical="top" wrapText="1"/>
      <protection locked="0"/>
    </xf>
    <xf numFmtId="195" fontId="40" fillId="0" borderId="0" xfId="46" applyNumberFormat="1" applyFont="1" applyAlignment="1" applyProtection="1">
      <alignment vertical="center"/>
      <protection locked="0"/>
    </xf>
    <xf numFmtId="0" fontId="30" fillId="0" borderId="0" xfId="58" applyFont="1" applyAlignment="1" applyProtection="1">
      <alignment vertical="center"/>
      <protection locked="0"/>
    </xf>
    <xf numFmtId="1" fontId="39" fillId="27" borderId="20" xfId="58" applyNumberFormat="1" applyFont="1" applyFill="1" applyBorder="1" applyProtection="1"/>
    <xf numFmtId="0" fontId="39" fillId="27" borderId="20" xfId="58" applyFont="1" applyFill="1" applyBorder="1" applyProtection="1"/>
    <xf numFmtId="195" fontId="39" fillId="27" borderId="20" xfId="46" applyNumberFormat="1" applyFont="1" applyFill="1" applyBorder="1" applyProtection="1"/>
    <xf numFmtId="1" fontId="40" fillId="27" borderId="0" xfId="58" applyNumberFormat="1" applyFont="1" applyFill="1" applyAlignment="1" applyProtection="1">
      <alignment horizontal="right"/>
    </xf>
    <xf numFmtId="0" fontId="30" fillId="0" borderId="0" xfId="58" applyFont="1" applyProtection="1">
      <protection locked="0"/>
    </xf>
    <xf numFmtId="1" fontId="40" fillId="27" borderId="0" xfId="58" applyNumberFormat="1" applyFont="1" applyFill="1" applyAlignment="1" applyProtection="1">
      <alignment vertical="center"/>
    </xf>
    <xf numFmtId="195" fontId="40" fillId="0" borderId="0" xfId="46" applyNumberFormat="1" applyFont="1" applyFill="1" applyAlignment="1" applyProtection="1">
      <alignment vertical="center"/>
      <protection locked="0"/>
    </xf>
    <xf numFmtId="0" fontId="40" fillId="0" borderId="0" xfId="58" applyFont="1" applyAlignment="1" applyProtection="1">
      <alignment vertical="center"/>
      <protection locked="0"/>
    </xf>
    <xf numFmtId="195" fontId="42" fillId="0" borderId="0" xfId="46" applyNumberFormat="1" applyFont="1" applyFill="1" applyProtection="1">
      <protection locked="0"/>
    </xf>
    <xf numFmtId="0" fontId="42" fillId="0" borderId="0" xfId="58" applyFont="1" applyProtection="1">
      <protection locked="0"/>
    </xf>
    <xf numFmtId="1" fontId="41" fillId="27" borderId="0" xfId="58" applyNumberFormat="1" applyFont="1" applyFill="1" applyAlignment="1" applyProtection="1">
      <alignment horizontal="right"/>
    </xf>
    <xf numFmtId="1" fontId="41" fillId="27" borderId="0" xfId="58" applyNumberFormat="1" applyFont="1" applyFill="1" applyProtection="1"/>
    <xf numFmtId="0" fontId="41" fillId="27" borderId="0" xfId="58" applyFont="1" applyFill="1" applyProtection="1"/>
    <xf numFmtId="195" fontId="41" fillId="0" borderId="0" xfId="46" applyNumberFormat="1" applyFont="1" applyProtection="1">
      <protection locked="0"/>
    </xf>
    <xf numFmtId="195" fontId="41" fillId="0" borderId="0" xfId="46" applyNumberFormat="1" applyFont="1" applyFill="1" applyProtection="1">
      <protection locked="0"/>
    </xf>
    <xf numFmtId="1" fontId="40" fillId="27" borderId="20" xfId="58" applyNumberFormat="1" applyFont="1" applyFill="1" applyBorder="1" applyProtection="1"/>
    <xf numFmtId="0" fontId="42" fillId="0" borderId="0" xfId="58" applyFont="1" applyProtection="1"/>
    <xf numFmtId="195" fontId="30" fillId="27" borderId="20" xfId="46" applyNumberFormat="1" applyFont="1" applyFill="1" applyBorder="1" applyProtection="1"/>
    <xf numFmtId="0" fontId="30" fillId="0" borderId="0" xfId="58" applyFont="1" applyProtection="1"/>
    <xf numFmtId="0" fontId="41" fillId="27" borderId="0" xfId="58" applyFont="1" applyFill="1" applyAlignment="1" applyProtection="1">
      <alignment horizontal="right"/>
    </xf>
    <xf numFmtId="195" fontId="41" fillId="0" borderId="0" xfId="46" applyNumberFormat="1" applyFont="1" applyAlignment="1" applyProtection="1">
      <alignment vertical="top"/>
      <protection locked="0"/>
    </xf>
    <xf numFmtId="195" fontId="41" fillId="0" borderId="0" xfId="46" applyNumberFormat="1" applyFont="1" applyFill="1" applyAlignment="1" applyProtection="1">
      <alignment vertical="top"/>
      <protection locked="0"/>
    </xf>
    <xf numFmtId="0" fontId="40" fillId="27" borderId="20" xfId="58" applyFont="1" applyFill="1" applyBorder="1" applyProtection="1"/>
    <xf numFmtId="0" fontId="40" fillId="27" borderId="0" xfId="58" applyFont="1" applyFill="1" applyBorder="1" applyProtection="1"/>
    <xf numFmtId="0" fontId="39" fillId="27" borderId="0" xfId="58" applyFont="1" applyFill="1" applyBorder="1" applyProtection="1"/>
    <xf numFmtId="195" fontId="39" fillId="27" borderId="0" xfId="46" applyNumberFormat="1" applyFont="1" applyFill="1" applyBorder="1" applyProtection="1"/>
    <xf numFmtId="0" fontId="40" fillId="0" borderId="0" xfId="58" applyFont="1" applyFill="1" applyBorder="1" applyProtection="1"/>
    <xf numFmtId="0" fontId="39" fillId="0" borderId="0" xfId="58" applyFont="1" applyFill="1" applyBorder="1" applyProtection="1"/>
    <xf numFmtId="195" fontId="39" fillId="0" borderId="0" xfId="46" applyNumberFormat="1" applyFont="1" applyFill="1" applyBorder="1" applyProtection="1"/>
    <xf numFmtId="195" fontId="40" fillId="0" borderId="0" xfId="46" applyNumberFormat="1" applyFont="1" applyProtection="1"/>
    <xf numFmtId="195" fontId="40" fillId="0" borderId="0" xfId="46" applyNumberFormat="1" applyFont="1" applyFill="1" applyProtection="1"/>
    <xf numFmtId="0" fontId="40" fillId="28" borderId="12" xfId="58" applyFont="1" applyFill="1" applyBorder="1" applyAlignment="1" applyProtection="1">
      <alignment horizontal="right"/>
    </xf>
    <xf numFmtId="0" fontId="40" fillId="28" borderId="12" xfId="58" applyFont="1" applyFill="1" applyBorder="1" applyProtection="1"/>
    <xf numFmtId="195" fontId="40" fillId="0" borderId="12" xfId="46" applyNumberFormat="1" applyFont="1" applyFill="1" applyBorder="1" applyProtection="1">
      <protection locked="0"/>
    </xf>
    <xf numFmtId="0" fontId="41" fillId="28" borderId="0" xfId="58" applyFont="1" applyFill="1" applyBorder="1" applyAlignment="1" applyProtection="1">
      <alignment horizontal="right"/>
    </xf>
    <xf numFmtId="0" fontId="41" fillId="28" borderId="0" xfId="58" applyFont="1" applyFill="1" applyBorder="1" applyProtection="1"/>
    <xf numFmtId="195" fontId="41" fillId="0" borderId="0" xfId="46" applyNumberFormat="1" applyFont="1" applyBorder="1" applyProtection="1">
      <protection locked="0"/>
    </xf>
    <xf numFmtId="195" fontId="41" fillId="0" borderId="0" xfId="46" applyNumberFormat="1" applyFont="1" applyFill="1" applyBorder="1" applyAlignment="1" applyProtection="1">
      <alignment wrapText="1"/>
      <protection locked="0"/>
    </xf>
    <xf numFmtId="195" fontId="41" fillId="0" borderId="0" xfId="46" applyNumberFormat="1" applyFont="1" applyFill="1" applyBorder="1" applyProtection="1">
      <protection locked="0"/>
    </xf>
    <xf numFmtId="0" fontId="40" fillId="28" borderId="0" xfId="58" applyFont="1" applyFill="1" applyBorder="1" applyAlignment="1" applyProtection="1">
      <alignment horizontal="right"/>
    </xf>
    <xf numFmtId="0" fontId="40" fillId="28" borderId="0" xfId="58" applyFont="1" applyFill="1" applyBorder="1" applyProtection="1"/>
    <xf numFmtId="195" fontId="40" fillId="0" borderId="0" xfId="46" applyNumberFormat="1" applyFont="1" applyFill="1" applyBorder="1" applyProtection="1">
      <protection locked="0"/>
    </xf>
    <xf numFmtId="0" fontId="39" fillId="28" borderId="20" xfId="58" applyFont="1" applyFill="1" applyBorder="1" applyAlignment="1" applyProtection="1">
      <alignment horizontal="right"/>
    </xf>
    <xf numFmtId="0" fontId="39" fillId="28" borderId="20" xfId="58" applyFont="1" applyFill="1" applyBorder="1" applyProtection="1"/>
    <xf numFmtId="195" fontId="39" fillId="28" borderId="20" xfId="46" applyNumberFormat="1" applyFont="1" applyFill="1" applyBorder="1" applyProtection="1"/>
    <xf numFmtId="0" fontId="40" fillId="28" borderId="0" xfId="58" applyFont="1" applyFill="1" applyAlignment="1" applyProtection="1">
      <alignment horizontal="right"/>
    </xf>
    <xf numFmtId="0" fontId="40" fillId="28" borderId="0" xfId="58" applyFont="1" applyFill="1" applyProtection="1"/>
    <xf numFmtId="0" fontId="40" fillId="28" borderId="20" xfId="58" applyFont="1" applyFill="1" applyBorder="1" applyProtection="1"/>
    <xf numFmtId="0" fontId="39" fillId="28" borderId="0" xfId="58" applyFont="1" applyFill="1" applyBorder="1" applyProtection="1"/>
    <xf numFmtId="195" fontId="39" fillId="28" borderId="0" xfId="46" applyNumberFormat="1" applyFont="1" applyFill="1" applyBorder="1" applyProtection="1"/>
    <xf numFmtId="0" fontId="39" fillId="29" borderId="0" xfId="58" applyFont="1" applyFill="1" applyBorder="1" applyProtection="1"/>
    <xf numFmtId="0" fontId="40" fillId="29" borderId="0" xfId="58" applyFont="1" applyFill="1" applyBorder="1" applyProtection="1"/>
    <xf numFmtId="0" fontId="40" fillId="0" borderId="0" xfId="58" applyFont="1" applyFill="1" applyProtection="1">
      <protection locked="0"/>
    </xf>
    <xf numFmtId="0" fontId="41" fillId="29" borderId="0" xfId="58" applyFont="1" applyFill="1" applyBorder="1" applyProtection="1"/>
    <xf numFmtId="195" fontId="43" fillId="0" borderId="0" xfId="46" applyNumberFormat="1" applyFont="1" applyFill="1" applyBorder="1" applyProtection="1">
      <protection locked="0"/>
    </xf>
    <xf numFmtId="0" fontId="39" fillId="29" borderId="20" xfId="58" applyFont="1" applyFill="1" applyBorder="1" applyProtection="1"/>
    <xf numFmtId="0" fontId="40" fillId="29" borderId="20" xfId="58" applyFont="1" applyFill="1" applyBorder="1" applyProtection="1"/>
    <xf numFmtId="195" fontId="39" fillId="29" borderId="20" xfId="46" applyNumberFormat="1" applyFont="1" applyFill="1" applyBorder="1" applyProtection="1"/>
    <xf numFmtId="0" fontId="41" fillId="29" borderId="0" xfId="58" applyFont="1" applyFill="1" applyBorder="1" applyAlignment="1" applyProtection="1">
      <alignment horizontal="right"/>
    </xf>
    <xf numFmtId="0" fontId="41" fillId="0" borderId="0" xfId="58" applyFont="1" applyFill="1" applyProtection="1">
      <protection locked="0"/>
    </xf>
    <xf numFmtId="0" fontId="40" fillId="29" borderId="0" xfId="58" applyFont="1" applyFill="1" applyBorder="1" applyAlignment="1" applyProtection="1">
      <alignment horizontal="right"/>
    </xf>
    <xf numFmtId="0" fontId="39" fillId="30" borderId="0" xfId="58" applyFont="1" applyFill="1" applyProtection="1"/>
    <xf numFmtId="0" fontId="40" fillId="30" borderId="0" xfId="58" applyFont="1" applyFill="1" applyProtection="1"/>
    <xf numFmtId="0" fontId="40" fillId="30" borderId="0" xfId="58" applyFont="1" applyFill="1" applyAlignment="1" applyProtection="1">
      <alignment horizontal="right"/>
    </xf>
    <xf numFmtId="0" fontId="40" fillId="30" borderId="12" xfId="58" applyFont="1" applyFill="1" applyBorder="1" applyAlignment="1" applyProtection="1">
      <alignment horizontal="right"/>
    </xf>
    <xf numFmtId="0" fontId="40" fillId="30" borderId="12" xfId="58" applyFont="1" applyFill="1" applyBorder="1" applyProtection="1"/>
    <xf numFmtId="218" fontId="40" fillId="30" borderId="12" xfId="46" applyNumberFormat="1" applyFont="1" applyFill="1" applyBorder="1" applyProtection="1"/>
    <xf numFmtId="0" fontId="40" fillId="30" borderId="0" xfId="58" applyFont="1" applyFill="1" applyBorder="1" applyAlignment="1" applyProtection="1">
      <alignment horizontal="right"/>
    </xf>
    <xf numFmtId="0" fontId="40" fillId="30" borderId="0" xfId="58" applyFont="1" applyFill="1" applyBorder="1" applyProtection="1"/>
    <xf numFmtId="171" fontId="40" fillId="30" borderId="0" xfId="53" applyNumberFormat="1" applyFont="1" applyFill="1" applyBorder="1" applyProtection="1"/>
    <xf numFmtId="217" fontId="40" fillId="30" borderId="0" xfId="53" applyNumberFormat="1" applyFont="1" applyFill="1" applyBorder="1" applyProtection="1"/>
    <xf numFmtId="0" fontId="40" fillId="30" borderId="0" xfId="58" applyFont="1" applyFill="1" applyBorder="1" applyAlignment="1" applyProtection="1">
      <alignment horizontal="right" vertical="top" wrapText="1"/>
    </xf>
    <xf numFmtId="0" fontId="40" fillId="30" borderId="0" xfId="58" applyFont="1" applyFill="1" applyBorder="1" applyAlignment="1" applyProtection="1">
      <alignment vertical="top" wrapText="1"/>
    </xf>
    <xf numFmtId="171" fontId="40" fillId="30" borderId="0" xfId="53" applyNumberFormat="1" applyFont="1" applyFill="1" applyBorder="1" applyAlignment="1" applyProtection="1">
      <alignment vertical="top"/>
    </xf>
    <xf numFmtId="0" fontId="40" fillId="30" borderId="17" xfId="58" applyFont="1" applyFill="1" applyBorder="1" applyAlignment="1" applyProtection="1">
      <alignment horizontal="right" vertical="top" wrapText="1"/>
    </xf>
    <xf numFmtId="0" fontId="40" fillId="30" borderId="17" xfId="58" applyFont="1" applyFill="1" applyBorder="1" applyAlignment="1" applyProtection="1">
      <alignment vertical="top" wrapText="1"/>
    </xf>
    <xf numFmtId="171" fontId="40" fillId="30" borderId="17" xfId="53" applyNumberFormat="1" applyFont="1" applyFill="1" applyBorder="1" applyAlignment="1" applyProtection="1">
      <alignment vertical="top"/>
    </xf>
    <xf numFmtId="217" fontId="40" fillId="30" borderId="17" xfId="53" applyNumberFormat="1" applyFont="1" applyFill="1" applyBorder="1" applyProtection="1"/>
    <xf numFmtId="0" fontId="40" fillId="30" borderId="12" xfId="58" applyFont="1" applyFill="1" applyBorder="1" applyAlignment="1" applyProtection="1">
      <alignment horizontal="right" vertical="top" wrapText="1"/>
    </xf>
    <xf numFmtId="0" fontId="40" fillId="30" borderId="12" xfId="58" applyFont="1" applyFill="1" applyBorder="1" applyAlignment="1" applyProtection="1">
      <alignment vertical="top" wrapText="1"/>
    </xf>
    <xf numFmtId="218" fontId="40" fillId="30" borderId="12" xfId="46" applyNumberFormat="1" applyFont="1" applyFill="1" applyBorder="1" applyAlignment="1" applyProtection="1">
      <alignment vertical="top"/>
    </xf>
    <xf numFmtId="218" fontId="40" fillId="30" borderId="0" xfId="46" applyNumberFormat="1" applyFont="1" applyFill="1" applyBorder="1" applyAlignment="1" applyProtection="1">
      <alignment vertical="top"/>
    </xf>
    <xf numFmtId="195" fontId="40" fillId="30" borderId="12" xfId="46" applyNumberFormat="1" applyFont="1" applyFill="1" applyBorder="1" applyProtection="1"/>
    <xf numFmtId="0" fontId="40" fillId="30" borderId="17" xfId="58" applyFont="1" applyFill="1" applyBorder="1" applyProtection="1"/>
    <xf numFmtId="195" fontId="40" fillId="30" borderId="0" xfId="46" applyNumberFormat="1" applyFont="1" applyFill="1" applyBorder="1" applyProtection="1"/>
    <xf numFmtId="0" fontId="40" fillId="30" borderId="20" xfId="58" applyFont="1" applyFill="1" applyBorder="1" applyProtection="1"/>
    <xf numFmtId="217" fontId="40" fillId="30" borderId="20" xfId="53" applyNumberFormat="1" applyFont="1" applyFill="1" applyBorder="1" applyProtection="1"/>
    <xf numFmtId="0" fontId="40" fillId="30" borderId="17" xfId="53" applyNumberFormat="1" applyFont="1" applyFill="1" applyBorder="1" applyProtection="1"/>
    <xf numFmtId="171" fontId="40" fillId="30" borderId="17" xfId="53" applyNumberFormat="1" applyFont="1" applyFill="1" applyBorder="1" applyProtection="1"/>
    <xf numFmtId="0" fontId="39" fillId="31" borderId="0" xfId="58" applyFont="1" applyFill="1" applyBorder="1" applyProtection="1"/>
    <xf numFmtId="0" fontId="40" fillId="31" borderId="0" xfId="58" applyFont="1" applyFill="1" applyBorder="1" applyProtection="1"/>
    <xf numFmtId="195" fontId="40" fillId="31" borderId="0" xfId="46" applyNumberFormat="1" applyFont="1" applyFill="1" applyBorder="1" applyProtection="1"/>
    <xf numFmtId="195" fontId="40" fillId="31" borderId="0" xfId="46" applyNumberFormat="1" applyFont="1" applyFill="1" applyBorder="1" applyProtection="1">
      <protection locked="0"/>
    </xf>
    <xf numFmtId="195" fontId="40" fillId="31" borderId="0" xfId="58" applyNumberFormat="1" applyFont="1" applyFill="1" applyBorder="1" applyProtection="1"/>
    <xf numFmtId="0" fontId="39" fillId="25" borderId="0" xfId="58" applyFont="1" applyFill="1" applyProtection="1"/>
    <xf numFmtId="0" fontId="40" fillId="25" borderId="0" xfId="58" applyFont="1" applyFill="1" applyProtection="1"/>
    <xf numFmtId="43" fontId="40" fillId="25" borderId="0" xfId="46" applyFont="1" applyFill="1" applyProtection="1"/>
    <xf numFmtId="43" fontId="40" fillId="0" borderId="0" xfId="46" applyFont="1" applyProtection="1"/>
    <xf numFmtId="0" fontId="44" fillId="25" borderId="0" xfId="58" applyFont="1" applyFill="1" applyBorder="1" applyAlignment="1" applyProtection="1">
      <alignment vertical="center"/>
    </xf>
    <xf numFmtId="0" fontId="39" fillId="26" borderId="21" xfId="58" applyFont="1" applyFill="1" applyBorder="1" applyAlignment="1" applyProtection="1">
      <alignment horizontal="center" vertical="center"/>
    </xf>
    <xf numFmtId="0" fontId="39" fillId="25" borderId="21" xfId="58" applyFont="1" applyFill="1" applyBorder="1" applyAlignment="1" applyProtection="1">
      <alignment horizontal="centerContinuous" vertical="center"/>
    </xf>
    <xf numFmtId="0" fontId="39" fillId="0" borderId="0" xfId="58" applyFont="1" applyAlignment="1" applyProtection="1">
      <alignment vertical="center"/>
    </xf>
    <xf numFmtId="0" fontId="39" fillId="0" borderId="0" xfId="58" applyFont="1" applyAlignment="1" applyProtection="1">
      <alignment horizontal="centerContinuous" vertical="center"/>
    </xf>
    <xf numFmtId="0" fontId="39" fillId="25" borderId="16" xfId="58" applyFont="1" applyFill="1" applyBorder="1" applyAlignment="1" applyProtection="1">
      <alignment horizontal="center" vertical="center"/>
    </xf>
    <xf numFmtId="0" fontId="39" fillId="25" borderId="17" xfId="58" applyFont="1" applyFill="1" applyBorder="1" applyAlignment="1" applyProtection="1">
      <alignment horizontal="center" vertical="center"/>
    </xf>
    <xf numFmtId="0" fontId="39" fillId="26" borderId="18" xfId="58" applyFont="1" applyFill="1" applyBorder="1" applyAlignment="1" applyProtection="1">
      <alignment horizontal="center" vertical="center"/>
    </xf>
    <xf numFmtId="0" fontId="39" fillId="25" borderId="18" xfId="58" applyFont="1" applyFill="1" applyBorder="1" applyAlignment="1" applyProtection="1">
      <alignment horizontal="center" vertical="center"/>
    </xf>
    <xf numFmtId="0" fontId="39" fillId="0" borderId="0" xfId="58" applyFont="1" applyAlignment="1" applyProtection="1">
      <alignment horizontal="center" vertical="center"/>
    </xf>
    <xf numFmtId="1" fontId="40" fillId="27" borderId="12" xfId="58" applyNumberFormat="1" applyFont="1" applyFill="1" applyBorder="1" applyProtection="1"/>
    <xf numFmtId="0" fontId="39" fillId="0" borderId="0" xfId="58" applyFont="1" applyAlignment="1" applyProtection="1">
      <alignment vertical="center"/>
      <protection locked="0"/>
    </xf>
    <xf numFmtId="0" fontId="39" fillId="0" borderId="0" xfId="58" applyFont="1" applyProtection="1">
      <protection locked="0"/>
    </xf>
    <xf numFmtId="0" fontId="39" fillId="0" borderId="0" xfId="58" applyFont="1" applyProtection="1"/>
    <xf numFmtId="195" fontId="41" fillId="0" borderId="0" xfId="46" applyNumberFormat="1" applyFont="1" applyFill="1" applyAlignment="1" applyProtection="1">
      <alignment vertical="center"/>
      <protection locked="0"/>
    </xf>
    <xf numFmtId="217" fontId="40" fillId="30" borderId="0" xfId="53" applyNumberFormat="1" applyFont="1" applyFill="1" applyBorder="1" applyAlignment="1" applyProtection="1">
      <alignment vertical="top"/>
    </xf>
    <xf numFmtId="217" fontId="40" fillId="30" borderId="17" xfId="53" applyNumberFormat="1" applyFont="1" applyFill="1" applyBorder="1" applyAlignment="1" applyProtection="1">
      <alignment vertical="top"/>
    </xf>
    <xf numFmtId="0" fontId="40" fillId="0" borderId="20" xfId="58" applyFont="1" applyBorder="1" applyProtection="1"/>
    <xf numFmtId="0" fontId="44" fillId="25" borderId="0" xfId="58" applyFont="1" applyFill="1" applyBorder="1" applyAlignment="1" applyProtection="1">
      <alignment vertical="center"/>
      <protection locked="0"/>
    </xf>
    <xf numFmtId="0" fontId="41" fillId="28" borderId="0" xfId="58" applyFont="1" applyFill="1" applyAlignment="1" applyProtection="1">
      <alignment horizontal="right"/>
    </xf>
    <xf numFmtId="0" fontId="41" fillId="28" borderId="0" xfId="58" applyFont="1" applyFill="1" applyProtection="1"/>
    <xf numFmtId="217" fontId="40" fillId="30" borderId="12" xfId="53" applyNumberFormat="1" applyFont="1" applyFill="1" applyBorder="1" applyProtection="1"/>
    <xf numFmtId="217" fontId="40" fillId="30" borderId="12" xfId="53" applyNumberFormat="1" applyFont="1" applyFill="1" applyBorder="1" applyAlignment="1" applyProtection="1">
      <alignment vertical="top"/>
    </xf>
    <xf numFmtId="0" fontId="40" fillId="30" borderId="20" xfId="58" applyFont="1" applyFill="1" applyBorder="1" applyAlignment="1" applyProtection="1">
      <alignment horizontal="right" vertical="top" wrapText="1"/>
    </xf>
    <xf numFmtId="0" fontId="40" fillId="30" borderId="20" xfId="58" applyFont="1" applyFill="1" applyBorder="1" applyAlignment="1" applyProtection="1">
      <alignment vertical="top" wrapText="1"/>
    </xf>
    <xf numFmtId="1" fontId="41" fillId="27" borderId="0" xfId="58" applyNumberFormat="1" applyFont="1" applyFill="1" applyAlignment="1" applyProtection="1">
      <alignment horizontal="right" vertical="top"/>
    </xf>
    <xf numFmtId="1" fontId="41" fillId="27" borderId="0" xfId="58" applyNumberFormat="1" applyFont="1" applyFill="1" applyAlignment="1" applyProtection="1">
      <alignment vertical="top"/>
    </xf>
    <xf numFmtId="0" fontId="41" fillId="0" borderId="0" xfId="58" applyFont="1" applyAlignment="1" applyProtection="1">
      <alignment vertical="top"/>
      <protection locked="0"/>
    </xf>
    <xf numFmtId="195" fontId="40" fillId="25" borderId="0" xfId="46" applyNumberFormat="1" applyFont="1" applyFill="1" applyProtection="1"/>
    <xf numFmtId="0" fontId="30" fillId="27" borderId="12" xfId="58" applyFont="1" applyFill="1" applyBorder="1" applyAlignment="1" applyProtection="1">
      <alignment horizontal="left" vertical="center"/>
    </xf>
    <xf numFmtId="0" fontId="2" fillId="27" borderId="12" xfId="58" applyFill="1" applyBorder="1" applyAlignment="1">
      <alignment horizontal="left" vertical="center"/>
    </xf>
    <xf numFmtId="0" fontId="30" fillId="28" borderId="12" xfId="58" applyFont="1" applyFill="1" applyBorder="1" applyAlignment="1" applyProtection="1">
      <alignment horizontal="left" vertical="center"/>
    </xf>
    <xf numFmtId="0" fontId="2" fillId="28" borderId="12" xfId="58" applyFill="1" applyBorder="1" applyAlignment="1">
      <alignment horizontal="left" vertical="center"/>
    </xf>
    <xf numFmtId="0" fontId="39" fillId="27" borderId="12" xfId="58" applyFont="1" applyFill="1" applyBorder="1" applyAlignment="1" applyProtection="1">
      <alignment horizontal="left" vertical="center"/>
    </xf>
    <xf numFmtId="0" fontId="39" fillId="28" borderId="12" xfId="58" applyFont="1" applyFill="1" applyBorder="1" applyAlignment="1" applyProtection="1">
      <alignment horizontal="left" vertical="center"/>
    </xf>
    <xf numFmtId="170" fontId="13" fillId="0" borderId="17" xfId="0" applyFont="1" applyBorder="1" applyAlignment="1">
      <alignment horizontal="center" vertical="top" wrapText="1"/>
    </xf>
    <xf numFmtId="170" fontId="13" fillId="0" borderId="0" xfId="0" applyFont="1" applyBorder="1" applyAlignment="1">
      <alignment horizontal="center" vertical="top" wrapText="1"/>
    </xf>
    <xf numFmtId="170" fontId="0" fillId="0" borderId="0" xfId="0" applyBorder="1" applyAlignment="1">
      <alignment horizontal="center" vertical="top"/>
    </xf>
  </cellXfs>
  <cellStyles count="68">
    <cellStyle name="20 % - Akzent1" xfId="1"/>
    <cellStyle name="20 % - Akzent2" xfId="2"/>
    <cellStyle name="20 % - Akzent3" xfId="3"/>
    <cellStyle name="20 % - Akzent4" xfId="4"/>
    <cellStyle name="20 % - Akzent5" xfId="5"/>
    <cellStyle name="20 % - Akzent6" xfId="6"/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40 % - Akzent1" xfId="13"/>
    <cellStyle name="40 % - Akzent2" xfId="14"/>
    <cellStyle name="40 % - Akzent3" xfId="15"/>
    <cellStyle name="40 % - Akzent4" xfId="16"/>
    <cellStyle name="40 % - Akzent5" xfId="17"/>
    <cellStyle name="40 % - Akzent6" xfId="18"/>
    <cellStyle name="40% - Akzent1" xfId="19"/>
    <cellStyle name="40% - Akzent2" xfId="20"/>
    <cellStyle name="40% - Akzent3" xfId="21"/>
    <cellStyle name="40% - Akzent4" xfId="22"/>
    <cellStyle name="40% - Akzent5" xfId="23"/>
    <cellStyle name="40% - Akzent6" xfId="24"/>
    <cellStyle name="60 % - Akzent1" xfId="25"/>
    <cellStyle name="60 % - Akzent2" xfId="26"/>
    <cellStyle name="60 % - Akzent3" xfId="27"/>
    <cellStyle name="60 % - Akzent4" xfId="28"/>
    <cellStyle name="60 % - Akzent5" xfId="29"/>
    <cellStyle name="60 % - Akzent6" xfId="30"/>
    <cellStyle name="60% - Akzent1" xfId="31"/>
    <cellStyle name="60% - Akzent2" xfId="32"/>
    <cellStyle name="60% - Akzent3" xfId="33"/>
    <cellStyle name="60% - Akzent4" xfId="34"/>
    <cellStyle name="60% - Akzent5" xfId="35"/>
    <cellStyle name="60% - Akzent6" xfId="36"/>
    <cellStyle name="Akzent1" xfId="37"/>
    <cellStyle name="Akzent2" xfId="38"/>
    <cellStyle name="Akzent3" xfId="39"/>
    <cellStyle name="Akzent4" xfId="40"/>
    <cellStyle name="Akzent5" xfId="41"/>
    <cellStyle name="Akzent6" xfId="42"/>
    <cellStyle name="Ausgabe" xfId="43"/>
    <cellStyle name="Berechnung" xfId="44"/>
    <cellStyle name="Comma" xfId="45" builtinId="3"/>
    <cellStyle name="Dezimal_Alleab09HRM2 Original-erweitert" xfId="46"/>
    <cellStyle name="Eingabe" xfId="47"/>
    <cellStyle name="Ergebnis" xfId="48"/>
    <cellStyle name="Erklärender Text" xfId="49"/>
    <cellStyle name="Gut" xfId="50"/>
    <cellStyle name="Neutral" xfId="51" builtinId="28" customBuiltin="1"/>
    <cellStyle name="Normal" xfId="0" builtinId="0"/>
    <cellStyle name="Notiz" xfId="52"/>
    <cellStyle name="Per cent" xfId="53" builtinId="5"/>
    <cellStyle name="Schlecht" xfId="54"/>
    <cellStyle name="Standard 2" xfId="55"/>
    <cellStyle name="Standard 3" xfId="56"/>
    <cellStyle name="Standard 4" xfId="57"/>
    <cellStyle name="Standard_Alleab09HRM2 Original-erweitert" xfId="58"/>
    <cellStyle name="Titel3" xfId="59"/>
    <cellStyle name="Überschrift" xfId="60"/>
    <cellStyle name="Überschrift 1" xfId="61"/>
    <cellStyle name="Überschrift 2" xfId="62"/>
    <cellStyle name="Überschrift 3" xfId="63"/>
    <cellStyle name="Überschrift 4" xfId="64"/>
    <cellStyle name="Verknüpfte Zelle" xfId="65"/>
    <cellStyle name="Warnender Text" xfId="66"/>
    <cellStyle name="Zelle überprüfen" xfId="6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5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216" t="s">
        <v>193</v>
      </c>
      <c r="B1" s="217" t="s">
        <v>194</v>
      </c>
      <c r="C1" s="218" t="s">
        <v>0</v>
      </c>
      <c r="D1" s="220" t="s">
        <v>48</v>
      </c>
      <c r="E1" s="219" t="s">
        <v>47</v>
      </c>
      <c r="F1" s="220" t="s">
        <v>48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195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196</v>
      </c>
      <c r="B3" s="377"/>
      <c r="C3" s="377"/>
      <c r="D3" s="230"/>
      <c r="F3" s="230"/>
    </row>
    <row r="4" spans="1:57" s="234" customFormat="1" ht="12.75" customHeight="1">
      <c r="A4" s="231">
        <v>30</v>
      </c>
      <c r="B4" s="231"/>
      <c r="C4" s="232" t="s">
        <v>82</v>
      </c>
      <c r="D4" s="233">
        <v>4605152</v>
      </c>
      <c r="E4" s="233">
        <v>4736464</v>
      </c>
      <c r="F4" s="233">
        <v>7369400.9000000004</v>
      </c>
      <c r="G4" s="233">
        <v>4663153.9450000003</v>
      </c>
    </row>
    <row r="5" spans="1:57" s="234" customFormat="1" ht="12.75" customHeight="1">
      <c r="A5" s="235">
        <v>31</v>
      </c>
      <c r="B5" s="235"/>
      <c r="C5" s="236" t="s">
        <v>197</v>
      </c>
      <c r="D5" s="238">
        <v>2608960</v>
      </c>
      <c r="E5" s="238">
        <v>2627790</v>
      </c>
      <c r="F5" s="238">
        <v>2693614.8</v>
      </c>
      <c r="G5" s="238">
        <v>2515883.068</v>
      </c>
    </row>
    <row r="6" spans="1:57" s="234" customFormat="1" ht="12.75" customHeight="1">
      <c r="A6" s="235">
        <v>33</v>
      </c>
      <c r="B6" s="235"/>
      <c r="C6" s="236" t="s">
        <v>92</v>
      </c>
      <c r="D6" s="237">
        <v>545973</v>
      </c>
      <c r="E6" s="237">
        <v>439101</v>
      </c>
      <c r="F6" s="237">
        <v>501069.37</v>
      </c>
      <c r="G6" s="237">
        <v>462796.04200000002</v>
      </c>
    </row>
    <row r="7" spans="1:57" s="234" customFormat="1" ht="12.75" customHeight="1">
      <c r="A7" s="235">
        <v>35</v>
      </c>
      <c r="B7" s="235"/>
      <c r="C7" s="236" t="s">
        <v>198</v>
      </c>
      <c r="D7" s="237">
        <v>85972</v>
      </c>
      <c r="E7" s="237">
        <v>25385</v>
      </c>
      <c r="F7" s="237">
        <v>71126.100000000006</v>
      </c>
      <c r="G7" s="237">
        <v>20483.2</v>
      </c>
    </row>
    <row r="8" spans="1:57" s="243" customFormat="1" ht="28">
      <c r="A8" s="239" t="s">
        <v>199</v>
      </c>
      <c r="B8" s="239"/>
      <c r="C8" s="240" t="s">
        <v>200</v>
      </c>
      <c r="D8" s="242">
        <v>19090</v>
      </c>
      <c r="E8" s="241">
        <v>19356</v>
      </c>
      <c r="F8" s="241">
        <v>15652.4</v>
      </c>
      <c r="G8" s="241">
        <v>16629</v>
      </c>
    </row>
    <row r="9" spans="1:57" s="234" customFormat="1" ht="12.75" customHeight="1">
      <c r="A9" s="235">
        <v>36</v>
      </c>
      <c r="B9" s="235"/>
      <c r="C9" s="236" t="s">
        <v>201</v>
      </c>
      <c r="D9" s="244">
        <v>4099009</v>
      </c>
      <c r="E9" s="237">
        <v>4303978</v>
      </c>
      <c r="F9" s="244">
        <v>4197364.68</v>
      </c>
      <c r="G9" s="237">
        <v>6783695.8650000002</v>
      </c>
    </row>
    <row r="10" spans="1:57" s="246" customFormat="1" ht="26.25" customHeight="1">
      <c r="A10" s="239" t="s">
        <v>202</v>
      </c>
      <c r="B10" s="245"/>
      <c r="C10" s="240" t="s">
        <v>203</v>
      </c>
      <c r="D10" s="242">
        <v>227214</v>
      </c>
      <c r="E10" s="241">
        <f>100+215923</f>
        <v>216023</v>
      </c>
      <c r="F10" s="242">
        <f>-99.79+0+235349.6</f>
        <v>235249.81</v>
      </c>
      <c r="G10" s="241">
        <f>100+0+173649.022</f>
        <v>173749.022</v>
      </c>
    </row>
    <row r="11" spans="1:57" s="248" customFormat="1">
      <c r="A11" s="235">
        <v>37</v>
      </c>
      <c r="B11" s="235"/>
      <c r="C11" s="236" t="s">
        <v>204</v>
      </c>
      <c r="D11" s="242">
        <v>606276</v>
      </c>
      <c r="E11" s="241">
        <v>617662</v>
      </c>
      <c r="F11" s="242">
        <v>628148.30000000005</v>
      </c>
      <c r="G11" s="241">
        <v>627812</v>
      </c>
    </row>
    <row r="12" spans="1:57" s="234" customFormat="1" ht="12.75" customHeight="1">
      <c r="A12" s="235">
        <v>39</v>
      </c>
      <c r="B12" s="235"/>
      <c r="C12" s="236" t="s">
        <v>205</v>
      </c>
      <c r="D12" s="244">
        <v>0</v>
      </c>
      <c r="E12" s="237">
        <v>0</v>
      </c>
      <c r="F12" s="244">
        <v>0</v>
      </c>
      <c r="G12" s="237">
        <v>0</v>
      </c>
    </row>
    <row r="13" spans="1:57" ht="12.75" customHeight="1">
      <c r="A13" s="249"/>
      <c r="B13" s="249"/>
      <c r="C13" s="250" t="s">
        <v>206</v>
      </c>
      <c r="D13" s="251">
        <f>D4+D5+D6+D7+D9+D11+D12</f>
        <v>12551342</v>
      </c>
      <c r="E13" s="251">
        <f>E4+E5+E6+E7+E9+E11+E12</f>
        <v>12750380</v>
      </c>
      <c r="F13" s="251">
        <f>F4+F5+F6+F7+F9+F11+F12</f>
        <v>15460724.149999999</v>
      </c>
      <c r="G13" s="251">
        <f>G4+G5+G6+G7+G9+G11+G12</f>
        <v>15073824.120000001</v>
      </c>
    </row>
    <row r="14" spans="1:57" s="234" customFormat="1" ht="12.75" customHeight="1">
      <c r="A14" s="252">
        <v>40</v>
      </c>
      <c r="B14" s="235"/>
      <c r="C14" s="236" t="s">
        <v>207</v>
      </c>
      <c r="D14" s="244">
        <v>6090808</v>
      </c>
      <c r="E14" s="237">
        <v>6012225</v>
      </c>
      <c r="F14" s="244">
        <v>6471376.4000000004</v>
      </c>
      <c r="G14" s="237">
        <v>6035748</v>
      </c>
    </row>
    <row r="15" spans="1:57" s="253" customFormat="1" ht="12.75" customHeight="1">
      <c r="A15" s="235">
        <v>41</v>
      </c>
      <c r="B15" s="235"/>
      <c r="C15" s="236" t="s">
        <v>208</v>
      </c>
      <c r="D15" s="244">
        <v>373622</v>
      </c>
      <c r="E15" s="237">
        <v>372180</v>
      </c>
      <c r="F15" s="244">
        <v>373468.06</v>
      </c>
      <c r="G15" s="237">
        <v>81778</v>
      </c>
    </row>
    <row r="16" spans="1:57" s="234" customFormat="1" ht="12.75" customHeight="1">
      <c r="A16" s="254">
        <v>42</v>
      </c>
      <c r="B16" s="254"/>
      <c r="C16" s="236" t="s">
        <v>209</v>
      </c>
      <c r="D16" s="244">
        <v>2482491</v>
      </c>
      <c r="E16" s="237">
        <v>2527698</v>
      </c>
      <c r="F16" s="244">
        <v>2614914.7999999998</v>
      </c>
      <c r="G16" s="237">
        <v>2687466.602</v>
      </c>
    </row>
    <row r="17" spans="1:7" s="256" customFormat="1" ht="12.75" customHeight="1">
      <c r="A17" s="235">
        <v>43</v>
      </c>
      <c r="B17" s="235"/>
      <c r="C17" s="236" t="s">
        <v>210</v>
      </c>
      <c r="D17" s="255">
        <v>266523</v>
      </c>
      <c r="E17" s="247">
        <v>233154</v>
      </c>
      <c r="F17" s="255">
        <v>294132</v>
      </c>
      <c r="G17" s="247">
        <v>256947.3</v>
      </c>
    </row>
    <row r="18" spans="1:7" s="234" customFormat="1" ht="12.75" customHeight="1">
      <c r="A18" s="235">
        <v>45</v>
      </c>
      <c r="B18" s="235"/>
      <c r="C18" s="236" t="s">
        <v>211</v>
      </c>
      <c r="D18" s="244">
        <v>417</v>
      </c>
      <c r="E18" s="237">
        <v>56403.375999999997</v>
      </c>
      <c r="F18" s="244">
        <v>2557.4</v>
      </c>
      <c r="G18" s="237">
        <v>191987.36300000001</v>
      </c>
    </row>
    <row r="19" spans="1:7" s="243" customFormat="1" ht="28">
      <c r="A19" s="239" t="s">
        <v>212</v>
      </c>
      <c r="B19" s="239"/>
      <c r="C19" s="240" t="s">
        <v>213</v>
      </c>
      <c r="D19" s="242">
        <v>0</v>
      </c>
      <c r="E19" s="241">
        <v>0</v>
      </c>
      <c r="F19" s="241">
        <v>0</v>
      </c>
      <c r="G19" s="241">
        <v>0</v>
      </c>
    </row>
    <row r="20" spans="1:7" s="258" customFormat="1" ht="12.75" customHeight="1">
      <c r="A20" s="235">
        <v>46</v>
      </c>
      <c r="B20" s="235"/>
      <c r="C20" s="236" t="s">
        <v>214</v>
      </c>
      <c r="D20" s="257">
        <v>3013904</v>
      </c>
      <c r="E20" s="257">
        <v>2883931</v>
      </c>
      <c r="F20" s="257">
        <v>3022311.99</v>
      </c>
      <c r="G20" s="257">
        <v>4837160.6119999997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>
        <v>120346</v>
      </c>
      <c r="E21" s="257">
        <v>28380</v>
      </c>
      <c r="F21" s="263">
        <v>81945.600000000006</v>
      </c>
      <c r="G21" s="257">
        <v>55447.4</v>
      </c>
    </row>
    <row r="22" spans="1:7" s="234" customFormat="1" ht="15" customHeight="1">
      <c r="A22" s="235">
        <v>47</v>
      </c>
      <c r="B22" s="235"/>
      <c r="C22" s="236" t="s">
        <v>204</v>
      </c>
      <c r="D22" s="244">
        <v>606276</v>
      </c>
      <c r="E22" s="257">
        <v>617630</v>
      </c>
      <c r="F22" s="244">
        <v>628099.29</v>
      </c>
      <c r="G22" s="257">
        <v>627812</v>
      </c>
    </row>
    <row r="23" spans="1:7" s="234" customFormat="1" ht="15" customHeight="1">
      <c r="A23" s="235">
        <v>49</v>
      </c>
      <c r="B23" s="235"/>
      <c r="C23" s="236" t="s">
        <v>217</v>
      </c>
      <c r="D23" s="244">
        <v>0</v>
      </c>
      <c r="E23" s="237">
        <v>0</v>
      </c>
      <c r="F23" s="244">
        <v>0</v>
      </c>
      <c r="G23" s="237">
        <v>0</v>
      </c>
    </row>
    <row r="24" spans="1:7" s="265" customFormat="1" ht="13.5" customHeight="1">
      <c r="A24" s="249"/>
      <c r="B24" s="264"/>
      <c r="C24" s="250" t="s">
        <v>218</v>
      </c>
      <c r="D24" s="251">
        <f>D14+D15+D16+D17+D18+D20+D22+D23</f>
        <v>12834041</v>
      </c>
      <c r="E24" s="251">
        <f>E14+E15+E16+E17+E18+E20+E22+E23</f>
        <v>12703221.376</v>
      </c>
      <c r="F24" s="251">
        <f>F14+F15+F16+F17+F18+F20+F22+F23</f>
        <v>13406859.940000001</v>
      </c>
      <c r="G24" s="251">
        <f>G14+G15+G16+G17+G18+G20+G22+G23</f>
        <v>14718899.877</v>
      </c>
    </row>
    <row r="25" spans="1:7" s="267" customFormat="1" ht="15" customHeight="1">
      <c r="A25" s="249"/>
      <c r="B25" s="264"/>
      <c r="C25" s="250" t="s">
        <v>219</v>
      </c>
      <c r="D25" s="266">
        <f>D24-D13</f>
        <v>282699</v>
      </c>
      <c r="E25" s="266">
        <f>E24-E13</f>
        <v>-47158.623999999836</v>
      </c>
      <c r="F25" s="266">
        <f>F24-F13</f>
        <v>-2053864.2099999972</v>
      </c>
      <c r="G25" s="266">
        <f>G24-G13</f>
        <v>-354924.24300000072</v>
      </c>
    </row>
    <row r="26" spans="1:7" s="234" customFormat="1" ht="15" customHeight="1">
      <c r="A26" s="235">
        <v>34</v>
      </c>
      <c r="B26" s="235"/>
      <c r="C26" s="236" t="s">
        <v>220</v>
      </c>
      <c r="D26" s="244">
        <v>164869</v>
      </c>
      <c r="E26" s="237">
        <v>152156</v>
      </c>
      <c r="F26" s="244">
        <v>212614.19</v>
      </c>
      <c r="G26" s="237">
        <v>157223.74600000001</v>
      </c>
    </row>
    <row r="27" spans="1:7" s="243" customFormat="1" ht="15" customHeight="1">
      <c r="A27" s="259" t="s">
        <v>221</v>
      </c>
      <c r="B27" s="260"/>
      <c r="C27" s="261" t="s">
        <v>222</v>
      </c>
      <c r="D27" s="263">
        <v>143947</v>
      </c>
      <c r="E27" s="262">
        <v>144617</v>
      </c>
      <c r="F27" s="263">
        <v>138921.29999999999</v>
      </c>
      <c r="G27" s="262">
        <v>148569.64600000001</v>
      </c>
    </row>
    <row r="28" spans="1:7" s="234" customFormat="1" ht="15" customHeight="1">
      <c r="A28" s="235">
        <v>440</v>
      </c>
      <c r="B28" s="235"/>
      <c r="C28" s="236" t="s">
        <v>223</v>
      </c>
      <c r="D28" s="244">
        <v>62399</v>
      </c>
      <c r="E28" s="237">
        <v>58187</v>
      </c>
      <c r="F28" s="244">
        <v>58520.28</v>
      </c>
      <c r="G28" s="237">
        <v>61854</v>
      </c>
    </row>
    <row r="29" spans="1:7" s="234" customFormat="1" ht="15" customHeight="1">
      <c r="A29" s="235">
        <v>441</v>
      </c>
      <c r="B29" s="235"/>
      <c r="C29" s="236" t="s">
        <v>224</v>
      </c>
      <c r="D29" s="244">
        <v>28156</v>
      </c>
      <c r="E29" s="237">
        <v>186</v>
      </c>
      <c r="F29" s="244">
        <v>37984.699999999997</v>
      </c>
      <c r="G29" s="237">
        <v>131.19999999999999</v>
      </c>
    </row>
    <row r="30" spans="1:7" s="234" customFormat="1" ht="15" customHeight="1">
      <c r="A30" s="235">
        <v>442</v>
      </c>
      <c r="B30" s="235"/>
      <c r="C30" s="236" t="s">
        <v>225</v>
      </c>
      <c r="D30" s="244">
        <v>164</v>
      </c>
      <c r="E30" s="237">
        <v>17</v>
      </c>
      <c r="F30" s="244">
        <v>217.8</v>
      </c>
      <c r="G30" s="237">
        <v>17</v>
      </c>
    </row>
    <row r="31" spans="1:7" s="234" customFormat="1" ht="15" customHeight="1">
      <c r="A31" s="235">
        <v>443</v>
      </c>
      <c r="B31" s="235"/>
      <c r="C31" s="236" t="s">
        <v>226</v>
      </c>
      <c r="D31" s="244">
        <v>19729</v>
      </c>
      <c r="E31" s="237">
        <v>18593</v>
      </c>
      <c r="F31" s="244">
        <v>20872.5</v>
      </c>
      <c r="G31" s="237">
        <v>21213.200000000001</v>
      </c>
    </row>
    <row r="32" spans="1:7" s="234" customFormat="1" ht="15" customHeight="1">
      <c r="A32" s="235">
        <v>444</v>
      </c>
      <c r="B32" s="235"/>
      <c r="C32" s="236" t="s">
        <v>227</v>
      </c>
      <c r="D32" s="244">
        <v>5456</v>
      </c>
      <c r="E32" s="237">
        <v>2200</v>
      </c>
      <c r="F32" s="244">
        <v>77765.3</v>
      </c>
      <c r="G32" s="237">
        <v>2000</v>
      </c>
    </row>
    <row r="33" spans="1:7" s="234" customFormat="1" ht="15" customHeight="1">
      <c r="A33" s="235">
        <v>445</v>
      </c>
      <c r="B33" s="235"/>
      <c r="C33" s="236" t="s">
        <v>228</v>
      </c>
      <c r="D33" s="244">
        <v>17246</v>
      </c>
      <c r="E33" s="237">
        <v>12087</v>
      </c>
      <c r="F33" s="244">
        <v>16288.3</v>
      </c>
      <c r="G33" s="237">
        <v>35257</v>
      </c>
    </row>
    <row r="34" spans="1:7" s="234" customFormat="1" ht="15" customHeight="1">
      <c r="A34" s="235">
        <v>446</v>
      </c>
      <c r="B34" s="235"/>
      <c r="C34" s="236" t="s">
        <v>229</v>
      </c>
      <c r="D34" s="244">
        <v>303474</v>
      </c>
      <c r="E34" s="237">
        <v>271204</v>
      </c>
      <c r="F34" s="244">
        <v>285482.59999999998</v>
      </c>
      <c r="G34" s="237">
        <v>276735</v>
      </c>
    </row>
    <row r="35" spans="1:7" s="234" customFormat="1" ht="15" customHeight="1">
      <c r="A35" s="235">
        <v>447</v>
      </c>
      <c r="B35" s="235"/>
      <c r="C35" s="236" t="s">
        <v>230</v>
      </c>
      <c r="D35" s="244">
        <v>30423</v>
      </c>
      <c r="E35" s="237">
        <v>27256</v>
      </c>
      <c r="F35" s="244">
        <v>31397.1</v>
      </c>
      <c r="G35" s="237">
        <v>25750.400000000001</v>
      </c>
    </row>
    <row r="36" spans="1:7" s="234" customFormat="1" ht="15" customHeight="1">
      <c r="A36" s="235">
        <v>448</v>
      </c>
      <c r="B36" s="235"/>
      <c r="C36" s="236" t="s">
        <v>231</v>
      </c>
      <c r="D36" s="244">
        <v>2874</v>
      </c>
      <c r="E36" s="237">
        <v>1557</v>
      </c>
      <c r="F36" s="244">
        <v>3687.1</v>
      </c>
      <c r="G36" s="237">
        <v>2701.6</v>
      </c>
    </row>
    <row r="37" spans="1:7" s="234" customFormat="1" ht="15" customHeight="1">
      <c r="A37" s="235">
        <v>449</v>
      </c>
      <c r="B37" s="235"/>
      <c r="C37" s="236" t="s">
        <v>232</v>
      </c>
      <c r="D37" s="244">
        <v>10122</v>
      </c>
      <c r="E37" s="237">
        <v>200</v>
      </c>
      <c r="F37" s="244">
        <v>10969</v>
      </c>
      <c r="G37" s="237">
        <v>200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263">
        <v>10118.57171</v>
      </c>
      <c r="E38" s="262">
        <v>200</v>
      </c>
      <c r="F38" s="263">
        <v>8531.8700700000009</v>
      </c>
      <c r="G38" s="262">
        <v>200</v>
      </c>
    </row>
    <row r="39" spans="1:7" ht="15" customHeight="1">
      <c r="A39" s="264"/>
      <c r="B39" s="264"/>
      <c r="C39" s="250" t="s">
        <v>235</v>
      </c>
      <c r="D39" s="251">
        <f>(SUM(D28:D37))-D26</f>
        <v>315174</v>
      </c>
      <c r="E39" s="251">
        <f>(SUM(E28:E37))-E26</f>
        <v>239331</v>
      </c>
      <c r="F39" s="251">
        <f>(SUM(F28:F37))-F26</f>
        <v>330570.48999999993</v>
      </c>
      <c r="G39" s="251">
        <f>(SUM(G28:G37))-G26</f>
        <v>268635.65399999998</v>
      </c>
    </row>
    <row r="40" spans="1:7" ht="14.25" customHeight="1">
      <c r="A40" s="264"/>
      <c r="B40" s="264"/>
      <c r="C40" s="250" t="s">
        <v>236</v>
      </c>
      <c r="D40" s="251">
        <f>D39+D25</f>
        <v>597873</v>
      </c>
      <c r="E40" s="251">
        <f>E39+E25</f>
        <v>192172.37600000016</v>
      </c>
      <c r="F40" s="251">
        <f>F39+F25</f>
        <v>-1723293.7199999972</v>
      </c>
      <c r="G40" s="251">
        <f>G39+G25</f>
        <v>-86288.589000000735</v>
      </c>
    </row>
    <row r="41" spans="1:7" s="234" customFormat="1" ht="15.75" customHeight="1">
      <c r="A41" s="254">
        <v>38</v>
      </c>
      <c r="B41" s="254"/>
      <c r="C41" s="236" t="s">
        <v>237</v>
      </c>
      <c r="D41" s="244">
        <v>0</v>
      </c>
      <c r="E41" s="237">
        <v>0</v>
      </c>
      <c r="F41" s="244">
        <v>0</v>
      </c>
      <c r="G41" s="237">
        <v>0</v>
      </c>
    </row>
    <row r="42" spans="1:7" s="243" customFormat="1" ht="28">
      <c r="A42" s="239" t="s">
        <v>238</v>
      </c>
      <c r="B42" s="239"/>
      <c r="C42" s="240" t="s">
        <v>239</v>
      </c>
      <c r="D42" s="270">
        <v>0</v>
      </c>
      <c r="E42" s="269">
        <v>0</v>
      </c>
      <c r="F42" s="270">
        <v>0</v>
      </c>
      <c r="G42" s="269">
        <v>0</v>
      </c>
    </row>
    <row r="43" spans="1:7" s="243" customFormat="1" ht="28">
      <c r="A43" s="239" t="s">
        <v>240</v>
      </c>
      <c r="B43" s="239"/>
      <c r="C43" s="240" t="s">
        <v>241</v>
      </c>
      <c r="D43" s="270">
        <v>0</v>
      </c>
      <c r="E43" s="269">
        <v>0</v>
      </c>
      <c r="F43" s="270">
        <v>0</v>
      </c>
      <c r="G43" s="269">
        <v>0</v>
      </c>
    </row>
    <row r="44" spans="1:7" s="243" customFormat="1">
      <c r="A44" s="259" t="s">
        <v>242</v>
      </c>
      <c r="B44" s="259"/>
      <c r="C44" s="261" t="s">
        <v>98</v>
      </c>
      <c r="D44" s="263">
        <v>0</v>
      </c>
      <c r="E44" s="262">
        <v>0</v>
      </c>
      <c r="F44" s="263">
        <v>0</v>
      </c>
      <c r="G44" s="262">
        <v>0</v>
      </c>
    </row>
    <row r="45" spans="1:7" s="234" customFormat="1">
      <c r="A45" s="235">
        <v>48</v>
      </c>
      <c r="B45" s="235"/>
      <c r="C45" s="236" t="s">
        <v>243</v>
      </c>
      <c r="D45" s="244">
        <v>0</v>
      </c>
      <c r="E45" s="237">
        <v>0</v>
      </c>
      <c r="F45" s="244">
        <v>0</v>
      </c>
      <c r="G45" s="237">
        <v>0</v>
      </c>
    </row>
    <row r="46" spans="1:7" s="243" customFormat="1">
      <c r="A46" s="259" t="s">
        <v>244</v>
      </c>
      <c r="B46" s="260"/>
      <c r="C46" s="261" t="s">
        <v>245</v>
      </c>
      <c r="D46" s="263">
        <v>0</v>
      </c>
      <c r="E46" s="262">
        <v>0</v>
      </c>
      <c r="F46" s="263">
        <v>0</v>
      </c>
      <c r="G46" s="262">
        <v>0</v>
      </c>
    </row>
    <row r="47" spans="1:7" s="243" customFormat="1">
      <c r="A47" s="259" t="s">
        <v>246</v>
      </c>
      <c r="B47" s="260"/>
      <c r="C47" s="261" t="s">
        <v>115</v>
      </c>
      <c r="D47" s="263">
        <v>0</v>
      </c>
      <c r="E47" s="262">
        <v>0</v>
      </c>
      <c r="F47" s="263">
        <v>0</v>
      </c>
      <c r="G47" s="262">
        <v>0</v>
      </c>
    </row>
    <row r="48" spans="1:7">
      <c r="A48" s="249"/>
      <c r="B48" s="249"/>
      <c r="C48" s="250" t="s">
        <v>247</v>
      </c>
      <c r="D48" s="251">
        <f>D45-D41</f>
        <v>0</v>
      </c>
      <c r="E48" s="251">
        <f>E45-E41</f>
        <v>0</v>
      </c>
      <c r="F48" s="251">
        <f>F45-F41</f>
        <v>0</v>
      </c>
      <c r="G48" s="251">
        <f>G45-G41</f>
        <v>0</v>
      </c>
    </row>
    <row r="49" spans="1:7">
      <c r="A49" s="271"/>
      <c r="B49" s="271"/>
      <c r="C49" s="250" t="s">
        <v>248</v>
      </c>
      <c r="D49" s="251">
        <f>D40+D48</f>
        <v>597873</v>
      </c>
      <c r="E49" s="251">
        <f>E40+E48</f>
        <v>192172.37600000016</v>
      </c>
      <c r="F49" s="251">
        <f>F40+F48</f>
        <v>-1723293.7199999972</v>
      </c>
      <c r="G49" s="251">
        <f>G40+G48</f>
        <v>-86288.589000000735</v>
      </c>
    </row>
    <row r="50" spans="1:7">
      <c r="A50" s="272">
        <v>3</v>
      </c>
      <c r="B50" s="272"/>
      <c r="C50" s="273" t="s">
        <v>249</v>
      </c>
      <c r="D50" s="274">
        <f>D13+D26+D41</f>
        <v>12716211</v>
      </c>
      <c r="E50" s="274">
        <f>E13+E26+E41</f>
        <v>12902536</v>
      </c>
      <c r="F50" s="274">
        <f>F13+F26+F41</f>
        <v>15673338.339999998</v>
      </c>
      <c r="G50" s="274">
        <f>G13+G26+G41</f>
        <v>15231047.866</v>
      </c>
    </row>
    <row r="51" spans="1:7" ht="24" customHeight="1">
      <c r="A51" s="272">
        <v>4</v>
      </c>
      <c r="B51" s="272"/>
      <c r="C51" s="273" t="s">
        <v>250</v>
      </c>
      <c r="D51" s="274">
        <f>D24+D28+D29+D30+D31+D32+D33+D34+D35+D36+D37+D45</f>
        <v>13314084</v>
      </c>
      <c r="E51" s="274">
        <f>E24+E28+E29+E30+E31+E32+E33+E34+E35+E36+E37+E45</f>
        <v>13094708.376</v>
      </c>
      <c r="F51" s="274">
        <f>F24+F28+F29+F30+F31+F32+F33+F34+F35+F36+F37+F45</f>
        <v>13950044.620000001</v>
      </c>
      <c r="G51" s="274">
        <f>G24+G28+G29+G30+G31+G32+G33+G34+G35+G36+G37+G45</f>
        <v>15144759.276999999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82">
        <v>968847.84199999995</v>
      </c>
      <c r="E54" s="233">
        <f>897925-E57</f>
        <v>885401</v>
      </c>
      <c r="F54" s="282">
        <f>983091.9-F57-F58</f>
        <v>948396.5</v>
      </c>
      <c r="G54" s="233">
        <f>552685.17+400+36493.6+171950+0+270249.7</f>
        <v>1031778.47</v>
      </c>
    </row>
    <row r="55" spans="1:7" s="234" customFormat="1">
      <c r="A55" s="283" t="s">
        <v>254</v>
      </c>
      <c r="B55" s="284"/>
      <c r="C55" s="284" t="s">
        <v>255</v>
      </c>
      <c r="D55" s="287">
        <v>80364.399999999994</v>
      </c>
      <c r="E55" s="285">
        <v>79335</v>
      </c>
      <c r="F55" s="287">
        <v>51350</v>
      </c>
      <c r="G55" s="285">
        <v>171950</v>
      </c>
    </row>
    <row r="56" spans="1:7" s="234" customFormat="1">
      <c r="A56" s="283" t="s">
        <v>256</v>
      </c>
      <c r="B56" s="284"/>
      <c r="C56" s="284" t="s">
        <v>257</v>
      </c>
      <c r="D56" s="287">
        <v>5175</v>
      </c>
      <c r="E56" s="285">
        <v>0</v>
      </c>
      <c r="F56" s="287">
        <v>1602.6</v>
      </c>
      <c r="G56" s="285">
        <v>0</v>
      </c>
    </row>
    <row r="57" spans="1:7" s="234" customFormat="1">
      <c r="A57" s="288">
        <v>57</v>
      </c>
      <c r="B57" s="289"/>
      <c r="C57" s="289" t="s">
        <v>258</v>
      </c>
      <c r="D57" s="290">
        <v>16977.157999999999</v>
      </c>
      <c r="E57" s="238">
        <v>12524</v>
      </c>
      <c r="F57" s="290">
        <v>34695.4</v>
      </c>
      <c r="G57" s="238">
        <v>13816</v>
      </c>
    </row>
    <row r="58" spans="1:7" s="234" customFormat="1">
      <c r="A58" s="288">
        <v>58</v>
      </c>
      <c r="B58" s="289"/>
      <c r="C58" s="289" t="s">
        <v>259</v>
      </c>
      <c r="D58" s="244">
        <v>0</v>
      </c>
      <c r="E58" s="237">
        <v>0</v>
      </c>
      <c r="F58" s="244">
        <v>0</v>
      </c>
      <c r="G58" s="237">
        <v>0</v>
      </c>
    </row>
    <row r="59" spans="1:7">
      <c r="A59" s="291">
        <v>5</v>
      </c>
      <c r="B59" s="292"/>
      <c r="C59" s="292" t="s">
        <v>260</v>
      </c>
      <c r="D59" s="293">
        <f>D54+D57+D58</f>
        <v>985825</v>
      </c>
      <c r="E59" s="293">
        <f>E54+E57+E58</f>
        <v>897925</v>
      </c>
      <c r="F59" s="293">
        <f>F54+F57+F58</f>
        <v>983091.9</v>
      </c>
      <c r="G59" s="293">
        <f>G54+G57+G58</f>
        <v>1045594.47</v>
      </c>
    </row>
    <row r="60" spans="1:7" s="234" customFormat="1">
      <c r="A60" s="294" t="s">
        <v>261</v>
      </c>
      <c r="B60" s="295"/>
      <c r="C60" s="295" t="s">
        <v>262</v>
      </c>
      <c r="D60" s="237">
        <f>214119-D63</f>
        <v>197141.842</v>
      </c>
      <c r="E60" s="237">
        <f>133925-E63</f>
        <v>121401</v>
      </c>
      <c r="F60" s="237">
        <f>306082.3-F63-F64</f>
        <v>271386.89999999997</v>
      </c>
      <c r="G60" s="237">
        <f>100+8000+54844+19706+1956</f>
        <v>84606</v>
      </c>
    </row>
    <row r="61" spans="1:7" s="234" customFormat="1">
      <c r="A61" s="294" t="s">
        <v>263</v>
      </c>
      <c r="B61" s="295"/>
      <c r="C61" s="295" t="s">
        <v>264</v>
      </c>
      <c r="D61" s="262">
        <v>31770.61</v>
      </c>
      <c r="E61" s="262">
        <v>20179</v>
      </c>
      <c r="F61" s="262">
        <v>85932.2</v>
      </c>
      <c r="G61" s="262">
        <v>19706</v>
      </c>
    </row>
    <row r="62" spans="1:7" s="234" customFormat="1">
      <c r="A62" s="294" t="s">
        <v>265</v>
      </c>
      <c r="B62" s="295"/>
      <c r="C62" s="295" t="s">
        <v>266</v>
      </c>
      <c r="D62" s="262">
        <v>100</v>
      </c>
      <c r="E62" s="262">
        <v>0</v>
      </c>
      <c r="F62" s="262">
        <v>0</v>
      </c>
      <c r="G62" s="262">
        <v>0</v>
      </c>
    </row>
    <row r="63" spans="1:7" s="234" customFormat="1">
      <c r="A63" s="294">
        <v>67</v>
      </c>
      <c r="B63" s="295"/>
      <c r="C63" s="295" t="s">
        <v>258</v>
      </c>
      <c r="D63" s="237">
        <v>16977.157999999999</v>
      </c>
      <c r="E63" s="237">
        <v>12524</v>
      </c>
      <c r="F63" s="237">
        <v>34695.4</v>
      </c>
      <c r="G63" s="237">
        <v>13816</v>
      </c>
    </row>
    <row r="64" spans="1:7" s="234" customFormat="1">
      <c r="A64" s="294">
        <v>68</v>
      </c>
      <c r="B64" s="295"/>
      <c r="C64" s="295" t="s">
        <v>267</v>
      </c>
      <c r="D64" s="237">
        <v>0</v>
      </c>
      <c r="E64" s="237">
        <v>0</v>
      </c>
      <c r="F64" s="237">
        <v>0</v>
      </c>
      <c r="G64" s="237">
        <v>0</v>
      </c>
    </row>
    <row r="65" spans="1:7">
      <c r="A65" s="291">
        <v>6</v>
      </c>
      <c r="B65" s="292"/>
      <c r="C65" s="292" t="s">
        <v>268</v>
      </c>
      <c r="D65" s="293">
        <f>D60+D63+D64</f>
        <v>214119</v>
      </c>
      <c r="E65" s="293">
        <f>E60+E63+E64</f>
        <v>133925</v>
      </c>
      <c r="F65" s="293">
        <f>F60+F63+F64</f>
        <v>306082.3</v>
      </c>
      <c r="G65" s="293">
        <f>G60+G63+G64</f>
        <v>98422</v>
      </c>
    </row>
    <row r="66" spans="1:7">
      <c r="A66" s="296"/>
      <c r="B66" s="296"/>
      <c r="C66" s="292" t="s">
        <v>15</v>
      </c>
      <c r="D66" s="293">
        <f>D59-D65</f>
        <v>771706</v>
      </c>
      <c r="E66" s="293">
        <f>E59-E65</f>
        <v>764000</v>
      </c>
      <c r="F66" s="293">
        <f>F59-F65</f>
        <v>677009.60000000009</v>
      </c>
      <c r="G66" s="293">
        <f>G59-G65</f>
        <v>947172.47</v>
      </c>
    </row>
    <row r="67" spans="1:7">
      <c r="A67" s="289"/>
      <c r="B67" s="289"/>
      <c r="C67" s="297" t="s">
        <v>269</v>
      </c>
      <c r="D67" s="298">
        <f>D66-D55-D56+D61</f>
        <v>717937.21</v>
      </c>
      <c r="E67" s="298">
        <f>E66-E55-E56+E61</f>
        <v>704844</v>
      </c>
      <c r="F67" s="298">
        <f>F66-F55-F56+F61</f>
        <v>709989.20000000007</v>
      </c>
      <c r="G67" s="298">
        <f>G66-G55-G56+G61</f>
        <v>794928.47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90">
        <v>5613828</v>
      </c>
      <c r="E70" s="290">
        <v>0</v>
      </c>
      <c r="F70" s="290">
        <v>6242170.2000000002</v>
      </c>
      <c r="G70" s="290">
        <v>0</v>
      </c>
    </row>
    <row r="71" spans="1:7" s="301" customFormat="1">
      <c r="A71" s="300">
        <v>14</v>
      </c>
      <c r="B71" s="300"/>
      <c r="C71" s="300" t="s">
        <v>272</v>
      </c>
      <c r="D71" s="290">
        <v>14337099</v>
      </c>
      <c r="E71" s="290">
        <v>0</v>
      </c>
      <c r="F71" s="290">
        <v>14362143.300000001</v>
      </c>
      <c r="G71" s="290">
        <v>0</v>
      </c>
    </row>
    <row r="72" spans="1:7" s="301" customFormat="1">
      <c r="A72" s="302" t="s">
        <v>273</v>
      </c>
      <c r="B72" s="302"/>
      <c r="C72" s="302" t="s">
        <v>255</v>
      </c>
      <c r="D72" s="287">
        <v>896847</v>
      </c>
      <c r="E72" s="287">
        <v>0</v>
      </c>
      <c r="F72" s="287">
        <v>865031.9</v>
      </c>
      <c r="G72" s="287">
        <v>0</v>
      </c>
    </row>
    <row r="73" spans="1:7" s="301" customFormat="1">
      <c r="A73" s="302" t="s">
        <v>274</v>
      </c>
      <c r="B73" s="302"/>
      <c r="C73" s="302" t="s">
        <v>275</v>
      </c>
      <c r="D73" s="286">
        <v>2521143</v>
      </c>
      <c r="E73" s="286">
        <v>0</v>
      </c>
      <c r="F73" s="286">
        <v>2523032.6</v>
      </c>
      <c r="G73" s="286">
        <v>0</v>
      </c>
    </row>
    <row r="74" spans="1:7" s="230" customFormat="1">
      <c r="A74" s="304">
        <v>1</v>
      </c>
      <c r="B74" s="305"/>
      <c r="C74" s="304" t="s">
        <v>276</v>
      </c>
      <c r="D74" s="306">
        <f>D70+D71</f>
        <v>19950927</v>
      </c>
      <c r="E74" s="306">
        <f>E70+E71</f>
        <v>0</v>
      </c>
      <c r="F74" s="306">
        <f>F70+F71</f>
        <v>20604313.5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>
        <v>9935836</v>
      </c>
      <c r="E76" s="290">
        <v>0</v>
      </c>
      <c r="F76" s="290">
        <v>12295727.6</v>
      </c>
      <c r="G76" s="290">
        <v>0</v>
      </c>
    </row>
    <row r="77" spans="1:7" s="308" customFormat="1">
      <c r="A77" s="307" t="s">
        <v>278</v>
      </c>
      <c r="B77" s="302"/>
      <c r="C77" s="302" t="s">
        <v>279</v>
      </c>
      <c r="D77" s="287">
        <v>2152905</v>
      </c>
      <c r="E77" s="287">
        <v>0</v>
      </c>
      <c r="F77" s="287">
        <v>1558614.3</v>
      </c>
      <c r="G77" s="287">
        <v>0</v>
      </c>
    </row>
    <row r="78" spans="1:7" s="308" customFormat="1">
      <c r="A78" s="307" t="s">
        <v>280</v>
      </c>
      <c r="B78" s="302"/>
      <c r="C78" s="302" t="s">
        <v>281</v>
      </c>
      <c r="D78" s="287">
        <v>55689</v>
      </c>
      <c r="E78" s="287">
        <v>0</v>
      </c>
      <c r="F78" s="287">
        <v>54157.108</v>
      </c>
      <c r="G78" s="287">
        <v>0</v>
      </c>
    </row>
    <row r="79" spans="1:7" s="308" customFormat="1">
      <c r="A79" s="307" t="s">
        <v>282</v>
      </c>
      <c r="B79" s="302"/>
      <c r="C79" s="302" t="s">
        <v>283</v>
      </c>
      <c r="D79" s="287">
        <v>0</v>
      </c>
      <c r="E79" s="287">
        <v>0</v>
      </c>
      <c r="F79" s="287">
        <v>0</v>
      </c>
      <c r="G79" s="287">
        <v>0</v>
      </c>
    </row>
    <row r="80" spans="1:7" s="308" customFormat="1">
      <c r="A80" s="307" t="s">
        <v>284</v>
      </c>
      <c r="B80" s="302"/>
      <c r="C80" s="302" t="s">
        <v>285</v>
      </c>
      <c r="D80" s="287">
        <v>4243747</v>
      </c>
      <c r="E80" s="287">
        <v>0</v>
      </c>
      <c r="F80" s="287">
        <v>4215775.4000000004</v>
      </c>
      <c r="G80" s="287">
        <v>0</v>
      </c>
    </row>
    <row r="81" spans="1:7" s="308" customFormat="1">
      <c r="A81" s="307" t="s">
        <v>286</v>
      </c>
      <c r="B81" s="302"/>
      <c r="C81" s="302" t="s">
        <v>287</v>
      </c>
      <c r="D81" s="287">
        <v>711739</v>
      </c>
      <c r="E81" s="287">
        <v>0</v>
      </c>
      <c r="F81" s="287">
        <v>709989.9</v>
      </c>
      <c r="G81" s="287">
        <v>0</v>
      </c>
    </row>
    <row r="82" spans="1:7" s="301" customFormat="1">
      <c r="A82" s="309">
        <v>29</v>
      </c>
      <c r="B82" s="300"/>
      <c r="C82" s="300" t="s">
        <v>288</v>
      </c>
      <c r="D82" s="290">
        <v>10015091</v>
      </c>
      <c r="E82" s="290">
        <v>0</v>
      </c>
      <c r="F82" s="290">
        <v>8308585.7999999998</v>
      </c>
      <c r="G82" s="290">
        <v>0</v>
      </c>
    </row>
    <row r="83" spans="1:7" s="301" customFormat="1">
      <c r="A83" s="307" t="s">
        <v>289</v>
      </c>
      <c r="B83" s="302"/>
      <c r="C83" s="302" t="s">
        <v>290</v>
      </c>
      <c r="D83" s="287">
        <v>8023758</v>
      </c>
      <c r="E83" s="287"/>
      <c r="F83" s="287">
        <v>6126041.5</v>
      </c>
      <c r="G83" s="287"/>
    </row>
    <row r="84" spans="1:7" s="230" customFormat="1">
      <c r="A84" s="304">
        <v>2</v>
      </c>
      <c r="B84" s="305"/>
      <c r="C84" s="304" t="s">
        <v>291</v>
      </c>
      <c r="D84" s="306">
        <f>D76+D82</f>
        <v>19950927</v>
      </c>
      <c r="E84" s="306">
        <f>E76+E82</f>
        <v>0</v>
      </c>
      <c r="F84" s="306">
        <f>F76+F82</f>
        <v>20604313.399999999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1259685.42829</v>
      </c>
      <c r="E87" s="315">
        <f>E49+E6+E8+E10-E19-E21-E38+E42+E44-E47</f>
        <v>838072.37600000016</v>
      </c>
      <c r="F87" s="315">
        <f>F49+F6+F8+F10-F19-F21-F38+F42+F44-F47</f>
        <v>-1061799.6100699974</v>
      </c>
      <c r="G87" s="315">
        <f>G49+G6+G8+G10-G19-G21-G38+G42+G44-G47</f>
        <v>511238.07499999925</v>
      </c>
    </row>
    <row r="88" spans="1:7">
      <c r="A88" s="316">
        <v>40</v>
      </c>
      <c r="B88" s="317"/>
      <c r="C88" s="317" t="s">
        <v>294</v>
      </c>
      <c r="D88" s="318">
        <f>D87/D111</f>
        <v>0.10302196586618782</v>
      </c>
      <c r="E88" s="318">
        <f>E87/E111</f>
        <v>6.9669904236262681E-2</v>
      </c>
      <c r="F88" s="319">
        <f>IF(0=F111,0,F87/F111)</f>
        <v>-8.3107601631963499E-2</v>
      </c>
      <c r="G88" s="318">
        <f>G87/G111</f>
        <v>3.6782097840435783E-2</v>
      </c>
    </row>
    <row r="89" spans="1:7" ht="28">
      <c r="A89" s="320" t="s">
        <v>295</v>
      </c>
      <c r="B89" s="321"/>
      <c r="C89" s="321" t="s">
        <v>296</v>
      </c>
      <c r="D89" s="322">
        <f>D87/D66</f>
        <v>1.6323385178941203</v>
      </c>
      <c r="E89" s="322">
        <f>E87/E66</f>
        <v>1.0969533717277489</v>
      </c>
      <c r="F89" s="319">
        <f>IF(0=F66,0,F87/F66)</f>
        <v>-1.5683671399489716</v>
      </c>
      <c r="G89" s="322">
        <f>G87/G66</f>
        <v>0.53975183104720015</v>
      </c>
    </row>
    <row r="90" spans="1:7" ht="28">
      <c r="A90" s="323" t="s">
        <v>297</v>
      </c>
      <c r="B90" s="324"/>
      <c r="C90" s="324" t="s">
        <v>298</v>
      </c>
      <c r="D90" s="325">
        <f>IF(0=D67,0,D87/D67)</f>
        <v>1.7545899707440988</v>
      </c>
      <c r="E90" s="325">
        <f>IF(0=E67,0,E87/E67)</f>
        <v>1.1890182451719815</v>
      </c>
      <c r="F90" s="326">
        <f>IF(0=F67,0,F87/F67)</f>
        <v>-1.4955151572305569</v>
      </c>
      <c r="G90" s="325">
        <f>IF(0=G67,0,G87/G67)</f>
        <v>0.64312462604339637</v>
      </c>
    </row>
    <row r="91" spans="1:7" ht="28">
      <c r="A91" s="327" t="s">
        <v>299</v>
      </c>
      <c r="B91" s="328"/>
      <c r="C91" s="328" t="s">
        <v>300</v>
      </c>
      <c r="D91" s="329">
        <f>D87-D66</f>
        <v>487979.42828999995</v>
      </c>
      <c r="E91" s="329">
        <f>E87-E66</f>
        <v>74072.376000000164</v>
      </c>
      <c r="F91" s="329">
        <f>F87-F66</f>
        <v>-1738809.2100699975</v>
      </c>
      <c r="G91" s="329">
        <f>G87-G66</f>
        <v>-435934.39500000072</v>
      </c>
    </row>
    <row r="92" spans="1:7" ht="28">
      <c r="A92" s="323" t="s">
        <v>301</v>
      </c>
      <c r="B92" s="324"/>
      <c r="C92" s="324" t="s">
        <v>302</v>
      </c>
      <c r="D92" s="330">
        <f>D87-D67</f>
        <v>541748.21828999999</v>
      </c>
      <c r="E92" s="330">
        <f>E87-E67</f>
        <v>133228.37600000016</v>
      </c>
      <c r="F92" s="330">
        <f>F87-F67</f>
        <v>-1771788.8100699973</v>
      </c>
      <c r="G92" s="330">
        <f>G87-G67</f>
        <v>-283690.39500000072</v>
      </c>
    </row>
    <row r="93" spans="1:7">
      <c r="A93" s="314">
        <v>31</v>
      </c>
      <c r="B93" s="314"/>
      <c r="C93" s="314" t="s">
        <v>303</v>
      </c>
      <c r="D93" s="331">
        <f>D77+D78+D80-D79-D81</f>
        <v>5740602</v>
      </c>
      <c r="E93" s="331">
        <f>E77+E78+E80-E79-E81</f>
        <v>0</v>
      </c>
      <c r="F93" s="331">
        <f>F77+F78+F80-F79-F81</f>
        <v>5118556.9079999998</v>
      </c>
      <c r="G93" s="331">
        <f>G77+G78+G80-G79-G81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0.46948872314748874</v>
      </c>
      <c r="E94" s="326">
        <f>IF(0=E111,0,E93/E111)</f>
        <v>0</v>
      </c>
      <c r="F94" s="326">
        <f>IF(0=F111,0,F93/F111)</f>
        <v>0.40063208199196421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4322008</v>
      </c>
      <c r="E95" s="331">
        <f>E76-E70</f>
        <v>0</v>
      </c>
      <c r="F95" s="331">
        <f>F76-F70</f>
        <v>6053557.3999999994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904018</v>
      </c>
      <c r="E96" s="333">
        <f>E71-E72-E73-E82</f>
        <v>0</v>
      </c>
      <c r="F96" s="333">
        <f>F71-F72-F73-F82</f>
        <v>2665493.0000000009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3147.6279950477024</v>
      </c>
      <c r="E97" s="333">
        <f>IF(0=E109,0,1000*(E95/E109))</f>
        <v>0</v>
      </c>
      <c r="F97" s="333">
        <f>IF(0=F109,0,1000*(F95/F109))</f>
        <v>4354.6887903525158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658.37739421746414</v>
      </c>
      <c r="E98" s="333">
        <f>IF(E109=0,0,1000*(E96/E109))</f>
        <v>0</v>
      </c>
      <c r="F98" s="333">
        <f>IF(F109=0,0,1000*(F96/F109))</f>
        <v>1917.4498102327568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0.59274056906735528</v>
      </c>
      <c r="E99" s="326">
        <f>IF(E14=0,0,(E76-E81-E70)/E14)</f>
        <v>0</v>
      </c>
      <c r="F99" s="326">
        <f>IF(F14=0,0,(F76-F81-F70)/F14)</f>
        <v>0.82572348905558923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312</v>
      </c>
      <c r="D100" s="315">
        <f>D82</f>
        <v>10015091</v>
      </c>
      <c r="E100" s="315">
        <f>E82</f>
        <v>0</v>
      </c>
      <c r="F100" s="315">
        <f>F82</f>
        <v>8308585.7999999998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0.66257647130228192</v>
      </c>
      <c r="E101" s="326">
        <f>IF(E112=0,0,E83/E112)</f>
        <v>0</v>
      </c>
      <c r="F101" s="326">
        <f>IF(F112=0,0,F83/F112)</f>
        <v>0.40717607977785314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5.1321104134764137E-2</v>
      </c>
      <c r="E102" s="335">
        <f>IF(E111=0,0,(E27-E28+E6)/E111)</f>
        <v>4.3687986254766324E-2</v>
      </c>
      <c r="F102" s="335">
        <f>IF(F111=0,0,(F27-F28+F6)/F111)</f>
        <v>4.5511986512894592E-2</v>
      </c>
      <c r="G102" s="335">
        <f>IF(G111=0,0,(G27-G28+G6)/G111)</f>
        <v>3.9535773372276803E-2</v>
      </c>
    </row>
    <row r="103" spans="1:7">
      <c r="A103" s="317">
        <v>43</v>
      </c>
      <c r="B103" s="317"/>
      <c r="C103" s="317" t="s">
        <v>315</v>
      </c>
      <c r="D103" s="315">
        <f>D39</f>
        <v>315174</v>
      </c>
      <c r="E103" s="315">
        <f>E39</f>
        <v>239331</v>
      </c>
      <c r="F103" s="315">
        <f>F39</f>
        <v>330570.48999999993</v>
      </c>
      <c r="G103" s="315">
        <f>G39</f>
        <v>268635.65399999998</v>
      </c>
    </row>
    <row r="104" spans="1:7">
      <c r="A104" s="332">
        <v>44</v>
      </c>
      <c r="B104" s="332"/>
      <c r="C104" s="332" t="s">
        <v>316</v>
      </c>
      <c r="D104" s="337">
        <f>IF(0=D70,"",(D28+D29+D30+D31+D32)/D70)</f>
        <v>2.0646161585285476E-2</v>
      </c>
      <c r="E104" s="336" t="str">
        <f>IF(0=E70,"",(E28+E29+E30+E31+E32)/E70)</f>
        <v/>
      </c>
      <c r="F104" s="337">
        <f>IF(0=F70,"",(F28+F29+F30+F31+F32)/F70)</f>
        <v>3.1296900555515136E-2</v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6.6693121026734498E-3</v>
      </c>
      <c r="E105" s="319">
        <f>IF(E111=0,0,(E27-E28)/E111)</f>
        <v>7.1850236275299711E-3</v>
      </c>
      <c r="F105" s="319">
        <f>IF(F111=0,0,(F27-F28)/F111)</f>
        <v>6.2930291908122223E-3</v>
      </c>
      <c r="G105" s="319">
        <f>IF(G111=0,0,(G27-G28)/G111)</f>
        <v>6.2389394128530007E-3</v>
      </c>
    </row>
    <row r="106" spans="1:7">
      <c r="A106" s="334">
        <v>47</v>
      </c>
      <c r="B106" s="334"/>
      <c r="C106" s="334" t="s">
        <v>318</v>
      </c>
      <c r="D106" s="335">
        <f>IF(D113=0,0,D54/D113)</f>
        <v>7.7838873961285748E-2</v>
      </c>
      <c r="E106" s="335">
        <f>IF(E113=0,0,E54/E113)</f>
        <v>6.9684849953041084E-2</v>
      </c>
      <c r="F106" s="335">
        <f>IF(F113=0,0,F54/F113)</f>
        <v>6.1498764650678175E-2</v>
      </c>
      <c r="G106" s="335">
        <f>IF(G113=0,0,G54/G113)</f>
        <v>6.8096390518903552E-2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320</v>
      </c>
      <c r="D109" s="340">
        <v>1373100</v>
      </c>
      <c r="E109" s="341">
        <v>1390124</v>
      </c>
      <c r="F109" s="341">
        <v>1390124</v>
      </c>
      <c r="G109" s="341">
        <v>1390124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12227348</v>
      </c>
      <c r="E111" s="342">
        <f>E14+E15+E16+E17+E20</f>
        <v>12029188</v>
      </c>
      <c r="F111" s="342">
        <f>F14+F15+F16+F17+F20</f>
        <v>12776203.25</v>
      </c>
      <c r="G111" s="342">
        <f>G14+G15+G16+G17+G20</f>
        <v>13899100.514</v>
      </c>
    </row>
    <row r="112" spans="1:7">
      <c r="A112" s="339"/>
      <c r="B112" s="339"/>
      <c r="C112" s="339" t="s">
        <v>323</v>
      </c>
      <c r="D112" s="342">
        <f>D50-D11-D41-D12</f>
        <v>12109935</v>
      </c>
      <c r="E112" s="342">
        <f>E50-E11-E41-E12</f>
        <v>12284874</v>
      </c>
      <c r="F112" s="342">
        <f>F50-F11-F41-F12</f>
        <v>15045190.039999997</v>
      </c>
      <c r="G112" s="342">
        <f>G50-G11-G41-G12</f>
        <v>14603235.866</v>
      </c>
    </row>
    <row r="113" spans="1:9">
      <c r="A113" s="339"/>
      <c r="B113" s="339"/>
      <c r="C113" s="339" t="s">
        <v>324</v>
      </c>
      <c r="D113" s="342">
        <f>D50-D6-D7-D11-D12-D41+D54</f>
        <v>12446837.842</v>
      </c>
      <c r="E113" s="342">
        <f>E50-E6-E7-E11-E12-E41+E54</f>
        <v>12705789</v>
      </c>
      <c r="F113" s="342">
        <f>F50-F6-F7-F11-F12-F41+F54</f>
        <v>15421391.069999998</v>
      </c>
      <c r="G113" s="342">
        <f>G50-G6-G7-G11-G12-G41+G54</f>
        <v>15151735.094000002</v>
      </c>
    </row>
    <row r="114" spans="1:9">
      <c r="A114" s="343" t="s">
        <v>325</v>
      </c>
      <c r="B114" s="344"/>
      <c r="C114" s="344" t="s">
        <v>326</v>
      </c>
      <c r="D114" s="345">
        <f t="shared" ref="D114:I114" si="0">D14+D15+D16+D17+(D28+D29+D30+D31+D33+D34+D35+D36+(D37-D38))+(D20-D21)+D60</f>
        <v>12768612.27029</v>
      </c>
      <c r="E114" s="345">
        <f t="shared" si="0"/>
        <v>12511296</v>
      </c>
      <c r="F114" s="345">
        <f t="shared" si="0"/>
        <v>13422532.05993</v>
      </c>
      <c r="G114" s="345">
        <f t="shared" si="0"/>
        <v>14351918.514</v>
      </c>
      <c r="H114" s="346">
        <f t="shared" si="0"/>
        <v>0</v>
      </c>
      <c r="I114" s="346">
        <f t="shared" si="0"/>
        <v>0</v>
      </c>
    </row>
    <row r="115" spans="1:9">
      <c r="A115" s="344"/>
      <c r="B115" s="344"/>
      <c r="C115" s="344" t="s">
        <v>327</v>
      </c>
      <c r="D115" s="345">
        <f t="shared" ref="D115:I115" si="1">D14+D15+D16+D17+(D28+D29+D30+D31+D33+D34+D35+D36+(D37-D38))+(D20-D21)+(D45-D46-D47)+D60+D64</f>
        <v>12768612.27029</v>
      </c>
      <c r="E115" s="345">
        <f t="shared" si="1"/>
        <v>12511296</v>
      </c>
      <c r="F115" s="345">
        <f t="shared" si="1"/>
        <v>13422532.05993</v>
      </c>
      <c r="G115" s="345">
        <f t="shared" si="1"/>
        <v>14351918.514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328</v>
      </c>
      <c r="D116" s="345">
        <f t="shared" ref="D116:I116" si="2">D4+D5+D26+(D9-D10)+D54</f>
        <v>12219623.842</v>
      </c>
      <c r="E116" s="345">
        <f t="shared" si="2"/>
        <v>12489766</v>
      </c>
      <c r="F116" s="345">
        <f t="shared" si="2"/>
        <v>15186141.259999998</v>
      </c>
      <c r="G116" s="345">
        <f t="shared" si="2"/>
        <v>14977986.072000002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329</v>
      </c>
      <c r="D117" s="345">
        <f t="shared" ref="D117:I117" si="3">D4+D5+D26+(D9-D10)+(D41-D42-D43-D44)+D54+D58</f>
        <v>12219623.842</v>
      </c>
      <c r="E117" s="345">
        <f t="shared" si="3"/>
        <v>12489766</v>
      </c>
      <c r="F117" s="345">
        <f t="shared" si="3"/>
        <v>15186141.259999998</v>
      </c>
      <c r="G117" s="345">
        <f t="shared" si="3"/>
        <v>14977986.072000002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330</v>
      </c>
      <c r="D118" s="345">
        <f t="shared" ref="D118:I118" si="4">D114-D116</f>
        <v>548988.42829000019</v>
      </c>
      <c r="E118" s="345">
        <f t="shared" si="4"/>
        <v>21530</v>
      </c>
      <c r="F118" s="345">
        <f t="shared" si="4"/>
        <v>-1763609.2000699975</v>
      </c>
      <c r="G118" s="345">
        <f t="shared" si="4"/>
        <v>-626067.55800000206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331</v>
      </c>
      <c r="D119" s="345">
        <f t="shared" ref="D119:I119" si="5">D115-D117</f>
        <v>548988.42829000019</v>
      </c>
      <c r="E119" s="345">
        <f t="shared" si="5"/>
        <v>21530</v>
      </c>
      <c r="F119" s="345">
        <f t="shared" si="5"/>
        <v>-1763609.2000699975</v>
      </c>
      <c r="G119" s="345">
        <f t="shared" si="5"/>
        <v>-626067.55800000206</v>
      </c>
      <c r="H119" s="346">
        <f t="shared" si="5"/>
        <v>0</v>
      </c>
      <c r="I119" s="346">
        <f t="shared" si="5"/>
        <v>0</v>
      </c>
    </row>
  </sheetData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4" man="1"/>
    <brk id="51" max="4" man="1"/>
    <brk id="85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2" max="2" width="37.83203125" customWidth="1"/>
  </cols>
  <sheetData>
    <row r="1" spans="1:9">
      <c r="A1" s="5" t="s">
        <v>76</v>
      </c>
      <c r="B1" s="6" t="s">
        <v>11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186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 t="s">
        <v>188</v>
      </c>
      <c r="F3" s="116">
        <v>0</v>
      </c>
      <c r="G3" s="117" t="s">
        <v>188</v>
      </c>
      <c r="H3" s="116">
        <v>0</v>
      </c>
      <c r="I3" s="101" t="s">
        <v>188</v>
      </c>
    </row>
    <row r="4" spans="1:9">
      <c r="A4" s="5" t="s">
        <v>81</v>
      </c>
      <c r="B4" s="9" t="s">
        <v>82</v>
      </c>
      <c r="C4" s="10">
        <v>69360</v>
      </c>
      <c r="D4" s="11"/>
      <c r="E4" s="10"/>
      <c r="F4" s="11"/>
      <c r="G4" s="10"/>
      <c r="H4" s="11"/>
      <c r="I4" s="12"/>
    </row>
    <row r="5" spans="1:9">
      <c r="A5" s="13" t="s">
        <v>83</v>
      </c>
      <c r="B5" s="14" t="s">
        <v>84</v>
      </c>
      <c r="C5" s="15">
        <v>27560</v>
      </c>
      <c r="D5" s="16"/>
      <c r="E5" s="15"/>
      <c r="F5" s="16"/>
      <c r="G5" s="15"/>
      <c r="H5" s="16"/>
      <c r="I5" s="17"/>
    </row>
    <row r="6" spans="1:9">
      <c r="A6" s="13" t="s">
        <v>85</v>
      </c>
      <c r="B6" s="14" t="s">
        <v>86</v>
      </c>
      <c r="C6" s="15">
        <v>9235</v>
      </c>
      <c r="D6" s="16"/>
      <c r="E6" s="15"/>
      <c r="F6" s="16"/>
      <c r="G6" s="15"/>
      <c r="H6" s="16"/>
      <c r="I6" s="17"/>
    </row>
    <row r="7" spans="1:9">
      <c r="A7" s="13" t="s">
        <v>87</v>
      </c>
      <c r="B7" s="14" t="s">
        <v>88</v>
      </c>
      <c r="C7" s="15">
        <v>3169</v>
      </c>
      <c r="D7" s="16"/>
      <c r="E7" s="15"/>
      <c r="F7" s="16"/>
      <c r="G7" s="15"/>
      <c r="H7" s="16"/>
      <c r="I7" s="17"/>
    </row>
    <row r="8" spans="1:9">
      <c r="A8" s="13" t="s">
        <v>89</v>
      </c>
      <c r="B8" s="14" t="s">
        <v>90</v>
      </c>
      <c r="C8" s="15">
        <v>334</v>
      </c>
      <c r="D8" s="16"/>
      <c r="E8" s="15"/>
      <c r="F8" s="16"/>
      <c r="G8" s="15"/>
      <c r="H8" s="16"/>
      <c r="I8" s="17"/>
    </row>
    <row r="9" spans="1:9">
      <c r="A9" s="13" t="s">
        <v>91</v>
      </c>
      <c r="B9" s="14" t="s">
        <v>92</v>
      </c>
      <c r="C9" s="15">
        <v>23092</v>
      </c>
      <c r="D9" s="16"/>
      <c r="E9" s="15"/>
      <c r="F9" s="16"/>
      <c r="G9" s="15"/>
      <c r="H9" s="16"/>
      <c r="I9" s="17"/>
    </row>
    <row r="10" spans="1:9">
      <c r="A10" s="13" t="s">
        <v>93</v>
      </c>
      <c r="B10" s="14" t="s">
        <v>94</v>
      </c>
      <c r="C10" s="15">
        <v>288774</v>
      </c>
      <c r="D10" s="16"/>
      <c r="E10" s="15"/>
      <c r="F10" s="16"/>
      <c r="G10" s="15"/>
      <c r="H10" s="16"/>
      <c r="I10" s="17"/>
    </row>
    <row r="11" spans="1:9">
      <c r="A11" s="13" t="s">
        <v>96</v>
      </c>
      <c r="B11" s="14" t="s">
        <v>97</v>
      </c>
      <c r="C11" s="15">
        <v>26446</v>
      </c>
      <c r="D11" s="16"/>
      <c r="E11" s="15"/>
      <c r="F11" s="16"/>
      <c r="G11" s="15"/>
      <c r="H11" s="16"/>
      <c r="I11" s="17"/>
    </row>
    <row r="12" spans="1:9">
      <c r="A12" s="13">
        <v>389</v>
      </c>
      <c r="B12" s="14" t="s">
        <v>98</v>
      </c>
      <c r="C12" s="15">
        <v>0</v>
      </c>
      <c r="D12" s="43"/>
      <c r="E12" s="15"/>
      <c r="F12" s="43"/>
      <c r="G12" s="15"/>
      <c r="H12" s="43"/>
      <c r="I12" s="17"/>
    </row>
    <row r="13" spans="1:9">
      <c r="A13" s="18" t="s">
        <v>99</v>
      </c>
      <c r="B13" s="19" t="s">
        <v>100</v>
      </c>
      <c r="C13" s="20">
        <v>10411</v>
      </c>
      <c r="D13" s="43"/>
      <c r="E13" s="20"/>
      <c r="F13" s="43"/>
      <c r="G13" s="20"/>
      <c r="H13" s="43"/>
      <c r="I13" s="21"/>
    </row>
    <row r="14" spans="1:9">
      <c r="A14" s="22" t="s">
        <v>101</v>
      </c>
      <c r="B14" s="23" t="s">
        <v>102</v>
      </c>
      <c r="C14" s="24">
        <v>449146</v>
      </c>
      <c r="D14" s="25"/>
      <c r="E14" s="24"/>
      <c r="F14" s="25"/>
      <c r="G14" s="24"/>
      <c r="H14" s="25"/>
      <c r="I14" s="26"/>
    </row>
    <row r="15" spans="1:9">
      <c r="A15" s="27" t="s">
        <v>103</v>
      </c>
      <c r="B15" s="28" t="s">
        <v>104</v>
      </c>
      <c r="C15" s="10">
        <v>134317</v>
      </c>
      <c r="D15" s="16"/>
      <c r="E15" s="10"/>
      <c r="F15" s="16"/>
      <c r="G15" s="10"/>
      <c r="H15" s="16"/>
      <c r="I15" s="12"/>
    </row>
    <row r="16" spans="1:9">
      <c r="A16" s="8" t="s">
        <v>105</v>
      </c>
      <c r="B16" s="29" t="s">
        <v>106</v>
      </c>
      <c r="C16" s="15">
        <v>14320</v>
      </c>
      <c r="D16" s="16"/>
      <c r="E16" s="15"/>
      <c r="F16" s="16"/>
      <c r="G16" s="15"/>
      <c r="H16" s="16"/>
      <c r="I16" s="17"/>
    </row>
    <row r="17" spans="1:9">
      <c r="A17" s="8" t="s">
        <v>107</v>
      </c>
      <c r="B17" s="29" t="s">
        <v>108</v>
      </c>
      <c r="C17" s="15">
        <v>21569</v>
      </c>
      <c r="D17" s="16"/>
      <c r="E17" s="15"/>
      <c r="F17" s="16"/>
      <c r="G17" s="15"/>
      <c r="H17" s="16"/>
      <c r="I17" s="17"/>
    </row>
    <row r="18" spans="1:9">
      <c r="A18" s="8" t="s">
        <v>109</v>
      </c>
      <c r="B18" s="29" t="s">
        <v>110</v>
      </c>
      <c r="C18" s="15">
        <v>63084</v>
      </c>
      <c r="D18" s="16"/>
      <c r="E18" s="15"/>
      <c r="F18" s="16"/>
      <c r="G18" s="15"/>
      <c r="H18" s="16"/>
      <c r="I18" s="17"/>
    </row>
    <row r="19" spans="1:9">
      <c r="A19" s="8" t="s">
        <v>111</v>
      </c>
      <c r="B19" s="29" t="s">
        <v>112</v>
      </c>
      <c r="C19" s="15">
        <v>180524</v>
      </c>
      <c r="D19" s="16"/>
      <c r="E19" s="15"/>
      <c r="F19" s="16"/>
      <c r="G19" s="15"/>
      <c r="H19" s="16"/>
      <c r="I19" s="17"/>
    </row>
    <row r="20" spans="1:9">
      <c r="A20" s="58" t="s">
        <v>113</v>
      </c>
      <c r="B20" s="29" t="s">
        <v>114</v>
      </c>
      <c r="C20" s="15">
        <v>29699</v>
      </c>
      <c r="D20" s="16"/>
      <c r="E20" s="15"/>
      <c r="F20" s="16"/>
      <c r="G20" s="15"/>
      <c r="H20" s="16"/>
      <c r="I20" s="17"/>
    </row>
    <row r="21" spans="1:9">
      <c r="A21" s="141">
        <v>489</v>
      </c>
      <c r="B21" s="29" t="s">
        <v>115</v>
      </c>
      <c r="C21" s="15">
        <v>0</v>
      </c>
      <c r="D21" s="43"/>
      <c r="E21" s="15"/>
      <c r="F21" s="16"/>
      <c r="G21" s="15"/>
      <c r="H21" s="16"/>
      <c r="I21" s="17"/>
    </row>
    <row r="22" spans="1:9">
      <c r="A22" s="30" t="s">
        <v>116</v>
      </c>
      <c r="B22" s="31" t="s">
        <v>117</v>
      </c>
      <c r="C22" s="20">
        <v>10411</v>
      </c>
      <c r="D22" s="16"/>
      <c r="E22" s="20"/>
      <c r="F22" s="16"/>
      <c r="G22" s="20"/>
      <c r="H22" s="16"/>
      <c r="I22" s="21"/>
    </row>
    <row r="23" spans="1:9">
      <c r="A23" s="50" t="s">
        <v>118</v>
      </c>
      <c r="B23" s="51" t="s">
        <v>119</v>
      </c>
      <c r="C23" s="24">
        <v>453924</v>
      </c>
      <c r="D23" s="52"/>
      <c r="E23" s="24"/>
      <c r="F23" s="52"/>
      <c r="G23" s="24"/>
      <c r="H23" s="53"/>
      <c r="I23" s="26"/>
    </row>
    <row r="24" spans="1:9">
      <c r="A24" s="49" t="s">
        <v>120</v>
      </c>
      <c r="B24" s="32" t="s">
        <v>121</v>
      </c>
      <c r="C24" s="33">
        <v>4778</v>
      </c>
      <c r="D24" s="118"/>
      <c r="E24" s="33"/>
      <c r="F24" s="118"/>
      <c r="G24" s="34"/>
      <c r="H24" s="119"/>
      <c r="I24" s="35"/>
    </row>
    <row r="25" spans="1:9">
      <c r="A25" s="122">
        <v>0</v>
      </c>
      <c r="B25" s="28" t="s">
        <v>122</v>
      </c>
      <c r="C25" s="120">
        <v>0</v>
      </c>
      <c r="D25" s="125"/>
      <c r="E25" s="120"/>
      <c r="F25" s="125"/>
      <c r="G25" s="120"/>
      <c r="H25" s="120"/>
      <c r="I25" s="121"/>
    </row>
    <row r="26" spans="1:9">
      <c r="A26" s="58" t="s">
        <v>123</v>
      </c>
      <c r="B26" s="29" t="s">
        <v>124</v>
      </c>
      <c r="C26" s="15">
        <v>12898</v>
      </c>
      <c r="D26" s="16"/>
      <c r="E26" s="15"/>
      <c r="F26" s="16"/>
      <c r="G26" s="15"/>
      <c r="H26" s="16"/>
      <c r="I26" s="17"/>
    </row>
    <row r="27" spans="1:9">
      <c r="A27" s="58" t="s">
        <v>125</v>
      </c>
      <c r="B27" s="29" t="s">
        <v>126</v>
      </c>
      <c r="C27" s="15">
        <v>0</v>
      </c>
      <c r="D27" s="43"/>
      <c r="E27" s="15"/>
      <c r="F27" s="16"/>
      <c r="G27" s="15"/>
      <c r="H27" s="16"/>
      <c r="I27" s="17"/>
    </row>
    <row r="28" spans="1:9">
      <c r="A28" s="8" t="s">
        <v>127</v>
      </c>
      <c r="B28" s="29" t="s">
        <v>128</v>
      </c>
      <c r="C28" s="15">
        <v>16958</v>
      </c>
      <c r="D28" s="16"/>
      <c r="E28" s="15"/>
      <c r="F28" s="16"/>
      <c r="G28" s="15"/>
      <c r="H28" s="16"/>
      <c r="I28" s="17"/>
    </row>
    <row r="29" spans="1:9">
      <c r="A29" s="50" t="s">
        <v>129</v>
      </c>
      <c r="B29" s="51" t="s">
        <v>130</v>
      </c>
      <c r="C29" s="24">
        <v>29856</v>
      </c>
      <c r="D29" s="53"/>
      <c r="E29" s="24"/>
      <c r="F29" s="53"/>
      <c r="G29" s="24"/>
      <c r="H29" s="53"/>
      <c r="I29" s="26"/>
    </row>
    <row r="30" spans="1:9">
      <c r="A30" s="8" t="s">
        <v>131</v>
      </c>
      <c r="B30" s="29" t="s">
        <v>132</v>
      </c>
      <c r="C30" s="15">
        <v>0</v>
      </c>
      <c r="D30" s="43"/>
      <c r="E30" s="15"/>
      <c r="F30" s="16"/>
      <c r="G30" s="15"/>
      <c r="H30" s="16"/>
      <c r="I30" s="17"/>
    </row>
    <row r="31" spans="1:9">
      <c r="A31" s="8" t="s">
        <v>133</v>
      </c>
      <c r="B31" s="29" t="s">
        <v>134</v>
      </c>
      <c r="C31" s="15">
        <v>9122</v>
      </c>
      <c r="D31" s="16"/>
      <c r="E31" s="15"/>
      <c r="F31" s="16"/>
      <c r="G31" s="15"/>
      <c r="H31" s="16"/>
      <c r="I31" s="17"/>
    </row>
    <row r="32" spans="1:9">
      <c r="A32" s="50" t="s">
        <v>135</v>
      </c>
      <c r="B32" s="51" t="s">
        <v>136</v>
      </c>
      <c r="C32" s="24">
        <v>9122</v>
      </c>
      <c r="D32" s="53"/>
      <c r="E32" s="24"/>
      <c r="F32" s="53"/>
      <c r="G32" s="24"/>
      <c r="H32" s="53"/>
      <c r="I32" s="26"/>
    </row>
    <row r="33" spans="1:9">
      <c r="A33" s="36" t="s">
        <v>137</v>
      </c>
      <c r="B33" s="37" t="s">
        <v>15</v>
      </c>
      <c r="C33" s="38">
        <v>20734</v>
      </c>
      <c r="D33" s="39"/>
      <c r="E33" s="38"/>
      <c r="F33" s="39"/>
      <c r="G33" s="38"/>
      <c r="H33" s="39"/>
      <c r="I33" s="40"/>
    </row>
    <row r="34" spans="1:9">
      <c r="A34" s="113" t="s">
        <v>2</v>
      </c>
      <c r="B34" s="29" t="s">
        <v>138</v>
      </c>
      <c r="C34" s="15">
        <v>27870</v>
      </c>
      <c r="D34" s="16"/>
      <c r="E34" s="15"/>
      <c r="F34" s="16"/>
      <c r="G34" s="15"/>
      <c r="H34" s="16"/>
      <c r="I34" s="17"/>
    </row>
    <row r="35" spans="1:9">
      <c r="A35" s="113" t="s">
        <v>2</v>
      </c>
      <c r="B35" s="29" t="s">
        <v>139</v>
      </c>
      <c r="C35" s="15">
        <v>7136</v>
      </c>
      <c r="D35" s="16"/>
      <c r="E35" s="15"/>
      <c r="F35" s="16"/>
      <c r="G35" s="15"/>
      <c r="H35" s="16"/>
      <c r="I35" s="17"/>
    </row>
    <row r="36" spans="1:9">
      <c r="A36" s="123" t="s">
        <v>2</v>
      </c>
      <c r="B36" s="31" t="s">
        <v>140</v>
      </c>
      <c r="C36" s="20">
        <v>418719</v>
      </c>
      <c r="D36" s="111"/>
      <c r="E36" s="20"/>
      <c r="F36" s="111"/>
      <c r="G36" s="20"/>
      <c r="H36" s="111"/>
      <c r="I36" s="21"/>
    </row>
    <row r="37" spans="1:9">
      <c r="A37" s="123">
        <v>0</v>
      </c>
      <c r="B37" s="31" t="s">
        <v>19</v>
      </c>
      <c r="C37" s="64">
        <v>1.3441689977814217</v>
      </c>
      <c r="D37" s="124"/>
      <c r="E37" s="41"/>
      <c r="F37" s="124"/>
      <c r="G37" s="41"/>
      <c r="H37" s="124"/>
      <c r="I37" s="42"/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5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664062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216" t="s">
        <v>193</v>
      </c>
      <c r="B1" s="217" t="s">
        <v>335</v>
      </c>
      <c r="C1" s="217" t="s">
        <v>11</v>
      </c>
      <c r="D1" s="220" t="s">
        <v>48</v>
      </c>
      <c r="E1" s="219" t="s">
        <v>47</v>
      </c>
      <c r="F1" s="220" t="s">
        <v>48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195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196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82</v>
      </c>
      <c r="D4" s="233">
        <v>0</v>
      </c>
      <c r="E4" s="233">
        <v>71142</v>
      </c>
      <c r="F4" s="233">
        <v>71379.199999999997</v>
      </c>
      <c r="G4" s="233">
        <v>67758.5</v>
      </c>
    </row>
    <row r="5" spans="1:57" s="234" customFormat="1" ht="12.75" customHeight="1">
      <c r="A5" s="235">
        <v>31</v>
      </c>
      <c r="B5" s="235"/>
      <c r="C5" s="236" t="s">
        <v>197</v>
      </c>
      <c r="D5" s="238">
        <v>0</v>
      </c>
      <c r="E5" s="238">
        <v>29846</v>
      </c>
      <c r="F5" s="238">
        <v>31330.799999999999</v>
      </c>
      <c r="G5" s="238">
        <v>29880.5</v>
      </c>
    </row>
    <row r="6" spans="1:57" s="234" customFormat="1" ht="12.75" customHeight="1">
      <c r="A6" s="235">
        <v>33</v>
      </c>
      <c r="B6" s="235"/>
      <c r="C6" s="236" t="s">
        <v>92</v>
      </c>
      <c r="D6" s="237">
        <v>0</v>
      </c>
      <c r="E6" s="237">
        <v>14266</v>
      </c>
      <c r="F6" s="237">
        <v>9019</v>
      </c>
      <c r="G6" s="237">
        <v>13896.2</v>
      </c>
    </row>
    <row r="7" spans="1:57" s="234" customFormat="1" ht="12.75" customHeight="1">
      <c r="A7" s="235">
        <v>35</v>
      </c>
      <c r="B7" s="235"/>
      <c r="C7" s="236" t="s">
        <v>198</v>
      </c>
      <c r="D7" s="237">
        <v>0</v>
      </c>
      <c r="E7" s="237">
        <v>2980</v>
      </c>
      <c r="F7" s="237">
        <v>3306.2</v>
      </c>
      <c r="G7" s="237">
        <v>3575.1</v>
      </c>
    </row>
    <row r="8" spans="1:57" s="243" customFormat="1" ht="28">
      <c r="A8" s="239" t="s">
        <v>199</v>
      </c>
      <c r="B8" s="239"/>
      <c r="C8" s="240" t="s">
        <v>200</v>
      </c>
      <c r="D8" s="242">
        <v>0</v>
      </c>
      <c r="E8" s="241">
        <v>872</v>
      </c>
      <c r="F8" s="241">
        <v>877.8</v>
      </c>
      <c r="G8" s="241">
        <v>1313.1</v>
      </c>
    </row>
    <row r="9" spans="1:57" s="234" customFormat="1" ht="12.75" customHeight="1">
      <c r="A9" s="235">
        <v>36</v>
      </c>
      <c r="B9" s="235"/>
      <c r="C9" s="236" t="s">
        <v>201</v>
      </c>
      <c r="D9" s="263">
        <v>0</v>
      </c>
      <c r="E9" s="262">
        <v>190917</v>
      </c>
      <c r="F9" s="263">
        <v>189993</v>
      </c>
      <c r="G9" s="262">
        <v>160896</v>
      </c>
    </row>
    <row r="10" spans="1:57" s="246" customFormat="1" ht="26.25" customHeight="1">
      <c r="A10" s="239" t="s">
        <v>202</v>
      </c>
      <c r="B10" s="239"/>
      <c r="C10" s="240" t="s">
        <v>203</v>
      </c>
      <c r="D10" s="242">
        <v>0</v>
      </c>
      <c r="E10" s="241">
        <v>6147</v>
      </c>
      <c r="F10" s="242">
        <v>4981.3999999999996</v>
      </c>
      <c r="G10" s="241">
        <v>5762.9</v>
      </c>
    </row>
    <row r="11" spans="1:57" s="248" customFormat="1">
      <c r="A11" s="235">
        <v>37</v>
      </c>
      <c r="B11" s="235"/>
      <c r="C11" s="236" t="s">
        <v>204</v>
      </c>
      <c r="D11" s="255">
        <v>0</v>
      </c>
      <c r="E11" s="237">
        <v>25716</v>
      </c>
      <c r="F11" s="255">
        <v>28430.6</v>
      </c>
      <c r="G11" s="237">
        <v>24177.5</v>
      </c>
    </row>
    <row r="12" spans="1:57" s="234" customFormat="1" ht="12.75" customHeight="1">
      <c r="A12" s="235">
        <v>39</v>
      </c>
      <c r="B12" s="235"/>
      <c r="C12" s="236" t="s">
        <v>205</v>
      </c>
      <c r="D12" s="244">
        <v>0</v>
      </c>
      <c r="E12" s="237">
        <v>10661</v>
      </c>
      <c r="F12" s="244">
        <v>10680.1</v>
      </c>
      <c r="G12" s="237">
        <v>12372.6</v>
      </c>
    </row>
    <row r="13" spans="1:57" ht="12.75" customHeight="1">
      <c r="A13" s="249"/>
      <c r="B13" s="249"/>
      <c r="C13" s="250" t="s">
        <v>206</v>
      </c>
      <c r="D13" s="251">
        <f>D4+D5+D6+D7+D9+D11+D12</f>
        <v>0</v>
      </c>
      <c r="E13" s="251">
        <f>E4+E5+E6+E7+E9+E11+E12</f>
        <v>345528</v>
      </c>
      <c r="F13" s="251">
        <f>F4+F5+F6+F7+F9+F11+F12</f>
        <v>344138.89999999997</v>
      </c>
      <c r="G13" s="251">
        <f>G4+G5+G6+G7+G9+G11+G12</f>
        <v>312556.39999999997</v>
      </c>
    </row>
    <row r="14" spans="1:57" s="234" customFormat="1" ht="12.75" customHeight="1">
      <c r="A14" s="252">
        <v>40</v>
      </c>
      <c r="B14" s="235"/>
      <c r="C14" s="236" t="s">
        <v>207</v>
      </c>
      <c r="D14" s="244">
        <v>0</v>
      </c>
      <c r="E14" s="237">
        <v>109634</v>
      </c>
      <c r="F14" s="244">
        <v>110076</v>
      </c>
      <c r="G14" s="237">
        <v>100769</v>
      </c>
    </row>
    <row r="15" spans="1:57" s="253" customFormat="1" ht="12.75" customHeight="1">
      <c r="A15" s="235">
        <v>41</v>
      </c>
      <c r="B15" s="235"/>
      <c r="C15" s="236" t="s">
        <v>208</v>
      </c>
      <c r="D15" s="244">
        <v>0</v>
      </c>
      <c r="E15" s="237">
        <v>15591.3</v>
      </c>
      <c r="F15" s="244">
        <v>16143.6</v>
      </c>
      <c r="G15" s="237">
        <v>7413.1</v>
      </c>
    </row>
    <row r="16" spans="1:57" s="234" customFormat="1" ht="12.75" customHeight="1">
      <c r="A16" s="254">
        <v>42</v>
      </c>
      <c r="B16" s="254"/>
      <c r="C16" s="236" t="s">
        <v>209</v>
      </c>
      <c r="D16" s="244">
        <v>0</v>
      </c>
      <c r="E16" s="237">
        <v>54263.8</v>
      </c>
      <c r="F16" s="244">
        <v>58263.1</v>
      </c>
      <c r="G16" s="237">
        <v>29382.9</v>
      </c>
    </row>
    <row r="17" spans="1:7" s="256" customFormat="1" ht="12.75" customHeight="1">
      <c r="A17" s="235">
        <v>43</v>
      </c>
      <c r="B17" s="235"/>
      <c r="C17" s="236" t="s">
        <v>210</v>
      </c>
      <c r="D17" s="255">
        <v>0</v>
      </c>
      <c r="E17" s="247">
        <v>217</v>
      </c>
      <c r="F17" s="255">
        <v>135.6</v>
      </c>
      <c r="G17" s="247">
        <v>234.5</v>
      </c>
    </row>
    <row r="18" spans="1:7" s="234" customFormat="1" ht="12.75" customHeight="1">
      <c r="A18" s="235">
        <v>45</v>
      </c>
      <c r="B18" s="235"/>
      <c r="C18" s="236" t="s">
        <v>211</v>
      </c>
      <c r="D18" s="244">
        <v>0</v>
      </c>
      <c r="E18" s="237">
        <v>5804</v>
      </c>
      <c r="F18" s="244">
        <v>14928.6</v>
      </c>
      <c r="G18" s="237">
        <v>1360.9</v>
      </c>
    </row>
    <row r="19" spans="1:7" s="243" customFormat="1" ht="28">
      <c r="A19" s="239" t="s">
        <v>212</v>
      </c>
      <c r="B19" s="239"/>
      <c r="C19" s="240" t="s">
        <v>213</v>
      </c>
      <c r="D19" s="242">
        <v>0</v>
      </c>
      <c r="E19" s="241">
        <v>5433</v>
      </c>
      <c r="F19" s="241">
        <v>12409.7</v>
      </c>
      <c r="G19" s="241">
        <v>997.1</v>
      </c>
    </row>
    <row r="20" spans="1:7" s="258" customFormat="1" ht="12.75" customHeight="1">
      <c r="A20" s="235">
        <v>46</v>
      </c>
      <c r="B20" s="235"/>
      <c r="C20" s="236" t="s">
        <v>214</v>
      </c>
      <c r="D20" s="257">
        <v>0</v>
      </c>
      <c r="E20" s="257">
        <v>115336</v>
      </c>
      <c r="F20" s="257">
        <v>118667.8</v>
      </c>
      <c r="G20" s="257">
        <v>122864.9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>
        <v>0</v>
      </c>
      <c r="E21" s="257">
        <v>0</v>
      </c>
      <c r="F21" s="263">
        <v>0</v>
      </c>
      <c r="G21" s="257">
        <v>0</v>
      </c>
    </row>
    <row r="22" spans="1:7" s="234" customFormat="1" ht="15" customHeight="1">
      <c r="A22" s="235">
        <v>47</v>
      </c>
      <c r="B22" s="235"/>
      <c r="C22" s="236" t="s">
        <v>204</v>
      </c>
      <c r="D22" s="244">
        <v>0</v>
      </c>
      <c r="E22" s="257">
        <v>25716</v>
      </c>
      <c r="F22" s="244">
        <v>28430.6</v>
      </c>
      <c r="G22" s="257">
        <v>24177.5</v>
      </c>
    </row>
    <row r="23" spans="1:7" s="234" customFormat="1" ht="15" customHeight="1">
      <c r="A23" s="235">
        <v>49</v>
      </c>
      <c r="B23" s="235"/>
      <c r="C23" s="236" t="s">
        <v>217</v>
      </c>
      <c r="D23" s="244">
        <v>0</v>
      </c>
      <c r="E23" s="237">
        <v>10661</v>
      </c>
      <c r="F23" s="244">
        <v>10680.1</v>
      </c>
      <c r="G23" s="237">
        <v>12372.6</v>
      </c>
    </row>
    <row r="24" spans="1:7" s="265" customFormat="1" ht="13.5" customHeight="1">
      <c r="A24" s="249"/>
      <c r="B24" s="264"/>
      <c r="C24" s="250" t="s">
        <v>218</v>
      </c>
      <c r="D24" s="251">
        <f>D14+D15+D16+D17+D18+D20+D22+D23</f>
        <v>0</v>
      </c>
      <c r="E24" s="251">
        <f>E14+E15+E16+E17+E18+E20+E22+E23</f>
        <v>337223.1</v>
      </c>
      <c r="F24" s="251">
        <f>F14+F15+F16+F17+F18+F20+F22+F23</f>
        <v>357325.39999999997</v>
      </c>
      <c r="G24" s="251">
        <f>G14+G15+G16+G17+G18+G20+G22+G23</f>
        <v>298575.39999999997</v>
      </c>
    </row>
    <row r="25" spans="1:7" s="267" customFormat="1" ht="15" customHeight="1">
      <c r="A25" s="249"/>
      <c r="B25" s="264"/>
      <c r="C25" s="250" t="s">
        <v>219</v>
      </c>
      <c r="D25" s="266">
        <f>D24-D13</f>
        <v>0</v>
      </c>
      <c r="E25" s="266">
        <f>E24-E13</f>
        <v>-8304.9000000000233</v>
      </c>
      <c r="F25" s="266">
        <f>F24-F13</f>
        <v>13186.5</v>
      </c>
      <c r="G25" s="266">
        <f>G24-G13</f>
        <v>-13981</v>
      </c>
    </row>
    <row r="26" spans="1:7" s="234" customFormat="1" ht="15" customHeight="1">
      <c r="A26" s="235">
        <v>34</v>
      </c>
      <c r="B26" s="235"/>
      <c r="C26" s="236" t="s">
        <v>220</v>
      </c>
      <c r="D26" s="244">
        <v>0</v>
      </c>
      <c r="E26" s="237">
        <v>4755</v>
      </c>
      <c r="F26" s="244">
        <v>5543.6</v>
      </c>
      <c r="G26" s="237">
        <v>4371.5</v>
      </c>
    </row>
    <row r="27" spans="1:7" s="243" customFormat="1" ht="15" customHeight="1">
      <c r="A27" s="259" t="s">
        <v>221</v>
      </c>
      <c r="B27" s="260"/>
      <c r="C27" s="261" t="s">
        <v>222</v>
      </c>
      <c r="D27" s="263">
        <v>0</v>
      </c>
      <c r="E27" s="262">
        <v>2768</v>
      </c>
      <c r="F27" s="263">
        <v>2813.5</v>
      </c>
      <c r="G27" s="262">
        <v>2371.5</v>
      </c>
    </row>
    <row r="28" spans="1:7" s="234" customFormat="1" ht="15" customHeight="1">
      <c r="A28" s="235">
        <v>440</v>
      </c>
      <c r="B28" s="235"/>
      <c r="C28" s="236" t="s">
        <v>223</v>
      </c>
      <c r="D28" s="244">
        <v>0</v>
      </c>
      <c r="E28" s="237">
        <v>6480</v>
      </c>
      <c r="F28" s="244">
        <v>6678.3</v>
      </c>
      <c r="G28" s="237">
        <v>6425.1</v>
      </c>
    </row>
    <row r="29" spans="1:7" s="234" customFormat="1" ht="15" customHeight="1">
      <c r="A29" s="235">
        <v>441</v>
      </c>
      <c r="B29" s="235"/>
      <c r="C29" s="236" t="s">
        <v>224</v>
      </c>
      <c r="D29" s="244">
        <v>0</v>
      </c>
      <c r="E29" s="237">
        <v>0</v>
      </c>
      <c r="F29" s="244">
        <v>0</v>
      </c>
      <c r="G29" s="237">
        <v>0</v>
      </c>
    </row>
    <row r="30" spans="1:7" s="234" customFormat="1" ht="15" customHeight="1">
      <c r="A30" s="235">
        <v>442</v>
      </c>
      <c r="B30" s="235"/>
      <c r="C30" s="236" t="s">
        <v>225</v>
      </c>
      <c r="D30" s="244">
        <v>0</v>
      </c>
      <c r="E30" s="237">
        <v>4227</v>
      </c>
      <c r="F30" s="244">
        <v>1733.7</v>
      </c>
      <c r="G30" s="237">
        <v>2281</v>
      </c>
    </row>
    <row r="31" spans="1:7" s="234" customFormat="1" ht="15" customHeight="1">
      <c r="A31" s="235">
        <v>443</v>
      </c>
      <c r="B31" s="235"/>
      <c r="C31" s="236" t="s">
        <v>226</v>
      </c>
      <c r="D31" s="244">
        <v>0</v>
      </c>
      <c r="E31" s="237">
        <v>1202</v>
      </c>
      <c r="F31" s="244">
        <v>1131.9000000000001</v>
      </c>
      <c r="G31" s="237">
        <v>1063.2</v>
      </c>
    </row>
    <row r="32" spans="1:7" s="234" customFormat="1" ht="15" customHeight="1">
      <c r="A32" s="235">
        <v>444</v>
      </c>
      <c r="B32" s="235"/>
      <c r="C32" s="236" t="s">
        <v>227</v>
      </c>
      <c r="D32" s="244">
        <v>0</v>
      </c>
      <c r="E32" s="237">
        <v>0</v>
      </c>
      <c r="F32" s="244">
        <v>1067</v>
      </c>
      <c r="G32" s="237">
        <v>0</v>
      </c>
    </row>
    <row r="33" spans="1:7" s="234" customFormat="1" ht="15" customHeight="1">
      <c r="A33" s="235">
        <v>445</v>
      </c>
      <c r="B33" s="235"/>
      <c r="C33" s="236" t="s">
        <v>228</v>
      </c>
      <c r="D33" s="244">
        <v>0</v>
      </c>
      <c r="E33" s="237">
        <v>0</v>
      </c>
      <c r="F33" s="244">
        <v>9</v>
      </c>
      <c r="G33" s="237">
        <v>20</v>
      </c>
    </row>
    <row r="34" spans="1:7" s="234" customFormat="1" ht="15" customHeight="1">
      <c r="A34" s="235">
        <v>446</v>
      </c>
      <c r="B34" s="235"/>
      <c r="C34" s="236" t="s">
        <v>229</v>
      </c>
      <c r="D34" s="244">
        <v>0</v>
      </c>
      <c r="E34" s="237">
        <v>1750</v>
      </c>
      <c r="F34" s="244">
        <v>2304.4</v>
      </c>
      <c r="G34" s="237">
        <v>1880</v>
      </c>
    </row>
    <row r="35" spans="1:7" s="234" customFormat="1" ht="15" customHeight="1">
      <c r="A35" s="235">
        <v>447</v>
      </c>
      <c r="B35" s="235"/>
      <c r="C35" s="236" t="s">
        <v>230</v>
      </c>
      <c r="D35" s="244">
        <v>0</v>
      </c>
      <c r="E35" s="237">
        <v>135</v>
      </c>
      <c r="F35" s="244">
        <v>301.8</v>
      </c>
      <c r="G35" s="237">
        <v>135.5</v>
      </c>
    </row>
    <row r="36" spans="1:7" s="234" customFormat="1" ht="15" customHeight="1">
      <c r="A36" s="235">
        <v>448</v>
      </c>
      <c r="B36" s="235"/>
      <c r="C36" s="236" t="s">
        <v>231</v>
      </c>
      <c r="D36" s="244">
        <v>0</v>
      </c>
      <c r="E36" s="237">
        <v>0</v>
      </c>
      <c r="F36" s="244">
        <v>0</v>
      </c>
      <c r="G36" s="237">
        <v>0</v>
      </c>
    </row>
    <row r="37" spans="1:7" s="234" customFormat="1" ht="15" customHeight="1">
      <c r="A37" s="235">
        <v>449</v>
      </c>
      <c r="B37" s="235"/>
      <c r="C37" s="236" t="s">
        <v>232</v>
      </c>
      <c r="D37" s="244">
        <v>0</v>
      </c>
      <c r="E37" s="237">
        <v>0</v>
      </c>
      <c r="F37" s="244">
        <v>0</v>
      </c>
      <c r="G37" s="237">
        <v>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263">
        <v>0</v>
      </c>
      <c r="E38" s="262">
        <v>0</v>
      </c>
      <c r="F38" s="263">
        <v>0</v>
      </c>
      <c r="G38" s="262">
        <v>0</v>
      </c>
    </row>
    <row r="39" spans="1:7" ht="15" customHeight="1">
      <c r="A39" s="264"/>
      <c r="B39" s="264"/>
      <c r="C39" s="250" t="s">
        <v>235</v>
      </c>
      <c r="D39" s="251">
        <f>(SUM(D28:D37))-D26</f>
        <v>0</v>
      </c>
      <c r="E39" s="251">
        <f>(SUM(E28:E37))-E26</f>
        <v>9039</v>
      </c>
      <c r="F39" s="251">
        <f>(SUM(F28:F37))-F26</f>
        <v>7682.4999999999982</v>
      </c>
      <c r="G39" s="251">
        <f>(SUM(G28:G37))-G26</f>
        <v>7433.3000000000011</v>
      </c>
    </row>
    <row r="40" spans="1:7" ht="14.25" customHeight="1">
      <c r="A40" s="264"/>
      <c r="B40" s="264"/>
      <c r="C40" s="250" t="s">
        <v>236</v>
      </c>
      <c r="D40" s="251">
        <f>D39+D25</f>
        <v>0</v>
      </c>
      <c r="E40" s="251">
        <f>E39+E25</f>
        <v>734.09999999997672</v>
      </c>
      <c r="F40" s="251">
        <f>F39+F25</f>
        <v>20869</v>
      </c>
      <c r="G40" s="251">
        <f>G39+G25</f>
        <v>-6547.6999999999989</v>
      </c>
    </row>
    <row r="41" spans="1:7" s="234" customFormat="1" ht="15.75" customHeight="1">
      <c r="A41" s="254">
        <v>38</v>
      </c>
      <c r="B41" s="254"/>
      <c r="C41" s="236" t="s">
        <v>237</v>
      </c>
      <c r="D41" s="244">
        <v>0</v>
      </c>
      <c r="E41" s="237">
        <v>200</v>
      </c>
      <c r="F41" s="244">
        <v>12901.1</v>
      </c>
      <c r="G41" s="237">
        <v>200</v>
      </c>
    </row>
    <row r="42" spans="1:7" s="243" customFormat="1" ht="28">
      <c r="A42" s="239" t="s">
        <v>238</v>
      </c>
      <c r="B42" s="239"/>
      <c r="C42" s="240" t="s">
        <v>239</v>
      </c>
      <c r="D42" s="270">
        <v>0</v>
      </c>
      <c r="E42" s="269">
        <v>0</v>
      </c>
      <c r="F42" s="270">
        <v>9727.1</v>
      </c>
      <c r="G42" s="269">
        <v>0</v>
      </c>
    </row>
    <row r="43" spans="1:7" s="243" customFormat="1" ht="28">
      <c r="A43" s="239" t="s">
        <v>240</v>
      </c>
      <c r="B43" s="239"/>
      <c r="C43" s="240" t="s">
        <v>241</v>
      </c>
      <c r="D43" s="270">
        <v>0</v>
      </c>
      <c r="E43" s="269">
        <v>0</v>
      </c>
      <c r="F43" s="270">
        <v>2666.6</v>
      </c>
      <c r="G43" s="269">
        <v>0</v>
      </c>
    </row>
    <row r="44" spans="1:7" s="243" customFormat="1">
      <c r="A44" s="259" t="s">
        <v>242</v>
      </c>
      <c r="B44" s="259"/>
      <c r="C44" s="261" t="s">
        <v>98</v>
      </c>
      <c r="D44" s="263">
        <v>0</v>
      </c>
      <c r="E44" s="262">
        <v>200</v>
      </c>
      <c r="F44" s="263">
        <v>507.3</v>
      </c>
      <c r="G44" s="262">
        <v>200</v>
      </c>
    </row>
    <row r="45" spans="1:7" s="234" customFormat="1">
      <c r="A45" s="235">
        <v>48</v>
      </c>
      <c r="B45" s="235"/>
      <c r="C45" s="236" t="s">
        <v>243</v>
      </c>
      <c r="D45" s="244">
        <v>0</v>
      </c>
      <c r="E45" s="237">
        <v>8270</v>
      </c>
      <c r="F45" s="244">
        <v>134.4</v>
      </c>
      <c r="G45" s="237">
        <v>3587.6</v>
      </c>
    </row>
    <row r="46" spans="1:7" s="243" customFormat="1">
      <c r="A46" s="259" t="s">
        <v>244</v>
      </c>
      <c r="B46" s="260"/>
      <c r="C46" s="261" t="s">
        <v>245</v>
      </c>
      <c r="D46" s="263">
        <v>0</v>
      </c>
      <c r="E46" s="262">
        <v>0</v>
      </c>
      <c r="F46" s="263">
        <v>0</v>
      </c>
      <c r="G46" s="262">
        <v>0</v>
      </c>
    </row>
    <row r="47" spans="1:7" s="243" customFormat="1">
      <c r="A47" s="259" t="s">
        <v>246</v>
      </c>
      <c r="B47" s="260"/>
      <c r="C47" s="261" t="s">
        <v>115</v>
      </c>
      <c r="D47" s="263">
        <v>0</v>
      </c>
      <c r="E47" s="262">
        <v>8270</v>
      </c>
      <c r="F47" s="263">
        <v>134.4</v>
      </c>
      <c r="G47" s="262">
        <v>3587.6</v>
      </c>
    </row>
    <row r="48" spans="1:7">
      <c r="A48" s="249"/>
      <c r="B48" s="249"/>
      <c r="C48" s="250" t="s">
        <v>247</v>
      </c>
      <c r="D48" s="251">
        <f>D45-D41</f>
        <v>0</v>
      </c>
      <c r="E48" s="251">
        <f>E45-E41</f>
        <v>8070</v>
      </c>
      <c r="F48" s="251">
        <f>F45-F41</f>
        <v>-12766.7</v>
      </c>
      <c r="G48" s="251">
        <f>G45-G41</f>
        <v>3387.6</v>
      </c>
    </row>
    <row r="49" spans="1:7">
      <c r="A49" s="271"/>
      <c r="B49" s="271"/>
      <c r="C49" s="250" t="s">
        <v>248</v>
      </c>
      <c r="D49" s="251">
        <f>D40+D48</f>
        <v>0</v>
      </c>
      <c r="E49" s="251">
        <f>E40+E48</f>
        <v>8804.0999999999767</v>
      </c>
      <c r="F49" s="251">
        <f>F40+F48</f>
        <v>8102.2999999999993</v>
      </c>
      <c r="G49" s="251">
        <f>G40+G48</f>
        <v>-3160.099999999999</v>
      </c>
    </row>
    <row r="50" spans="1:7">
      <c r="A50" s="272">
        <v>3</v>
      </c>
      <c r="B50" s="272"/>
      <c r="C50" s="273" t="s">
        <v>249</v>
      </c>
      <c r="D50" s="274">
        <f>D13+D26+D41</f>
        <v>0</v>
      </c>
      <c r="E50" s="274">
        <f>E13+E26+E41</f>
        <v>350483</v>
      </c>
      <c r="F50" s="274">
        <f>F13+F26+F41</f>
        <v>362583.59999999992</v>
      </c>
      <c r="G50" s="274">
        <f>G13+G26+G41</f>
        <v>317127.89999999997</v>
      </c>
    </row>
    <row r="51" spans="1:7">
      <c r="A51" s="272">
        <v>4</v>
      </c>
      <c r="B51" s="272"/>
      <c r="C51" s="273" t="s">
        <v>250</v>
      </c>
      <c r="D51" s="274">
        <f>D24+D28+D29+D30+D31+D32+D33+D34+D35+D36+D37+D45</f>
        <v>0</v>
      </c>
      <c r="E51" s="274">
        <f>E24+E28+E29+E30+E31+E32+E33+E34+E35+E36+E37+E45</f>
        <v>359287.1</v>
      </c>
      <c r="F51" s="274">
        <f>F24+F28+F29+F30+F31+F32+F33+F34+F35+F36+F37+F45</f>
        <v>370685.9</v>
      </c>
      <c r="G51" s="274">
        <f>G24+G28+G29+G30+G31+G32+G33+G34+G35+G36+G37+G45</f>
        <v>313967.79999999993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82">
        <v>0</v>
      </c>
      <c r="E54" s="233">
        <f>11990+955+550+40+13797</f>
        <v>27332</v>
      </c>
      <c r="F54" s="282">
        <v>26532.799999999999</v>
      </c>
      <c r="G54" s="233">
        <v>26448.400000000001</v>
      </c>
    </row>
    <row r="55" spans="1:7" s="234" customFormat="1">
      <c r="A55" s="283" t="s">
        <v>254</v>
      </c>
      <c r="B55" s="284"/>
      <c r="C55" s="284" t="s">
        <v>255</v>
      </c>
      <c r="D55" s="287">
        <v>0</v>
      </c>
      <c r="E55" s="285">
        <v>550</v>
      </c>
      <c r="F55" s="287">
        <v>70</v>
      </c>
      <c r="G55" s="285">
        <v>900</v>
      </c>
    </row>
    <row r="56" spans="1:7" s="234" customFormat="1">
      <c r="A56" s="283" t="s">
        <v>256</v>
      </c>
      <c r="B56" s="284"/>
      <c r="C56" s="284" t="s">
        <v>257</v>
      </c>
      <c r="D56" s="287">
        <v>0</v>
      </c>
      <c r="E56" s="285">
        <v>40</v>
      </c>
      <c r="F56" s="287">
        <v>40</v>
      </c>
      <c r="G56" s="285">
        <v>0</v>
      </c>
    </row>
    <row r="57" spans="1:7" s="234" customFormat="1">
      <c r="A57" s="288">
        <v>57</v>
      </c>
      <c r="B57" s="289"/>
      <c r="C57" s="289" t="s">
        <v>258</v>
      </c>
      <c r="D57" s="290">
        <v>0</v>
      </c>
      <c r="E57" s="290">
        <v>2661</v>
      </c>
      <c r="F57" s="290">
        <v>3607.3</v>
      </c>
      <c r="G57" s="290">
        <v>1970</v>
      </c>
    </row>
    <row r="58" spans="1:7" s="234" customFormat="1">
      <c r="A58" s="288">
        <v>58</v>
      </c>
      <c r="B58" s="289"/>
      <c r="C58" s="289" t="s">
        <v>259</v>
      </c>
      <c r="D58" s="244">
        <v>0</v>
      </c>
      <c r="E58" s="237">
        <v>0</v>
      </c>
      <c r="F58" s="244">
        <v>0</v>
      </c>
      <c r="G58" s="237">
        <v>0</v>
      </c>
    </row>
    <row r="59" spans="1:7">
      <c r="A59" s="291">
        <v>5</v>
      </c>
      <c r="B59" s="292"/>
      <c r="C59" s="292" t="s">
        <v>260</v>
      </c>
      <c r="D59" s="293">
        <f>D54+D57+D58</f>
        <v>0</v>
      </c>
      <c r="E59" s="293">
        <f>E54+E57+E58</f>
        <v>29993</v>
      </c>
      <c r="F59" s="293">
        <f>F54+F57+F58</f>
        <v>30140.1</v>
      </c>
      <c r="G59" s="293">
        <f>G54+G57+G58</f>
        <v>28418.400000000001</v>
      </c>
    </row>
    <row r="60" spans="1:7" s="234" customFormat="1">
      <c r="A60" s="294" t="s">
        <v>261</v>
      </c>
      <c r="B60" s="295"/>
      <c r="C60" s="295" t="s">
        <v>262</v>
      </c>
      <c r="D60" s="237">
        <v>0</v>
      </c>
      <c r="E60" s="237">
        <f>6755+600</f>
        <v>7355</v>
      </c>
      <c r="F60" s="237">
        <v>8847.1</v>
      </c>
      <c r="G60" s="237">
        <v>8981.5</v>
      </c>
    </row>
    <row r="61" spans="1:7" s="234" customFormat="1">
      <c r="A61" s="366" t="s">
        <v>263</v>
      </c>
      <c r="B61" s="367"/>
      <c r="C61" s="367" t="s">
        <v>264</v>
      </c>
      <c r="D61" s="262">
        <v>0</v>
      </c>
      <c r="E61" s="262">
        <v>600</v>
      </c>
      <c r="F61" s="262">
        <v>282.8</v>
      </c>
      <c r="G61" s="262">
        <v>600</v>
      </c>
    </row>
    <row r="62" spans="1:7" s="234" customFormat="1">
      <c r="A62" s="366" t="s">
        <v>265</v>
      </c>
      <c r="B62" s="367"/>
      <c r="C62" s="367" t="s">
        <v>266</v>
      </c>
      <c r="D62" s="262">
        <v>0</v>
      </c>
      <c r="E62" s="262">
        <v>0</v>
      </c>
      <c r="F62" s="262">
        <v>0</v>
      </c>
      <c r="G62" s="262">
        <v>0</v>
      </c>
    </row>
    <row r="63" spans="1:7" s="234" customFormat="1">
      <c r="A63" s="294">
        <v>67</v>
      </c>
      <c r="B63" s="295"/>
      <c r="C63" s="295" t="s">
        <v>258</v>
      </c>
      <c r="D63" s="244">
        <v>0</v>
      </c>
      <c r="E63" s="244">
        <v>2661</v>
      </c>
      <c r="F63" s="244">
        <v>3607.3</v>
      </c>
      <c r="G63" s="244">
        <v>1970</v>
      </c>
    </row>
    <row r="64" spans="1:7" s="234" customFormat="1">
      <c r="A64" s="294">
        <v>68</v>
      </c>
      <c r="B64" s="295"/>
      <c r="C64" s="295" t="s">
        <v>267</v>
      </c>
      <c r="D64" s="237">
        <v>0</v>
      </c>
      <c r="E64" s="237">
        <v>0</v>
      </c>
      <c r="F64" s="237">
        <v>0</v>
      </c>
      <c r="G64" s="237">
        <v>0</v>
      </c>
    </row>
    <row r="65" spans="1:7">
      <c r="A65" s="291">
        <v>6</v>
      </c>
      <c r="B65" s="292"/>
      <c r="C65" s="292" t="s">
        <v>268</v>
      </c>
      <c r="D65" s="293">
        <f>D60+D63+D64</f>
        <v>0</v>
      </c>
      <c r="E65" s="293">
        <f>E60+E63+E64</f>
        <v>10016</v>
      </c>
      <c r="F65" s="293">
        <f>F60+F63+F64</f>
        <v>12454.400000000001</v>
      </c>
      <c r="G65" s="293">
        <f>G60+G63+G64</f>
        <v>10951.5</v>
      </c>
    </row>
    <row r="66" spans="1:7">
      <c r="A66" s="296"/>
      <c r="B66" s="296"/>
      <c r="C66" s="292" t="s">
        <v>15</v>
      </c>
      <c r="D66" s="293">
        <f>D59-D65</f>
        <v>0</v>
      </c>
      <c r="E66" s="293">
        <f>E59-E65</f>
        <v>19977</v>
      </c>
      <c r="F66" s="293">
        <f>F59-F65</f>
        <v>17685.699999999997</v>
      </c>
      <c r="G66" s="293">
        <f>G59-G65</f>
        <v>17466.900000000001</v>
      </c>
    </row>
    <row r="67" spans="1:7">
      <c r="A67" s="289"/>
      <c r="B67" s="289"/>
      <c r="C67" s="297" t="s">
        <v>269</v>
      </c>
      <c r="D67" s="277">
        <f>D66-D55-D56+D61+D62</f>
        <v>0</v>
      </c>
      <c r="E67" s="277">
        <f>E66-E55-E56+E61+E62</f>
        <v>19987</v>
      </c>
      <c r="F67" s="277">
        <f>F66-F55-F56+F61+F62</f>
        <v>17858.499999999996</v>
      </c>
      <c r="G67" s="277">
        <f>G66-G55-G56+G61+G62</f>
        <v>17166.900000000001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90">
        <v>0</v>
      </c>
      <c r="E70" s="290"/>
      <c r="F70" s="290">
        <v>373965</v>
      </c>
      <c r="G70" s="290"/>
    </row>
    <row r="71" spans="1:7" s="301" customFormat="1">
      <c r="A71" s="300">
        <v>14</v>
      </c>
      <c r="B71" s="300"/>
      <c r="C71" s="300" t="s">
        <v>272</v>
      </c>
      <c r="D71" s="290">
        <v>0</v>
      </c>
      <c r="E71" s="290"/>
      <c r="F71" s="290">
        <v>199272</v>
      </c>
      <c r="G71" s="290"/>
    </row>
    <row r="72" spans="1:7" s="301" customFormat="1">
      <c r="A72" s="302" t="s">
        <v>273</v>
      </c>
      <c r="B72" s="302"/>
      <c r="C72" s="302" t="s">
        <v>255</v>
      </c>
      <c r="D72" s="287">
        <v>0</v>
      </c>
      <c r="E72" s="287"/>
      <c r="F72" s="287">
        <v>28436.400000000001</v>
      </c>
      <c r="G72" s="287"/>
    </row>
    <row r="73" spans="1:7" s="301" customFormat="1">
      <c r="A73" s="302" t="s">
        <v>274</v>
      </c>
      <c r="B73" s="302"/>
      <c r="C73" s="302" t="s">
        <v>275</v>
      </c>
      <c r="D73" s="287">
        <v>0</v>
      </c>
      <c r="E73" s="303"/>
      <c r="F73" s="287">
        <v>79744.899999999994</v>
      </c>
      <c r="G73" s="303"/>
    </row>
    <row r="74" spans="1:7" s="230" customFormat="1">
      <c r="A74" s="304">
        <v>1</v>
      </c>
      <c r="B74" s="305"/>
      <c r="C74" s="304" t="s">
        <v>276</v>
      </c>
      <c r="D74" s="306">
        <f>D70+D71</f>
        <v>0</v>
      </c>
      <c r="E74" s="306">
        <f>E70+E71</f>
        <v>0</v>
      </c>
      <c r="F74" s="306">
        <f>F70+F71</f>
        <v>573237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>
        <v>0</v>
      </c>
      <c r="E76" s="290"/>
      <c r="F76" s="290">
        <v>194722</v>
      </c>
      <c r="G76" s="290"/>
    </row>
    <row r="77" spans="1:7" s="308" customFormat="1">
      <c r="A77" s="307" t="s">
        <v>278</v>
      </c>
      <c r="B77" s="302"/>
      <c r="C77" s="302" t="s">
        <v>279</v>
      </c>
      <c r="D77" s="287">
        <v>0</v>
      </c>
      <c r="E77" s="287"/>
      <c r="F77" s="287">
        <v>58805.1</v>
      </c>
      <c r="G77" s="287"/>
    </row>
    <row r="78" spans="1:7" s="308" customFormat="1">
      <c r="A78" s="307" t="s">
        <v>280</v>
      </c>
      <c r="B78" s="302"/>
      <c r="C78" s="302" t="s">
        <v>281</v>
      </c>
      <c r="D78" s="287">
        <v>0</v>
      </c>
      <c r="E78" s="287"/>
      <c r="F78" s="287">
        <v>20425</v>
      </c>
      <c r="G78" s="287"/>
    </row>
    <row r="79" spans="1:7" s="308" customFormat="1">
      <c r="A79" s="307" t="s">
        <v>282</v>
      </c>
      <c r="B79" s="302"/>
      <c r="C79" s="302" t="s">
        <v>283</v>
      </c>
      <c r="D79" s="287">
        <v>0</v>
      </c>
      <c r="E79" s="303"/>
      <c r="F79" s="287">
        <v>0</v>
      </c>
      <c r="G79" s="303"/>
    </row>
    <row r="80" spans="1:7" s="308" customFormat="1">
      <c r="A80" s="307" t="s">
        <v>284</v>
      </c>
      <c r="B80" s="302"/>
      <c r="C80" s="302" t="s">
        <v>285</v>
      </c>
      <c r="D80" s="287">
        <v>0</v>
      </c>
      <c r="E80" s="303"/>
      <c r="F80" s="287">
        <v>82935.199999999997</v>
      </c>
      <c r="G80" s="303"/>
    </row>
    <row r="81" spans="1:7" s="308" customFormat="1">
      <c r="A81" s="307" t="s">
        <v>286</v>
      </c>
      <c r="B81" s="302"/>
      <c r="C81" s="302" t="s">
        <v>287</v>
      </c>
      <c r="D81" s="287">
        <v>0</v>
      </c>
      <c r="E81" s="303"/>
      <c r="F81" s="287">
        <v>0</v>
      </c>
      <c r="G81" s="303"/>
    </row>
    <row r="82" spans="1:7" s="301" customFormat="1">
      <c r="A82" s="309">
        <v>29</v>
      </c>
      <c r="B82" s="300"/>
      <c r="C82" s="300" t="s">
        <v>288</v>
      </c>
      <c r="D82" s="290">
        <v>0</v>
      </c>
      <c r="E82" s="290"/>
      <c r="F82" s="290">
        <v>378514.9</v>
      </c>
      <c r="G82" s="290"/>
    </row>
    <row r="83" spans="1:7" s="301" customFormat="1">
      <c r="A83" s="307" t="s">
        <v>289</v>
      </c>
      <c r="B83" s="302"/>
      <c r="C83" s="302" t="s">
        <v>290</v>
      </c>
      <c r="D83" s="287"/>
      <c r="E83" s="287"/>
      <c r="F83" s="287">
        <v>51349.5</v>
      </c>
      <c r="G83" s="287"/>
    </row>
    <row r="84" spans="1:7" s="230" customFormat="1">
      <c r="A84" s="304">
        <v>2</v>
      </c>
      <c r="B84" s="305"/>
      <c r="C84" s="304" t="s">
        <v>291</v>
      </c>
      <c r="D84" s="306">
        <f>D76+D82</f>
        <v>0</v>
      </c>
      <c r="E84" s="306">
        <f>E76+E82</f>
        <v>0</v>
      </c>
      <c r="F84" s="306">
        <f>F76+F82</f>
        <v>573236.9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0</v>
      </c>
      <c r="E87" s="315">
        <f>E49+E6+E8+E10-E19-E21-E38+E42+E44-E47</f>
        <v>16586.099999999977</v>
      </c>
      <c r="F87" s="315">
        <f>F49+F6+F8+F10-F19-F21-F38+F42+F44-F47</f>
        <v>20670.8</v>
      </c>
      <c r="G87" s="315">
        <f>G49+G6+G8+G10-G19-G21-G38+G42+G44-G47</f>
        <v>13427.400000000003</v>
      </c>
    </row>
    <row r="88" spans="1:7">
      <c r="A88" s="316">
        <v>40</v>
      </c>
      <c r="B88" s="317"/>
      <c r="C88" s="317" t="s">
        <v>294</v>
      </c>
      <c r="D88" s="319">
        <f>IF(D111=0,0,D87/D111)</f>
        <v>0</v>
      </c>
      <c r="E88" s="319">
        <f>IF(E111=0,0,E87/E111)</f>
        <v>5.6216045100004296E-2</v>
      </c>
      <c r="F88" s="319">
        <f>IF(F111=0,0,F87/F111)</f>
        <v>6.8156107385073023E-2</v>
      </c>
      <c r="G88" s="319">
        <f>IF(G111=0,0,G87/G111)</f>
        <v>5.1512212638166174E-2</v>
      </c>
    </row>
    <row r="89" spans="1:7" ht="28">
      <c r="A89" s="323" t="s">
        <v>295</v>
      </c>
      <c r="B89" s="324"/>
      <c r="C89" s="324" t="s">
        <v>296</v>
      </c>
      <c r="D89" s="326">
        <f>IF(D66=0,0,D87/D66)</f>
        <v>0</v>
      </c>
      <c r="E89" s="325">
        <f>IF(E66=0,0,E87/E66)</f>
        <v>0.83025979876858269</v>
      </c>
      <c r="F89" s="326">
        <f>IF(F66=0,0,F87/F66)</f>
        <v>1.1687860814104052</v>
      </c>
      <c r="G89" s="325">
        <f>IF(G66=0,0,G87/G66)</f>
        <v>0.76873400546175918</v>
      </c>
    </row>
    <row r="90" spans="1:7" ht="28">
      <c r="A90" s="327" t="s">
        <v>297</v>
      </c>
      <c r="B90" s="328"/>
      <c r="C90" s="328" t="s">
        <v>298</v>
      </c>
      <c r="D90" s="368">
        <f>IF(0=D67,0,D87/D67)</f>
        <v>0</v>
      </c>
      <c r="E90" s="369">
        <f>IF(0=E67,0,E87/E67)</f>
        <v>0.82984439885925732</v>
      </c>
      <c r="F90" s="369">
        <f>IF(0=F67,0,F87/F67)</f>
        <v>1.1574768317607864</v>
      </c>
      <c r="G90" s="369">
        <f>IF(0=G67,0,G87/G67)</f>
        <v>0.78216800936686315</v>
      </c>
    </row>
    <row r="91" spans="1:7" ht="28">
      <c r="A91" s="320" t="s">
        <v>299</v>
      </c>
      <c r="B91" s="321"/>
      <c r="C91" s="321" t="s">
        <v>300</v>
      </c>
      <c r="D91" s="330">
        <f>D87-D66</f>
        <v>0</v>
      </c>
      <c r="E91" s="330">
        <f>E87-E66</f>
        <v>-3390.9000000000233</v>
      </c>
      <c r="F91" s="330">
        <f>F87-F66</f>
        <v>2985.1000000000022</v>
      </c>
      <c r="G91" s="330">
        <f>G87-G66</f>
        <v>-4039.4999999999982</v>
      </c>
    </row>
    <row r="92" spans="1:7" ht="28">
      <c r="A92" s="370" t="s">
        <v>301</v>
      </c>
      <c r="B92" s="371"/>
      <c r="C92" s="371" t="s">
        <v>302</v>
      </c>
      <c r="D92" s="329">
        <f>D87-D67</f>
        <v>0</v>
      </c>
      <c r="E92" s="329">
        <f>E87-E67</f>
        <v>-3400.9000000000233</v>
      </c>
      <c r="F92" s="329">
        <f>F87-F67</f>
        <v>2812.3000000000029</v>
      </c>
      <c r="G92" s="329">
        <f>G87-G67</f>
        <v>-3739.4999999999982</v>
      </c>
    </row>
    <row r="93" spans="1:7">
      <c r="A93" s="314">
        <v>31</v>
      </c>
      <c r="B93" s="314"/>
      <c r="C93" s="314" t="s">
        <v>303</v>
      </c>
      <c r="D93" s="331">
        <f>D77+D78+D80</f>
        <v>0</v>
      </c>
      <c r="E93" s="331">
        <f>E77+E78+E80</f>
        <v>0</v>
      </c>
      <c r="F93" s="331">
        <f>F77+F78+F80</f>
        <v>162165.29999999999</v>
      </c>
      <c r="G93" s="331">
        <f>G77+G78+G80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</v>
      </c>
      <c r="E94" s="326">
        <f>IF(0=E111,0,E93/E111)</f>
        <v>0</v>
      </c>
      <c r="F94" s="326">
        <f>IF(0=F111,0,F93/F111)</f>
        <v>0.53469413863675241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0</v>
      </c>
      <c r="E95" s="331">
        <f>E76-E70</f>
        <v>0</v>
      </c>
      <c r="F95" s="331">
        <f>F76-F70</f>
        <v>-179243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0</v>
      </c>
      <c r="E96" s="333">
        <f>E71-E72-E73-E82</f>
        <v>0</v>
      </c>
      <c r="F96" s="333">
        <f>F71-F72-F73-F82</f>
        <v>-287424.2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0</v>
      </c>
      <c r="E97" s="333">
        <f>IF(0=E109,0,1000*(E95/E109))</f>
        <v>0</v>
      </c>
      <c r="F97" s="333">
        <f>IF(0=F109,0,1000*(F95/F109))</f>
        <v>-4643.9619659559039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0</v>
      </c>
      <c r="E98" s="333">
        <f>IF(E109=0,0,1000*(E96/E109))</f>
        <v>0</v>
      </c>
      <c r="F98" s="333">
        <f>IF(F109=0,0,1000*(F96/F109))</f>
        <v>-7446.801564888463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0</v>
      </c>
      <c r="E99" s="326">
        <f>IF(E14=0,0,(E76-E81-E70)/E14)</f>
        <v>0</v>
      </c>
      <c r="F99" s="326">
        <f>IF(F14=0,0,(F76-F81-F70)/F14)</f>
        <v>-1.6283567716850176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288</v>
      </c>
      <c r="D100" s="315">
        <f>D82</f>
        <v>0</v>
      </c>
      <c r="E100" s="315">
        <f>E82</f>
        <v>0</v>
      </c>
      <c r="F100" s="315">
        <f>F82</f>
        <v>378514.9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0</v>
      </c>
      <c r="E101" s="326">
        <f>IF(E112=0,0,E83/E112)</f>
        <v>0</v>
      </c>
      <c r="F101" s="326">
        <f>IF(F112=0,0,F83/F112)</f>
        <v>0.16533857871191138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0</v>
      </c>
      <c r="E102" s="335">
        <f>IF(E111=0,0,(E27-E28+E6)/E111)</f>
        <v>3.5771166216617904E-2</v>
      </c>
      <c r="F102" s="335">
        <f>IF(F111=0,0,(F27-F28+F6)/F111)</f>
        <v>1.6994514420542187E-2</v>
      </c>
      <c r="G102" s="335">
        <f>IF(G111=0,0,(G27-G28+G6)/G111)</f>
        <v>3.7759663383262157E-2</v>
      </c>
    </row>
    <row r="103" spans="1:7">
      <c r="A103" s="317">
        <v>43</v>
      </c>
      <c r="B103" s="317"/>
      <c r="C103" s="317" t="s">
        <v>315</v>
      </c>
      <c r="D103" s="315">
        <f>D39</f>
        <v>0</v>
      </c>
      <c r="E103" s="315">
        <f>E39</f>
        <v>9039</v>
      </c>
      <c r="F103" s="315">
        <f>F39</f>
        <v>7682.4999999999982</v>
      </c>
      <c r="G103" s="315">
        <f>G39</f>
        <v>7433.3000000000011</v>
      </c>
    </row>
    <row r="104" spans="1:7">
      <c r="A104" s="332">
        <v>44</v>
      </c>
      <c r="B104" s="332"/>
      <c r="C104" s="332" t="s">
        <v>316</v>
      </c>
      <c r="D104" s="337" t="str">
        <f>IF(0=D70,"",(D28+D29+D30+D31+D32)/D70)</f>
        <v/>
      </c>
      <c r="E104" s="336" t="str">
        <f>IF(0=E70,"",(E28+E29+E30+E31+E32)/E70)</f>
        <v/>
      </c>
      <c r="F104" s="337">
        <f>IF(0=F70,"",(F28+F29+F30+F31+F32)/F70)</f>
        <v>2.8374045699463852E-2</v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0</v>
      </c>
      <c r="E105" s="319">
        <f>IF(E111=0,0,(E27-E28)/E111)</f>
        <v>-1.2581255353049617E-2</v>
      </c>
      <c r="F105" s="319">
        <f>IF(F111=0,0,(F27-F28)/F111)</f>
        <v>-1.2743083181194258E-2</v>
      </c>
      <c r="G105" s="319">
        <f>IF(G111=0,0,(G27-G28)/G111)</f>
        <v>-1.5551030367015981E-2</v>
      </c>
    </row>
    <row r="106" spans="1:7">
      <c r="A106" s="334">
        <v>47</v>
      </c>
      <c r="B106" s="334"/>
      <c r="C106" s="334" t="s">
        <v>318</v>
      </c>
      <c r="D106" s="335">
        <f>IF(D113=0,0,D54/D113)</f>
        <v>0</v>
      </c>
      <c r="E106" s="335">
        <f>IF(E113=0,0,E54/E113)</f>
        <v>8.4360107656979183E-2</v>
      </c>
      <c r="F106" s="335">
        <f>IF(F113=0,0,F54/F113)</f>
        <v>8.1694836556752068E-2</v>
      </c>
      <c r="G106" s="335">
        <f>IF(G113=0,0,G54/G113)</f>
        <v>9.1404707506249239E-2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336</v>
      </c>
      <c r="D109" s="340">
        <v>0</v>
      </c>
      <c r="E109" s="341">
        <v>38597</v>
      </c>
      <c r="F109" s="341">
        <v>38597</v>
      </c>
      <c r="G109" s="341">
        <v>38597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0</v>
      </c>
      <c r="E111" s="342">
        <f>E14+E15+E16+E17+E20</f>
        <v>295042.09999999998</v>
      </c>
      <c r="F111" s="342">
        <f>F14+F15+F16+F17+F20</f>
        <v>303286.10000000003</v>
      </c>
      <c r="G111" s="342">
        <f>G14+G15+G16+G17+G20</f>
        <v>260664.4</v>
      </c>
    </row>
    <row r="112" spans="1:7">
      <c r="A112" s="339"/>
      <c r="B112" s="339"/>
      <c r="C112" s="339" t="s">
        <v>323</v>
      </c>
      <c r="D112" s="342">
        <f>D50-D11-D41-D12</f>
        <v>0</v>
      </c>
      <c r="E112" s="342">
        <f>E50-E11-E41-E12</f>
        <v>313906</v>
      </c>
      <c r="F112" s="342">
        <f>F50-F11-F41-F12</f>
        <v>310571.8</v>
      </c>
      <c r="G112" s="342">
        <f>G50-G11-G41-G12</f>
        <v>280377.8</v>
      </c>
    </row>
    <row r="113" spans="1:9">
      <c r="A113" s="339"/>
      <c r="B113" s="339"/>
      <c r="C113" s="339" t="s">
        <v>324</v>
      </c>
      <c r="D113" s="342">
        <f>D50-D6-D7-D11-D12-D41+D54</f>
        <v>0</v>
      </c>
      <c r="E113" s="342">
        <f>E50-E6-E7-E11-E12-E41+E54</f>
        <v>323992</v>
      </c>
      <c r="F113" s="342">
        <f>F50-F6-F7-F11-F12-F41+F54</f>
        <v>324779.39999999997</v>
      </c>
      <c r="G113" s="342">
        <f>G50-G6-G7-G11-G12-G41+G54</f>
        <v>289354.90000000002</v>
      </c>
    </row>
    <row r="114" spans="1:9">
      <c r="A114" s="343" t="s">
        <v>325</v>
      </c>
      <c r="B114" s="344"/>
      <c r="C114" s="344" t="s">
        <v>326</v>
      </c>
      <c r="D114" s="345">
        <f t="shared" ref="D114:I114" si="0">D14+D15+D16+D17+(D28+D29+D30+D31+D33+D34+D35+D36+(D37-D38))+(D20-D21)+D60</f>
        <v>0</v>
      </c>
      <c r="E114" s="345">
        <f t="shared" si="0"/>
        <v>316191.09999999998</v>
      </c>
      <c r="F114" s="345">
        <f t="shared" si="0"/>
        <v>324292.3</v>
      </c>
      <c r="G114" s="345">
        <f t="shared" si="0"/>
        <v>281450.69999999995</v>
      </c>
      <c r="H114" s="346">
        <f t="shared" si="0"/>
        <v>0</v>
      </c>
      <c r="I114" s="346">
        <f t="shared" si="0"/>
        <v>0</v>
      </c>
    </row>
    <row r="115" spans="1:9">
      <c r="A115" s="344"/>
      <c r="B115" s="344"/>
      <c r="C115" s="344" t="s">
        <v>327</v>
      </c>
      <c r="D115" s="345">
        <f t="shared" ref="D115:I115" si="1">D14+D15+D16+D17+(D28+D29+D30+D31+D33+D34+D35+D36+(D37-D38))+(D20-D21)+(D45-D46-D47)+D60+D64</f>
        <v>0</v>
      </c>
      <c r="E115" s="345">
        <f t="shared" si="1"/>
        <v>316191.09999999998</v>
      </c>
      <c r="F115" s="345">
        <f t="shared" si="1"/>
        <v>324292.3</v>
      </c>
      <c r="G115" s="345">
        <f t="shared" si="1"/>
        <v>281450.69999999995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328</v>
      </c>
      <c r="D116" s="345">
        <f t="shared" ref="D116:I116" si="2">D4+D5+D26+(D9-D10)+D54</f>
        <v>0</v>
      </c>
      <c r="E116" s="345">
        <f t="shared" si="2"/>
        <v>317845</v>
      </c>
      <c r="F116" s="345">
        <f t="shared" si="2"/>
        <v>319798</v>
      </c>
      <c r="G116" s="345">
        <f t="shared" si="2"/>
        <v>283592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329</v>
      </c>
      <c r="D117" s="345">
        <f t="shared" ref="D117:I117" si="3">D4+D5+D26+(D9-D10)+(D41-D42-D43-D44)+D54+D58</f>
        <v>0</v>
      </c>
      <c r="E117" s="345">
        <f t="shared" si="3"/>
        <v>317845</v>
      </c>
      <c r="F117" s="345">
        <f t="shared" si="3"/>
        <v>319798.09999999998</v>
      </c>
      <c r="G117" s="345">
        <f t="shared" si="3"/>
        <v>283592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330</v>
      </c>
      <c r="D118" s="345">
        <f t="shared" ref="D118:I118" si="4">D114-D116</f>
        <v>0</v>
      </c>
      <c r="E118" s="345">
        <f t="shared" si="4"/>
        <v>-1653.9000000000233</v>
      </c>
      <c r="F118" s="345">
        <f t="shared" si="4"/>
        <v>4494.2999999999884</v>
      </c>
      <c r="G118" s="345">
        <f t="shared" si="4"/>
        <v>-2141.3000000000466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331</v>
      </c>
      <c r="D119" s="345">
        <f t="shared" ref="D119:I119" si="5">D115-D117</f>
        <v>0</v>
      </c>
      <c r="E119" s="345">
        <f t="shared" si="5"/>
        <v>-1653.9000000000233</v>
      </c>
      <c r="F119" s="345">
        <f t="shared" si="5"/>
        <v>4494.2000000000116</v>
      </c>
      <c r="G119" s="345">
        <f t="shared" si="5"/>
        <v>-2141.3000000000466</v>
      </c>
      <c r="H119" s="346">
        <f t="shared" si="5"/>
        <v>0</v>
      </c>
      <c r="I119" s="346">
        <f t="shared" si="5"/>
        <v>0</v>
      </c>
    </row>
  </sheetData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8" man="1"/>
    <brk id="51" max="8" man="1"/>
    <brk id="85" max="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1.5" bestFit="1" customWidth="1"/>
    <col min="2" max="2" width="44.66406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12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188</v>
      </c>
    </row>
    <row r="4" spans="1:9">
      <c r="A4" s="5" t="s">
        <v>81</v>
      </c>
      <c r="B4" s="9" t="s">
        <v>82</v>
      </c>
      <c r="C4" s="10">
        <v>283587.59999999998</v>
      </c>
      <c r="D4" s="11">
        <v>4.1653541974331798E-2</v>
      </c>
      <c r="E4" s="10">
        <v>295400.02799999999</v>
      </c>
      <c r="F4" s="11">
        <v>8.8157473025020187E-3</v>
      </c>
      <c r="G4" s="10">
        <v>298004.2</v>
      </c>
      <c r="H4" s="11"/>
      <c r="I4" s="12"/>
    </row>
    <row r="5" spans="1:9">
      <c r="A5" s="13" t="s">
        <v>83</v>
      </c>
      <c r="B5" s="14" t="s">
        <v>84</v>
      </c>
      <c r="C5" s="15">
        <v>112012.4</v>
      </c>
      <c r="D5" s="16">
        <v>3.3131921108734405E-2</v>
      </c>
      <c r="E5" s="15">
        <v>115723.586</v>
      </c>
      <c r="F5" s="16">
        <v>-5.078641444795879E-2</v>
      </c>
      <c r="G5" s="15">
        <v>109846.39999999999</v>
      </c>
      <c r="H5" s="16"/>
      <c r="I5" s="17"/>
    </row>
    <row r="6" spans="1:9">
      <c r="A6" s="13" t="s">
        <v>85</v>
      </c>
      <c r="B6" s="14" t="s">
        <v>86</v>
      </c>
      <c r="C6" s="15">
        <v>28570.1</v>
      </c>
      <c r="D6" s="16">
        <v>-2.0271542626732138E-2</v>
      </c>
      <c r="E6" s="15">
        <v>27990.94</v>
      </c>
      <c r="F6" s="16">
        <v>-7.0492094942149114E-2</v>
      </c>
      <c r="G6" s="15">
        <v>26017.8</v>
      </c>
      <c r="H6" s="16"/>
      <c r="I6" s="17"/>
    </row>
    <row r="7" spans="1:9">
      <c r="A7" s="13" t="s">
        <v>87</v>
      </c>
      <c r="B7" s="14" t="s">
        <v>88</v>
      </c>
      <c r="C7" s="15">
        <v>8843.1</v>
      </c>
      <c r="D7" s="16">
        <v>-5.351064671891087E-2</v>
      </c>
      <c r="E7" s="15">
        <v>8369.9</v>
      </c>
      <c r="F7" s="16">
        <v>0.33183192152833363</v>
      </c>
      <c r="G7" s="15">
        <v>11147.3</v>
      </c>
      <c r="H7" s="16"/>
      <c r="I7" s="17"/>
    </row>
    <row r="8" spans="1:9">
      <c r="A8" s="13" t="s">
        <v>89</v>
      </c>
      <c r="B8" s="14" t="s">
        <v>90</v>
      </c>
      <c r="C8" s="15">
        <v>4359.8</v>
      </c>
      <c r="D8" s="16">
        <v>0.16461764301114726</v>
      </c>
      <c r="E8" s="15">
        <v>5077.5</v>
      </c>
      <c r="F8" s="16">
        <v>0.34388970950270809</v>
      </c>
      <c r="G8" s="15">
        <v>6823.6</v>
      </c>
      <c r="H8" s="16"/>
      <c r="I8" s="17"/>
    </row>
    <row r="9" spans="1:9">
      <c r="A9" s="13" t="s">
        <v>192</v>
      </c>
      <c r="B9" s="14" t="s">
        <v>92</v>
      </c>
      <c r="C9" s="15">
        <v>68954.100000000006</v>
      </c>
      <c r="D9" s="16">
        <v>0.12816931843066601</v>
      </c>
      <c r="E9" s="15">
        <v>77791.899999999994</v>
      </c>
      <c r="F9" s="16">
        <v>-0.13710424864285345</v>
      </c>
      <c r="G9" s="15">
        <v>67126.3</v>
      </c>
      <c r="H9" s="16"/>
      <c r="I9" s="17"/>
    </row>
    <row r="10" spans="1:9">
      <c r="A10" s="13" t="s">
        <v>93</v>
      </c>
      <c r="B10" s="14" t="s">
        <v>94</v>
      </c>
      <c r="C10" s="15">
        <v>739012.7</v>
      </c>
      <c r="D10" s="16">
        <v>7.2649226461196134E-2</v>
      </c>
      <c r="E10" s="15">
        <v>792701.40099999995</v>
      </c>
      <c r="F10" s="16">
        <v>-9.1333268628850713E-3</v>
      </c>
      <c r="G10" s="15">
        <v>785461.4</v>
      </c>
      <c r="H10" s="16"/>
      <c r="I10" s="17"/>
    </row>
    <row r="11" spans="1:9">
      <c r="A11" s="13" t="s">
        <v>96</v>
      </c>
      <c r="B11" s="14" t="s">
        <v>97</v>
      </c>
      <c r="C11" s="15">
        <v>16008.5</v>
      </c>
      <c r="D11" s="16">
        <v>-0.41619139831964269</v>
      </c>
      <c r="E11" s="15">
        <v>9345.9</v>
      </c>
      <c r="F11" s="16">
        <v>0.55149316812720028</v>
      </c>
      <c r="G11" s="15">
        <v>14500.1</v>
      </c>
      <c r="H11" s="16"/>
      <c r="I11" s="17"/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/>
      <c r="I12" s="17"/>
    </row>
    <row r="13" spans="1:9">
      <c r="A13" s="18" t="s">
        <v>99</v>
      </c>
      <c r="B13" s="19" t="s">
        <v>100</v>
      </c>
      <c r="C13" s="20">
        <v>31486.1</v>
      </c>
      <c r="D13" s="43">
        <v>-0.82012478522268561</v>
      </c>
      <c r="E13" s="20">
        <v>5663.5690000000004</v>
      </c>
      <c r="F13" s="43">
        <v>-0.24706488081985054</v>
      </c>
      <c r="G13" s="20">
        <v>4264.3</v>
      </c>
      <c r="H13" s="43"/>
      <c r="I13" s="21"/>
    </row>
    <row r="14" spans="1:9">
      <c r="A14" s="22" t="s">
        <v>101</v>
      </c>
      <c r="B14" s="23" t="s">
        <v>102</v>
      </c>
      <c r="C14" s="24">
        <v>1264264.3</v>
      </c>
      <c r="D14" s="25">
        <v>3.6234103897420766E-2</v>
      </c>
      <c r="E14" s="24">
        <v>1310073.784</v>
      </c>
      <c r="F14" s="25">
        <v>-9.8469140880082622E-3</v>
      </c>
      <c r="G14" s="24">
        <v>1297173.6000000001</v>
      </c>
      <c r="H14" s="25"/>
      <c r="I14" s="26"/>
    </row>
    <row r="15" spans="1:9">
      <c r="A15" s="27" t="s">
        <v>103</v>
      </c>
      <c r="B15" s="28" t="s">
        <v>104</v>
      </c>
      <c r="C15" s="10">
        <v>573850.30000000005</v>
      </c>
      <c r="D15" s="16">
        <v>6.882805498228289E-3</v>
      </c>
      <c r="E15" s="10">
        <v>577800</v>
      </c>
      <c r="F15" s="16">
        <v>0.17390013845621322</v>
      </c>
      <c r="G15" s="10">
        <v>678279.5</v>
      </c>
      <c r="H15" s="16"/>
      <c r="I15" s="12"/>
    </row>
    <row r="16" spans="1:9">
      <c r="A16" s="8" t="s">
        <v>105</v>
      </c>
      <c r="B16" s="29" t="s">
        <v>106</v>
      </c>
      <c r="C16" s="15">
        <v>27806.2</v>
      </c>
      <c r="D16" s="16">
        <v>-2.2297185519778781E-4</v>
      </c>
      <c r="E16" s="15">
        <v>27800</v>
      </c>
      <c r="F16" s="16">
        <v>2.2636690647481989E-2</v>
      </c>
      <c r="G16" s="15">
        <v>28429.3</v>
      </c>
      <c r="H16" s="16"/>
      <c r="I16" s="17"/>
    </row>
    <row r="17" spans="1:9">
      <c r="A17" s="8" t="s">
        <v>107</v>
      </c>
      <c r="B17" s="29" t="s">
        <v>108</v>
      </c>
      <c r="C17" s="15">
        <v>55913.8</v>
      </c>
      <c r="D17" s="16">
        <v>-8.1639577349420039E-2</v>
      </c>
      <c r="E17" s="15">
        <v>51349.021000000001</v>
      </c>
      <c r="F17" s="16">
        <v>0.19503738932043124</v>
      </c>
      <c r="G17" s="15">
        <v>61364</v>
      </c>
      <c r="H17" s="16"/>
      <c r="I17" s="17"/>
    </row>
    <row r="18" spans="1:9">
      <c r="A18" s="8" t="s">
        <v>109</v>
      </c>
      <c r="B18" s="29" t="s">
        <v>110</v>
      </c>
      <c r="C18" s="15">
        <v>100039.5</v>
      </c>
      <c r="D18" s="16">
        <v>-3.0949954767866626E-2</v>
      </c>
      <c r="E18" s="15">
        <v>96943.282000000007</v>
      </c>
      <c r="F18" s="16">
        <v>2.0546034329630566E-4</v>
      </c>
      <c r="G18" s="15">
        <v>96963.199999999997</v>
      </c>
      <c r="H18" s="16"/>
      <c r="I18" s="17"/>
    </row>
    <row r="19" spans="1:9">
      <c r="A19" s="8" t="s">
        <v>111</v>
      </c>
      <c r="B19" s="29" t="s">
        <v>112</v>
      </c>
      <c r="C19" s="15">
        <v>475236.1</v>
      </c>
      <c r="D19" s="16">
        <v>-3.9392207368085019E-2</v>
      </c>
      <c r="E19" s="15">
        <v>456515.50099999999</v>
      </c>
      <c r="F19" s="16">
        <v>0.11454068675753463</v>
      </c>
      <c r="G19" s="15">
        <v>508805.1</v>
      </c>
      <c r="H19" s="16"/>
      <c r="I19" s="17"/>
    </row>
    <row r="20" spans="1:9">
      <c r="A20" s="58" t="s">
        <v>113</v>
      </c>
      <c r="B20" s="29" t="s">
        <v>114</v>
      </c>
      <c r="C20" s="15">
        <v>346.4</v>
      </c>
      <c r="D20" s="16">
        <v>155.61660796766745</v>
      </c>
      <c r="E20" s="15">
        <v>54251.993000000002</v>
      </c>
      <c r="F20" s="16">
        <v>-0.92895191887236295</v>
      </c>
      <c r="G20" s="15">
        <v>3854.5</v>
      </c>
      <c r="H20" s="16"/>
      <c r="I20" s="17"/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/>
      <c r="I21" s="17"/>
    </row>
    <row r="22" spans="1:9">
      <c r="A22" s="30" t="s">
        <v>116</v>
      </c>
      <c r="B22" s="31" t="s">
        <v>117</v>
      </c>
      <c r="C22" s="20">
        <v>31486.1</v>
      </c>
      <c r="D22" s="16">
        <v>-0.82012478522268561</v>
      </c>
      <c r="E22" s="20">
        <v>5663.5690000000004</v>
      </c>
      <c r="F22" s="16">
        <v>-0.24706488081985054</v>
      </c>
      <c r="G22" s="20">
        <v>4264.3</v>
      </c>
      <c r="H22" s="16"/>
      <c r="I22" s="21"/>
    </row>
    <row r="23" spans="1:9">
      <c r="A23" s="50" t="s">
        <v>118</v>
      </c>
      <c r="B23" s="51" t="s">
        <v>119</v>
      </c>
      <c r="C23" s="24">
        <v>1264678.3999999999</v>
      </c>
      <c r="D23" s="52">
        <v>4.4635584825359672E-3</v>
      </c>
      <c r="E23" s="24">
        <v>1270323.3659999999</v>
      </c>
      <c r="F23" s="52">
        <v>8.7880406664896368E-2</v>
      </c>
      <c r="G23" s="24">
        <v>1381959.9</v>
      </c>
      <c r="H23" s="53"/>
      <c r="I23" s="26"/>
    </row>
    <row r="24" spans="1:9">
      <c r="A24" s="49" t="s">
        <v>120</v>
      </c>
      <c r="B24" s="32" t="s">
        <v>121</v>
      </c>
      <c r="C24" s="33">
        <v>414.10000000009313</v>
      </c>
      <c r="D24" s="118">
        <v>0</v>
      </c>
      <c r="E24" s="33">
        <v>-39750.418000000063</v>
      </c>
      <c r="F24" s="118">
        <v>0</v>
      </c>
      <c r="G24" s="34">
        <v>84786.3</v>
      </c>
      <c r="H24" s="119"/>
      <c r="I24" s="35"/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/>
      <c r="I25" s="121"/>
    </row>
    <row r="26" spans="1:9">
      <c r="A26" s="58" t="s">
        <v>123</v>
      </c>
      <c r="B26" s="29" t="s">
        <v>124</v>
      </c>
      <c r="C26" s="15">
        <v>65313.8</v>
      </c>
      <c r="D26" s="16">
        <v>0.47875334156028276</v>
      </c>
      <c r="E26" s="15">
        <v>96583</v>
      </c>
      <c r="F26" s="16">
        <v>-0.17244235527991469</v>
      </c>
      <c r="G26" s="15">
        <v>79928</v>
      </c>
      <c r="H26" s="16"/>
      <c r="I26" s="17"/>
    </row>
    <row r="27" spans="1:9">
      <c r="A27" s="58" t="s">
        <v>125</v>
      </c>
      <c r="B27" s="29" t="s">
        <v>126</v>
      </c>
      <c r="C27" s="15">
        <v>10405</v>
      </c>
      <c r="D27" s="16">
        <v>1.2880345987506008</v>
      </c>
      <c r="E27" s="15">
        <v>23807</v>
      </c>
      <c r="F27" s="16">
        <v>0.37438988532784467</v>
      </c>
      <c r="G27" s="15">
        <v>32720.1</v>
      </c>
      <c r="H27" s="16"/>
      <c r="I27" s="17"/>
    </row>
    <row r="28" spans="1:9">
      <c r="A28" s="8" t="s">
        <v>127</v>
      </c>
      <c r="B28" s="29" t="s">
        <v>128</v>
      </c>
      <c r="C28" s="15">
        <v>32538.6</v>
      </c>
      <c r="D28" s="16">
        <v>-0.23747794926640967</v>
      </c>
      <c r="E28" s="15">
        <v>24811.4</v>
      </c>
      <c r="F28" s="16">
        <v>-0.20626002563337828</v>
      </c>
      <c r="G28" s="15">
        <v>19693.8</v>
      </c>
      <c r="H28" s="16"/>
      <c r="I28" s="17"/>
    </row>
    <row r="29" spans="1:9">
      <c r="A29" s="50" t="s">
        <v>129</v>
      </c>
      <c r="B29" s="51" t="s">
        <v>130</v>
      </c>
      <c r="C29" s="24">
        <v>108257.4</v>
      </c>
      <c r="D29" s="53">
        <v>0.34126073598663925</v>
      </c>
      <c r="E29" s="24">
        <v>145201.4</v>
      </c>
      <c r="F29" s="53">
        <v>-8.856319567166708E-2</v>
      </c>
      <c r="G29" s="24">
        <v>132341.9</v>
      </c>
      <c r="H29" s="53"/>
      <c r="I29" s="26"/>
    </row>
    <row r="30" spans="1:9">
      <c r="A30" s="8" t="s">
        <v>131</v>
      </c>
      <c r="B30" s="29" t="s">
        <v>132</v>
      </c>
      <c r="C30" s="15">
        <v>0</v>
      </c>
      <c r="D30" s="43" t="s">
        <v>95</v>
      </c>
      <c r="E30" s="15">
        <v>0</v>
      </c>
      <c r="F30" s="43" t="s">
        <v>95</v>
      </c>
      <c r="G30" s="15">
        <v>0</v>
      </c>
      <c r="H30" s="16"/>
      <c r="I30" s="17"/>
    </row>
    <row r="31" spans="1:9">
      <c r="A31" s="8" t="s">
        <v>133</v>
      </c>
      <c r="B31" s="29" t="s">
        <v>134</v>
      </c>
      <c r="C31" s="15">
        <v>27093.1</v>
      </c>
      <c r="D31" s="16">
        <v>-0.40741369573802921</v>
      </c>
      <c r="E31" s="15">
        <v>16055</v>
      </c>
      <c r="F31" s="16">
        <v>0.61798816568047332</v>
      </c>
      <c r="G31" s="15">
        <v>25976.799999999999</v>
      </c>
      <c r="H31" s="16"/>
      <c r="I31" s="17"/>
    </row>
    <row r="32" spans="1:9">
      <c r="A32" s="50" t="s">
        <v>135</v>
      </c>
      <c r="B32" s="51" t="s">
        <v>136</v>
      </c>
      <c r="C32" s="24">
        <v>27093.1</v>
      </c>
      <c r="D32" s="53">
        <v>-0.40741369573802921</v>
      </c>
      <c r="E32" s="24">
        <v>16055</v>
      </c>
      <c r="F32" s="53">
        <v>0.61798816568047332</v>
      </c>
      <c r="G32" s="24">
        <v>25976.799999999999</v>
      </c>
      <c r="H32" s="53"/>
      <c r="I32" s="26"/>
    </row>
    <row r="33" spans="1:9">
      <c r="A33" s="36" t="s">
        <v>137</v>
      </c>
      <c r="B33" s="37" t="s">
        <v>15</v>
      </c>
      <c r="C33" s="38">
        <v>81164.3</v>
      </c>
      <c r="D33" s="39">
        <v>0.59117247361216685</v>
      </c>
      <c r="E33" s="38">
        <v>129146.4</v>
      </c>
      <c r="F33" s="39">
        <v>-0.17639903241592478</v>
      </c>
      <c r="G33" s="38">
        <v>106365.1</v>
      </c>
      <c r="H33" s="39"/>
      <c r="I33" s="40"/>
    </row>
    <row r="34" spans="1:9">
      <c r="A34" s="113" t="s">
        <v>2</v>
      </c>
      <c r="B34" s="29" t="s">
        <v>138</v>
      </c>
      <c r="C34" s="15">
        <v>69368.200000000099</v>
      </c>
      <c r="D34" s="16">
        <v>-0.45160056048737207</v>
      </c>
      <c r="E34" s="15">
        <v>38041.481999999931</v>
      </c>
      <c r="F34" s="16">
        <v>2.9933407431392993</v>
      </c>
      <c r="G34" s="15">
        <v>151912.6</v>
      </c>
      <c r="H34" s="16"/>
      <c r="I34" s="17"/>
    </row>
    <row r="35" spans="1:9">
      <c r="A35" s="113" t="s">
        <v>2</v>
      </c>
      <c r="B35" s="29" t="s">
        <v>139</v>
      </c>
      <c r="C35" s="15">
        <v>-11796.099999999889</v>
      </c>
      <c r="D35" s="16">
        <v>6.7233083815838217</v>
      </c>
      <c r="E35" s="15">
        <v>-91104.918000000063</v>
      </c>
      <c r="F35" s="16">
        <v>-1.4999455682513205</v>
      </c>
      <c r="G35" s="15">
        <v>45547.5</v>
      </c>
      <c r="H35" s="16"/>
      <c r="I35" s="17"/>
    </row>
    <row r="36" spans="1:9">
      <c r="A36" s="123" t="s">
        <v>2</v>
      </c>
      <c r="B36" s="31" t="s">
        <v>140</v>
      </c>
      <c r="C36" s="20">
        <v>1251713.2</v>
      </c>
      <c r="D36" s="111">
        <v>8.443077455762249E-2</v>
      </c>
      <c r="E36" s="20">
        <v>1357396.3150000002</v>
      </c>
      <c r="F36" s="111">
        <v>-1.5172514299922953E-2</v>
      </c>
      <c r="G36" s="20">
        <v>1336801.2</v>
      </c>
      <c r="H36" s="111"/>
      <c r="I36" s="21"/>
    </row>
    <row r="37" spans="1:9">
      <c r="A37" s="123">
        <v>0</v>
      </c>
      <c r="B37" s="31" t="s">
        <v>19</v>
      </c>
      <c r="C37" s="64">
        <v>0.85466393475949531</v>
      </c>
      <c r="D37" s="124">
        <v>0</v>
      </c>
      <c r="E37" s="41">
        <v>0.29456091691289832</v>
      </c>
      <c r="F37" s="124">
        <v>0</v>
      </c>
      <c r="G37" s="41">
        <v>1.4282184663954629</v>
      </c>
      <c r="H37" s="124"/>
      <c r="I37" s="42"/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2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347" t="s">
        <v>193</v>
      </c>
      <c r="B1" s="365" t="s">
        <v>337</v>
      </c>
      <c r="C1" s="365" t="s">
        <v>12</v>
      </c>
      <c r="D1" s="220" t="s">
        <v>48</v>
      </c>
      <c r="E1" s="219" t="s">
        <v>47</v>
      </c>
      <c r="F1" s="220" t="s">
        <v>48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195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196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82</v>
      </c>
      <c r="D4" s="233"/>
      <c r="E4" s="233"/>
      <c r="F4" s="233"/>
      <c r="G4" s="233">
        <v>305417.09000000003</v>
      </c>
    </row>
    <row r="5" spans="1:57" s="234" customFormat="1" ht="12.75" customHeight="1">
      <c r="A5" s="235">
        <v>31</v>
      </c>
      <c r="B5" s="235"/>
      <c r="C5" s="236" t="s">
        <v>197</v>
      </c>
      <c r="D5" s="238"/>
      <c r="E5" s="238"/>
      <c r="F5" s="238"/>
      <c r="G5" s="238">
        <v>112700.4556</v>
      </c>
    </row>
    <row r="6" spans="1:57" s="234" customFormat="1" ht="12.75" customHeight="1">
      <c r="A6" s="235">
        <v>33</v>
      </c>
      <c r="B6" s="235"/>
      <c r="C6" s="236" t="s">
        <v>92</v>
      </c>
      <c r="D6" s="237"/>
      <c r="E6" s="237"/>
      <c r="F6" s="237"/>
      <c r="G6" s="237">
        <v>64301</v>
      </c>
    </row>
    <row r="7" spans="1:57" s="234" customFormat="1" ht="12.75" customHeight="1">
      <c r="A7" s="235">
        <v>35</v>
      </c>
      <c r="B7" s="235"/>
      <c r="C7" s="236" t="s">
        <v>198</v>
      </c>
      <c r="D7" s="237"/>
      <c r="E7" s="237"/>
      <c r="F7" s="237"/>
      <c r="G7" s="237">
        <v>8170.5</v>
      </c>
    </row>
    <row r="8" spans="1:57" s="243" customFormat="1" ht="28">
      <c r="A8" s="239" t="s">
        <v>199</v>
      </c>
      <c r="B8" s="239"/>
      <c r="C8" s="240" t="s">
        <v>200</v>
      </c>
      <c r="D8" s="242"/>
      <c r="E8" s="241"/>
      <c r="F8" s="263"/>
      <c r="G8" s="241">
        <v>8170.5</v>
      </c>
    </row>
    <row r="9" spans="1:57" s="234" customFormat="1" ht="12.75" customHeight="1">
      <c r="A9" s="235">
        <v>36</v>
      </c>
      <c r="B9" s="235"/>
      <c r="C9" s="236" t="s">
        <v>201</v>
      </c>
      <c r="D9" s="244"/>
      <c r="E9" s="237"/>
      <c r="F9" s="244"/>
      <c r="G9" s="237">
        <v>776025.22400000005</v>
      </c>
    </row>
    <row r="10" spans="1:57" s="246" customFormat="1" ht="26.25" customHeight="1">
      <c r="A10" s="239" t="s">
        <v>202</v>
      </c>
      <c r="B10" s="239"/>
      <c r="C10" s="240" t="s">
        <v>203</v>
      </c>
      <c r="D10" s="242"/>
      <c r="E10" s="241"/>
      <c r="F10" s="242"/>
      <c r="G10" s="241">
        <v>11642</v>
      </c>
    </row>
    <row r="11" spans="1:57" s="248" customFormat="1">
      <c r="A11" s="235">
        <v>37</v>
      </c>
      <c r="B11" s="235"/>
      <c r="C11" s="236" t="s">
        <v>204</v>
      </c>
      <c r="D11" s="255"/>
      <c r="E11" s="237"/>
      <c r="F11" s="255"/>
      <c r="G11" s="237">
        <v>79002.8</v>
      </c>
    </row>
    <row r="12" spans="1:57" s="234" customFormat="1" ht="12.75" customHeight="1">
      <c r="A12" s="235">
        <v>39</v>
      </c>
      <c r="B12" s="235"/>
      <c r="C12" s="236" t="s">
        <v>205</v>
      </c>
      <c r="D12" s="244"/>
      <c r="E12" s="237"/>
      <c r="F12" s="244"/>
      <c r="G12" s="237">
        <v>4977.5829999999996</v>
      </c>
    </row>
    <row r="13" spans="1:57" ht="12.75" customHeight="1">
      <c r="A13" s="249"/>
      <c r="B13" s="249"/>
      <c r="C13" s="250" t="s">
        <v>206</v>
      </c>
      <c r="D13" s="251">
        <f>D4+D5+D6+D7+D9+D11+D12</f>
        <v>0</v>
      </c>
      <c r="E13" s="251">
        <f>E4+E5+E6+E7+E9+E11+E12</f>
        <v>0</v>
      </c>
      <c r="F13" s="251">
        <f>F4+F5+F6+F7+F9+F11+F12</f>
        <v>0</v>
      </c>
      <c r="G13" s="251">
        <f>G4+G5+G6+G7+G9+G11+G12</f>
        <v>1350594.6526000001</v>
      </c>
    </row>
    <row r="14" spans="1:57" s="234" customFormat="1" ht="12.75" customHeight="1">
      <c r="A14" s="252">
        <v>40</v>
      </c>
      <c r="B14" s="235"/>
      <c r="C14" s="236" t="s">
        <v>207</v>
      </c>
      <c r="D14" s="244"/>
      <c r="E14" s="237"/>
      <c r="F14" s="244"/>
      <c r="G14" s="237">
        <v>694800</v>
      </c>
    </row>
    <row r="15" spans="1:57" s="253" customFormat="1" ht="12.75" customHeight="1">
      <c r="A15" s="235">
        <v>41</v>
      </c>
      <c r="B15" s="235"/>
      <c r="C15" s="236" t="s">
        <v>208</v>
      </c>
      <c r="D15" s="244"/>
      <c r="E15" s="237"/>
      <c r="F15" s="244"/>
      <c r="G15" s="237">
        <v>11757</v>
      </c>
    </row>
    <row r="16" spans="1:57" s="234" customFormat="1" ht="12.75" customHeight="1">
      <c r="A16" s="254">
        <v>42</v>
      </c>
      <c r="B16" s="254"/>
      <c r="C16" s="236" t="s">
        <v>209</v>
      </c>
      <c r="D16" s="244"/>
      <c r="E16" s="237"/>
      <c r="F16" s="244"/>
      <c r="G16" s="237">
        <v>65493.4</v>
      </c>
    </row>
    <row r="17" spans="1:7" s="256" customFormat="1" ht="12.75" customHeight="1">
      <c r="A17" s="235">
        <v>43</v>
      </c>
      <c r="B17" s="235"/>
      <c r="C17" s="236" t="s">
        <v>210</v>
      </c>
      <c r="D17" s="255"/>
      <c r="E17" s="247"/>
      <c r="F17" s="255"/>
      <c r="G17" s="247">
        <v>6453</v>
      </c>
    </row>
    <row r="18" spans="1:7" s="234" customFormat="1" ht="12.75" customHeight="1">
      <c r="A18" s="235">
        <v>45</v>
      </c>
      <c r="B18" s="235"/>
      <c r="C18" s="236" t="s">
        <v>211</v>
      </c>
      <c r="D18" s="244"/>
      <c r="E18" s="237"/>
      <c r="F18" s="244"/>
      <c r="G18" s="237">
        <v>42.411999999999999</v>
      </c>
    </row>
    <row r="19" spans="1:7" s="243" customFormat="1" ht="28">
      <c r="A19" s="239" t="s">
        <v>212</v>
      </c>
      <c r="B19" s="239"/>
      <c r="C19" s="240" t="s">
        <v>213</v>
      </c>
      <c r="D19" s="242"/>
      <c r="E19" s="241"/>
      <c r="F19" s="263"/>
      <c r="G19" s="241">
        <v>42.411999999999999</v>
      </c>
    </row>
    <row r="20" spans="1:7" s="258" customFormat="1" ht="12.75" customHeight="1">
      <c r="A20" s="235">
        <v>46</v>
      </c>
      <c r="B20" s="235"/>
      <c r="C20" s="236" t="s">
        <v>214</v>
      </c>
      <c r="D20" s="257"/>
      <c r="E20" s="257"/>
      <c r="F20" s="257"/>
      <c r="G20" s="257">
        <v>444405.57400000002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/>
      <c r="E21" s="257"/>
      <c r="F21" s="263"/>
      <c r="G21" s="257">
        <v>0</v>
      </c>
    </row>
    <row r="22" spans="1:7" s="234" customFormat="1" ht="15" customHeight="1">
      <c r="A22" s="235">
        <v>47</v>
      </c>
      <c r="B22" s="235"/>
      <c r="C22" s="236" t="s">
        <v>204</v>
      </c>
      <c r="D22" s="244"/>
      <c r="E22" s="257"/>
      <c r="F22" s="244"/>
      <c r="G22" s="257">
        <v>79002.8</v>
      </c>
    </row>
    <row r="23" spans="1:7" s="234" customFormat="1" ht="15" customHeight="1">
      <c r="A23" s="235">
        <v>49</v>
      </c>
      <c r="B23" s="235"/>
      <c r="C23" s="236" t="s">
        <v>217</v>
      </c>
      <c r="D23" s="244"/>
      <c r="E23" s="237"/>
      <c r="F23" s="244"/>
      <c r="G23" s="237">
        <v>4977.5829999999996</v>
      </c>
    </row>
    <row r="24" spans="1:7" s="265" customFormat="1" ht="13.5" customHeight="1">
      <c r="A24" s="249"/>
      <c r="B24" s="264"/>
      <c r="C24" s="250" t="s">
        <v>218</v>
      </c>
      <c r="D24" s="251">
        <f>D14+D15+D16+D17+D18+D20+D22+D23</f>
        <v>0</v>
      </c>
      <c r="E24" s="251">
        <f>E14+E15+E16+E17+E18+E20+E22+E23</f>
        <v>0</v>
      </c>
      <c r="F24" s="251">
        <f>F14+F15+F16+F17+F18+F20+F22+F23</f>
        <v>0</v>
      </c>
      <c r="G24" s="251">
        <f>G14+G15+G16+G17+G18+G20+G22+G23</f>
        <v>1306931.7690000001</v>
      </c>
    </row>
    <row r="25" spans="1:7" s="267" customFormat="1" ht="15" customHeight="1">
      <c r="A25" s="249"/>
      <c r="B25" s="264"/>
      <c r="C25" s="250" t="s">
        <v>219</v>
      </c>
      <c r="D25" s="266">
        <f>D24-D13</f>
        <v>0</v>
      </c>
      <c r="E25" s="266">
        <f>E24-E13</f>
        <v>0</v>
      </c>
      <c r="F25" s="266">
        <f>F24-F13</f>
        <v>0</v>
      </c>
      <c r="G25" s="266">
        <f>G24-G13</f>
        <v>-43662.883600000059</v>
      </c>
    </row>
    <row r="26" spans="1:7" s="234" customFormat="1" ht="15" customHeight="1">
      <c r="A26" s="235">
        <v>34</v>
      </c>
      <c r="B26" s="235"/>
      <c r="C26" s="236" t="s">
        <v>220</v>
      </c>
      <c r="D26" s="255"/>
      <c r="E26" s="237"/>
      <c r="F26" s="255"/>
      <c r="G26" s="237">
        <v>11737.38</v>
      </c>
    </row>
    <row r="27" spans="1:7" s="243" customFormat="1" ht="15" customHeight="1">
      <c r="A27" s="259" t="s">
        <v>221</v>
      </c>
      <c r="B27" s="260"/>
      <c r="C27" s="261" t="s">
        <v>222</v>
      </c>
      <c r="D27" s="361"/>
      <c r="E27" s="262"/>
      <c r="F27" s="361"/>
      <c r="G27" s="262">
        <v>40</v>
      </c>
    </row>
    <row r="28" spans="1:7" s="234" customFormat="1" ht="15" customHeight="1">
      <c r="A28" s="235">
        <v>440</v>
      </c>
      <c r="B28" s="235"/>
      <c r="C28" s="236" t="s">
        <v>223</v>
      </c>
      <c r="D28" s="255"/>
      <c r="E28" s="237"/>
      <c r="F28" s="255"/>
      <c r="G28" s="237">
        <v>11417.8</v>
      </c>
    </row>
    <row r="29" spans="1:7" s="234" customFormat="1" ht="15" customHeight="1">
      <c r="A29" s="235">
        <v>441</v>
      </c>
      <c r="B29" s="235"/>
      <c r="C29" s="236" t="s">
        <v>224</v>
      </c>
      <c r="D29" s="255"/>
      <c r="E29" s="237"/>
      <c r="F29" s="255"/>
      <c r="G29" s="237">
        <v>0</v>
      </c>
    </row>
    <row r="30" spans="1:7" s="234" customFormat="1" ht="15" customHeight="1">
      <c r="A30" s="235">
        <v>442</v>
      </c>
      <c r="B30" s="235"/>
      <c r="C30" s="236" t="s">
        <v>225</v>
      </c>
      <c r="D30" s="255"/>
      <c r="E30" s="237"/>
      <c r="F30" s="255"/>
      <c r="G30" s="237">
        <v>726</v>
      </c>
    </row>
    <row r="31" spans="1:7" s="234" customFormat="1" ht="15" customHeight="1">
      <c r="A31" s="235">
        <v>443</v>
      </c>
      <c r="B31" s="235"/>
      <c r="C31" s="236" t="s">
        <v>226</v>
      </c>
      <c r="D31" s="255"/>
      <c r="E31" s="237"/>
      <c r="F31" s="255"/>
      <c r="G31" s="237">
        <v>1439</v>
      </c>
    </row>
    <row r="32" spans="1:7" s="234" customFormat="1" ht="15" customHeight="1">
      <c r="A32" s="235">
        <v>444</v>
      </c>
      <c r="B32" s="235"/>
      <c r="C32" s="236" t="s">
        <v>227</v>
      </c>
      <c r="D32" s="255"/>
      <c r="E32" s="237"/>
      <c r="F32" s="255"/>
      <c r="G32" s="237">
        <v>0</v>
      </c>
    </row>
    <row r="33" spans="1:7" s="234" customFormat="1" ht="15" customHeight="1">
      <c r="A33" s="235">
        <v>445</v>
      </c>
      <c r="B33" s="235"/>
      <c r="C33" s="236" t="s">
        <v>228</v>
      </c>
      <c r="D33" s="255"/>
      <c r="E33" s="237"/>
      <c r="F33" s="255"/>
      <c r="G33" s="237">
        <v>28666.799999999999</v>
      </c>
    </row>
    <row r="34" spans="1:7" s="234" customFormat="1" ht="15" customHeight="1">
      <c r="A34" s="235">
        <v>446</v>
      </c>
      <c r="B34" s="235"/>
      <c r="C34" s="236" t="s">
        <v>229</v>
      </c>
      <c r="D34" s="255"/>
      <c r="E34" s="237"/>
      <c r="F34" s="255"/>
      <c r="G34" s="237">
        <v>0</v>
      </c>
    </row>
    <row r="35" spans="1:7" s="234" customFormat="1" ht="15" customHeight="1">
      <c r="A35" s="235">
        <v>447</v>
      </c>
      <c r="B35" s="235"/>
      <c r="C35" s="236" t="s">
        <v>230</v>
      </c>
      <c r="D35" s="255"/>
      <c r="E35" s="237"/>
      <c r="F35" s="255"/>
      <c r="G35" s="237">
        <v>8546.4480000000003</v>
      </c>
    </row>
    <row r="36" spans="1:7" s="234" customFormat="1" ht="15" customHeight="1">
      <c r="A36" s="235">
        <v>448</v>
      </c>
      <c r="B36" s="235"/>
      <c r="C36" s="236" t="s">
        <v>231</v>
      </c>
      <c r="D36" s="255"/>
      <c r="E36" s="237"/>
      <c r="F36" s="255"/>
      <c r="G36" s="237">
        <v>581.76599999999996</v>
      </c>
    </row>
    <row r="37" spans="1:7" s="234" customFormat="1" ht="15" customHeight="1">
      <c r="A37" s="235">
        <v>449</v>
      </c>
      <c r="B37" s="235"/>
      <c r="C37" s="236" t="s">
        <v>232</v>
      </c>
      <c r="D37" s="255"/>
      <c r="E37" s="237"/>
      <c r="F37" s="255"/>
      <c r="G37" s="237">
        <v>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361"/>
      <c r="E38" s="263"/>
      <c r="F38" s="361"/>
      <c r="G38" s="263">
        <v>0</v>
      </c>
    </row>
    <row r="39" spans="1:7" ht="15" customHeight="1">
      <c r="A39" s="264"/>
      <c r="B39" s="264"/>
      <c r="C39" s="250" t="s">
        <v>235</v>
      </c>
      <c r="D39" s="251">
        <f>(SUM(D28:D37))-D26</f>
        <v>0</v>
      </c>
      <c r="E39" s="251">
        <f>(SUM(E28:E37))-E26</f>
        <v>0</v>
      </c>
      <c r="F39" s="251">
        <f>(SUM(F28:F37))-F26</f>
        <v>0</v>
      </c>
      <c r="G39" s="251">
        <f>(SUM(G28:G37))-G26</f>
        <v>39640.434000000001</v>
      </c>
    </row>
    <row r="40" spans="1:7" ht="14.25" customHeight="1">
      <c r="A40" s="264"/>
      <c r="B40" s="264"/>
      <c r="C40" s="250" t="s">
        <v>236</v>
      </c>
      <c r="D40" s="251">
        <f>D39+D25</f>
        <v>0</v>
      </c>
      <c r="E40" s="251">
        <f>E39+E25</f>
        <v>0</v>
      </c>
      <c r="F40" s="251">
        <f>F39+F25</f>
        <v>0</v>
      </c>
      <c r="G40" s="251">
        <f>G39+G25</f>
        <v>-4022.4496000000581</v>
      </c>
    </row>
    <row r="41" spans="1:7" s="234" customFormat="1" ht="15.75" customHeight="1">
      <c r="A41" s="254">
        <v>38</v>
      </c>
      <c r="B41" s="254"/>
      <c r="C41" s="236" t="s">
        <v>237</v>
      </c>
      <c r="D41" s="244"/>
      <c r="E41" s="237"/>
      <c r="F41" s="244"/>
      <c r="G41" s="237">
        <v>3572.9</v>
      </c>
    </row>
    <row r="42" spans="1:7" s="243" customFormat="1" ht="28">
      <c r="A42" s="239" t="s">
        <v>238</v>
      </c>
      <c r="B42" s="239"/>
      <c r="C42" s="240" t="s">
        <v>239</v>
      </c>
      <c r="D42" s="270"/>
      <c r="E42" s="269"/>
      <c r="F42" s="270"/>
      <c r="G42" s="262">
        <v>3330</v>
      </c>
    </row>
    <row r="43" spans="1:7" s="243" customFormat="1" ht="28">
      <c r="A43" s="239" t="s">
        <v>240</v>
      </c>
      <c r="B43" s="239"/>
      <c r="C43" s="240" t="s">
        <v>241</v>
      </c>
      <c r="D43" s="270"/>
      <c r="E43" s="269"/>
      <c r="F43" s="270"/>
      <c r="G43" s="262">
        <v>0</v>
      </c>
    </row>
    <row r="44" spans="1:7" s="243" customFormat="1">
      <c r="A44" s="259" t="s">
        <v>242</v>
      </c>
      <c r="B44" s="259"/>
      <c r="C44" s="261" t="s">
        <v>98</v>
      </c>
      <c r="D44" s="263"/>
      <c r="E44" s="262"/>
      <c r="F44" s="263"/>
      <c r="G44" s="262">
        <v>242.9</v>
      </c>
    </row>
    <row r="45" spans="1:7" s="234" customFormat="1">
      <c r="A45" s="235">
        <v>48</v>
      </c>
      <c r="B45" s="235"/>
      <c r="C45" s="236" t="s">
        <v>243</v>
      </c>
      <c r="D45" s="244"/>
      <c r="E45" s="237"/>
      <c r="F45" s="244"/>
      <c r="G45" s="237">
        <v>3796</v>
      </c>
    </row>
    <row r="46" spans="1:7" s="243" customFormat="1">
      <c r="A46" s="259" t="s">
        <v>244</v>
      </c>
      <c r="B46" s="260"/>
      <c r="C46" s="261" t="s">
        <v>245</v>
      </c>
      <c r="D46" s="263"/>
      <c r="E46" s="262"/>
      <c r="F46" s="263"/>
      <c r="G46" s="262">
        <v>0</v>
      </c>
    </row>
    <row r="47" spans="1:7" s="243" customFormat="1">
      <c r="A47" s="259" t="s">
        <v>246</v>
      </c>
      <c r="B47" s="260"/>
      <c r="C47" s="261" t="s">
        <v>115</v>
      </c>
      <c r="D47" s="263"/>
      <c r="E47" s="262"/>
      <c r="F47" s="263"/>
      <c r="G47" s="262">
        <v>3796</v>
      </c>
    </row>
    <row r="48" spans="1:7">
      <c r="A48" s="249"/>
      <c r="B48" s="249"/>
      <c r="C48" s="250" t="s">
        <v>247</v>
      </c>
      <c r="D48" s="251">
        <f>D45-D41</f>
        <v>0</v>
      </c>
      <c r="E48" s="251">
        <f>E45-E41</f>
        <v>0</v>
      </c>
      <c r="F48" s="251">
        <f>F45-F41</f>
        <v>0</v>
      </c>
      <c r="G48" s="251">
        <f>G45-G41</f>
        <v>223.09999999999991</v>
      </c>
    </row>
    <row r="49" spans="1:7">
      <c r="A49" s="271"/>
      <c r="B49" s="271"/>
      <c r="C49" s="250" t="s">
        <v>248</v>
      </c>
      <c r="D49" s="251">
        <f>D40+D48</f>
        <v>0</v>
      </c>
      <c r="E49" s="251">
        <f>E40+E48</f>
        <v>0</v>
      </c>
      <c r="F49" s="251">
        <f>F40+F48</f>
        <v>0</v>
      </c>
      <c r="G49" s="251">
        <f>G40+G48</f>
        <v>-3799.3496000000582</v>
      </c>
    </row>
    <row r="50" spans="1:7">
      <c r="A50" s="272">
        <v>3</v>
      </c>
      <c r="B50" s="272"/>
      <c r="C50" s="273" t="s">
        <v>249</v>
      </c>
      <c r="D50" s="274">
        <f>D13+D26+D41</f>
        <v>0</v>
      </c>
      <c r="E50" s="274">
        <f>E13+E26+E41</f>
        <v>0</v>
      </c>
      <c r="F50" s="274">
        <f>F13+F26+F41</f>
        <v>0</v>
      </c>
      <c r="G50" s="274">
        <f>G13+G26+G41</f>
        <v>1365904.9325999999</v>
      </c>
    </row>
    <row r="51" spans="1:7">
      <c r="A51" s="272">
        <v>4</v>
      </c>
      <c r="B51" s="272"/>
      <c r="C51" s="273" t="s">
        <v>250</v>
      </c>
      <c r="D51" s="274">
        <f>D24+D28+D29+D30+D31+D32+D33+D34+D35+D36+D37+D45</f>
        <v>0</v>
      </c>
      <c r="E51" s="274">
        <f>E24+E28+E29+E30+E31+E32+E33+E34+E35+E36+E37+E45</f>
        <v>0</v>
      </c>
      <c r="F51" s="274">
        <f>F24+F28+F29+F30+F31+F32+F33+F34+F35+F36+F37+F45</f>
        <v>0</v>
      </c>
      <c r="G51" s="274">
        <f>G24+G28+G29+G30+G31+G32+G33+G34+G35+G36+G37+G45</f>
        <v>1362105.5830000003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55"/>
      <c r="E54" s="237"/>
      <c r="F54" s="255"/>
      <c r="G54" s="237">
        <v>111170.7</v>
      </c>
    </row>
    <row r="55" spans="1:7" s="234" customFormat="1">
      <c r="A55" s="283" t="s">
        <v>254</v>
      </c>
      <c r="B55" s="284"/>
      <c r="C55" s="284" t="s">
        <v>255</v>
      </c>
      <c r="D55" s="255"/>
      <c r="E55" s="237"/>
      <c r="F55" s="255"/>
      <c r="G55" s="262">
        <v>1750</v>
      </c>
    </row>
    <row r="56" spans="1:7" s="234" customFormat="1">
      <c r="A56" s="283" t="s">
        <v>256</v>
      </c>
      <c r="B56" s="284"/>
      <c r="C56" s="284" t="s">
        <v>257</v>
      </c>
      <c r="D56" s="255"/>
      <c r="E56" s="237"/>
      <c r="F56" s="255"/>
      <c r="G56" s="262">
        <v>0</v>
      </c>
    </row>
    <row r="57" spans="1:7" s="234" customFormat="1">
      <c r="A57" s="288">
        <v>57</v>
      </c>
      <c r="B57" s="289"/>
      <c r="C57" s="289" t="s">
        <v>258</v>
      </c>
      <c r="D57" s="255"/>
      <c r="E57" s="237"/>
      <c r="F57" s="255"/>
      <c r="G57" s="237">
        <v>2424</v>
      </c>
    </row>
    <row r="58" spans="1:7" s="234" customFormat="1">
      <c r="A58" s="288">
        <v>58</v>
      </c>
      <c r="B58" s="289"/>
      <c r="C58" s="289" t="s">
        <v>259</v>
      </c>
      <c r="D58" s="244"/>
      <c r="E58" s="237"/>
      <c r="F58" s="244"/>
      <c r="G58" s="237">
        <v>0</v>
      </c>
    </row>
    <row r="59" spans="1:7">
      <c r="A59" s="291">
        <v>5</v>
      </c>
      <c r="B59" s="292"/>
      <c r="C59" s="292" t="s">
        <v>260</v>
      </c>
      <c r="D59" s="293">
        <f>D54+D57+D58</f>
        <v>0</v>
      </c>
      <c r="E59" s="293">
        <f>E54+E57+E58</f>
        <v>0</v>
      </c>
      <c r="F59" s="293">
        <f>F54+F57+F58</f>
        <v>0</v>
      </c>
      <c r="G59" s="293">
        <f>G54+G57+G58</f>
        <v>113594.7</v>
      </c>
    </row>
    <row r="60" spans="1:7" s="234" customFormat="1">
      <c r="A60" s="294" t="s">
        <v>261</v>
      </c>
      <c r="B60" s="295"/>
      <c r="C60" s="295" t="s">
        <v>262</v>
      </c>
      <c r="D60" s="255"/>
      <c r="E60" s="237"/>
      <c r="F60" s="255"/>
      <c r="G60" s="237">
        <v>17193</v>
      </c>
    </row>
    <row r="61" spans="1:7" s="234" customFormat="1">
      <c r="A61" s="294" t="s">
        <v>263</v>
      </c>
      <c r="B61" s="295"/>
      <c r="C61" s="295" t="s">
        <v>264</v>
      </c>
      <c r="D61" s="255"/>
      <c r="E61" s="237"/>
      <c r="F61" s="255"/>
      <c r="G61" s="262">
        <v>350</v>
      </c>
    </row>
    <row r="62" spans="1:7" s="234" customFormat="1">
      <c r="A62" s="294" t="s">
        <v>265</v>
      </c>
      <c r="B62" s="295"/>
      <c r="C62" s="295" t="s">
        <v>266</v>
      </c>
      <c r="D62" s="255"/>
      <c r="E62" s="237"/>
      <c r="F62" s="255"/>
      <c r="G62" s="262">
        <v>0</v>
      </c>
    </row>
    <row r="63" spans="1:7" s="234" customFormat="1">
      <c r="A63" s="294">
        <v>67</v>
      </c>
      <c r="B63" s="295"/>
      <c r="C63" s="295" t="s">
        <v>258</v>
      </c>
      <c r="D63" s="255"/>
      <c r="E63" s="237"/>
      <c r="F63" s="255"/>
      <c r="G63" s="290">
        <v>2424</v>
      </c>
    </row>
    <row r="64" spans="1:7" s="234" customFormat="1">
      <c r="A64" s="294">
        <v>68</v>
      </c>
      <c r="B64" s="295"/>
      <c r="C64" s="295" t="s">
        <v>267</v>
      </c>
      <c r="D64" s="237"/>
      <c r="E64" s="237"/>
      <c r="F64" s="237"/>
      <c r="G64" s="237">
        <v>0</v>
      </c>
    </row>
    <row r="65" spans="1:7">
      <c r="A65" s="291">
        <v>6</v>
      </c>
      <c r="B65" s="292"/>
      <c r="C65" s="292" t="s">
        <v>268</v>
      </c>
      <c r="D65" s="293">
        <f>D60+D63+D64</f>
        <v>0</v>
      </c>
      <c r="E65" s="293">
        <f>E60+E63+E64</f>
        <v>0</v>
      </c>
      <c r="F65" s="293">
        <f>F60+F63+F64</f>
        <v>0</v>
      </c>
      <c r="G65" s="293">
        <f>G60+G63+G64</f>
        <v>19617</v>
      </c>
    </row>
    <row r="66" spans="1:7">
      <c r="A66" s="296"/>
      <c r="B66" s="296"/>
      <c r="C66" s="292" t="s">
        <v>15</v>
      </c>
      <c r="D66" s="293">
        <f>D59-D65</f>
        <v>0</v>
      </c>
      <c r="E66" s="293">
        <f>E59-E65</f>
        <v>0</v>
      </c>
      <c r="F66" s="293">
        <f>F59-F65</f>
        <v>0</v>
      </c>
      <c r="G66" s="293">
        <f>G59-G65</f>
        <v>93977.7</v>
      </c>
    </row>
    <row r="67" spans="1:7">
      <c r="A67" s="289"/>
      <c r="B67" s="289"/>
      <c r="C67" s="297" t="s">
        <v>269</v>
      </c>
      <c r="D67" s="298">
        <f>D66-D55-D56+D61+D62</f>
        <v>0</v>
      </c>
      <c r="E67" s="298">
        <f>E66-E55-E56+E61+E62</f>
        <v>0</v>
      </c>
      <c r="F67" s="298">
        <f>F66-F55-F56+F61+F62</f>
        <v>0</v>
      </c>
      <c r="G67" s="298">
        <f>G66-G55-G56+G61+G62</f>
        <v>92577.7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37"/>
      <c r="E70" s="255"/>
      <c r="F70" s="237"/>
      <c r="G70" s="255"/>
    </row>
    <row r="71" spans="1:7" s="301" customFormat="1">
      <c r="A71" s="300">
        <v>14</v>
      </c>
      <c r="B71" s="300"/>
      <c r="C71" s="300" t="s">
        <v>272</v>
      </c>
      <c r="D71" s="237"/>
      <c r="E71" s="255"/>
      <c r="F71" s="237"/>
      <c r="G71" s="255"/>
    </row>
    <row r="72" spans="1:7" s="301" customFormat="1">
      <c r="A72" s="302" t="s">
        <v>273</v>
      </c>
      <c r="B72" s="302"/>
      <c r="C72" s="302" t="s">
        <v>255</v>
      </c>
      <c r="D72" s="237"/>
      <c r="E72" s="255"/>
      <c r="F72" s="237"/>
      <c r="G72" s="255"/>
    </row>
    <row r="73" spans="1:7" s="301" customFormat="1">
      <c r="A73" s="302" t="s">
        <v>274</v>
      </c>
      <c r="B73" s="302"/>
      <c r="C73" s="302" t="s">
        <v>275</v>
      </c>
      <c r="D73" s="237"/>
      <c r="E73" s="255"/>
      <c r="F73" s="237"/>
      <c r="G73" s="255"/>
    </row>
    <row r="74" spans="1:7" s="230" customFormat="1">
      <c r="A74" s="304">
        <v>1</v>
      </c>
      <c r="B74" s="305"/>
      <c r="C74" s="304" t="s">
        <v>276</v>
      </c>
      <c r="D74" s="306">
        <f>D70+D71</f>
        <v>0</v>
      </c>
      <c r="E74" s="306">
        <f>E70+E71</f>
        <v>0</v>
      </c>
      <c r="F74" s="306">
        <f>F70+F71</f>
        <v>0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/>
      <c r="E76" s="290"/>
      <c r="F76" s="290"/>
      <c r="G76" s="290"/>
    </row>
    <row r="77" spans="1:7" s="308" customFormat="1">
      <c r="A77" s="307" t="s">
        <v>278</v>
      </c>
      <c r="B77" s="302"/>
      <c r="C77" s="302" t="s">
        <v>279</v>
      </c>
      <c r="D77" s="287"/>
      <c r="E77" s="287"/>
      <c r="F77" s="287"/>
      <c r="G77" s="287"/>
    </row>
    <row r="78" spans="1:7" s="308" customFormat="1">
      <c r="A78" s="307" t="s">
        <v>280</v>
      </c>
      <c r="B78" s="302"/>
      <c r="C78" s="302" t="s">
        <v>281</v>
      </c>
      <c r="D78" s="287"/>
      <c r="E78" s="287"/>
      <c r="F78" s="287"/>
      <c r="G78" s="287"/>
    </row>
    <row r="79" spans="1:7" s="308" customFormat="1">
      <c r="A79" s="307" t="s">
        <v>282</v>
      </c>
      <c r="B79" s="302"/>
      <c r="C79" s="302" t="s">
        <v>283</v>
      </c>
      <c r="D79" s="287"/>
      <c r="E79" s="287"/>
      <c r="F79" s="287"/>
      <c r="G79" s="287"/>
    </row>
    <row r="80" spans="1:7" s="308" customFormat="1">
      <c r="A80" s="307" t="s">
        <v>284</v>
      </c>
      <c r="B80" s="302"/>
      <c r="C80" s="302" t="s">
        <v>285</v>
      </c>
      <c r="D80" s="287"/>
      <c r="E80" s="287"/>
      <c r="F80" s="287"/>
      <c r="G80" s="287"/>
    </row>
    <row r="81" spans="1:7" s="308" customFormat="1">
      <c r="A81" s="307" t="s">
        <v>286</v>
      </c>
      <c r="B81" s="302"/>
      <c r="C81" s="302" t="s">
        <v>287</v>
      </c>
      <c r="D81" s="287"/>
      <c r="E81" s="287"/>
      <c r="F81" s="287"/>
      <c r="G81" s="287"/>
    </row>
    <row r="82" spans="1:7" s="301" customFormat="1">
      <c r="A82" s="309">
        <v>29</v>
      </c>
      <c r="B82" s="300"/>
      <c r="C82" s="300" t="s">
        <v>288</v>
      </c>
      <c r="D82" s="290"/>
      <c r="E82" s="290"/>
      <c r="F82" s="290"/>
      <c r="G82" s="290"/>
    </row>
    <row r="83" spans="1:7" s="301" customFormat="1">
      <c r="A83" s="309" t="s">
        <v>289</v>
      </c>
      <c r="B83" s="300"/>
      <c r="C83" s="300" t="s">
        <v>290</v>
      </c>
      <c r="D83" s="290"/>
      <c r="E83" s="290"/>
      <c r="F83" s="290"/>
      <c r="G83" s="287"/>
    </row>
    <row r="84" spans="1:7" s="230" customFormat="1">
      <c r="A84" s="304">
        <v>2</v>
      </c>
      <c r="B84" s="305"/>
      <c r="C84" s="304" t="s">
        <v>291</v>
      </c>
      <c r="D84" s="306">
        <f>D76+D82</f>
        <v>0</v>
      </c>
      <c r="E84" s="306">
        <f>E76+E82</f>
        <v>0</v>
      </c>
      <c r="F84" s="306">
        <f>F76+F82</f>
        <v>0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0</v>
      </c>
      <c r="E87" s="315">
        <f>E49+E6+E8+E10-E19-E21-E38+E42+E44-E47</f>
        <v>0</v>
      </c>
      <c r="F87" s="315">
        <f>F49+F6+F8+F10-F19-F21-F38+F42+F44-F47</f>
        <v>0</v>
      </c>
      <c r="G87" s="315">
        <f>G49+G6+G8+G10-G19-G21-G38+G42+G44-G47</f>
        <v>80048.638399999938</v>
      </c>
    </row>
    <row r="88" spans="1:7">
      <c r="A88" s="316">
        <v>40</v>
      </c>
      <c r="B88" s="317"/>
      <c r="C88" s="317" t="s">
        <v>294</v>
      </c>
      <c r="D88" s="319">
        <f>IF(0=D111,0,D87/D111)</f>
        <v>0</v>
      </c>
      <c r="E88" s="319">
        <f>IF(0=E111,0,E87/E111)</f>
        <v>0</v>
      </c>
      <c r="F88" s="319">
        <f>IF(0=F111,0,F87/F111)</f>
        <v>0</v>
      </c>
      <c r="G88" s="319">
        <f>IF(0=G111,0,G87/G111)</f>
        <v>6.5457560703123877E-2</v>
      </c>
    </row>
    <row r="89" spans="1:7" ht="28">
      <c r="A89" s="320" t="s">
        <v>295</v>
      </c>
      <c r="B89" s="321"/>
      <c r="C89" s="321" t="s">
        <v>296</v>
      </c>
      <c r="D89" s="362">
        <f>IF(0=D66,0,D87/D66)</f>
        <v>0</v>
      </c>
      <c r="E89" s="362">
        <f>IF(0=E66,0,E87/E66)</f>
        <v>0</v>
      </c>
      <c r="F89" s="362">
        <f>IF(0=F66,0,F87/F66)</f>
        <v>0</v>
      </c>
      <c r="G89" s="362">
        <f>IF(0=G66,0,G87/G66)</f>
        <v>0.851783331577597</v>
      </c>
    </row>
    <row r="90" spans="1:7" ht="28">
      <c r="A90" s="323" t="s">
        <v>297</v>
      </c>
      <c r="B90" s="324"/>
      <c r="C90" s="324" t="s">
        <v>298</v>
      </c>
      <c r="D90" s="363">
        <f>IF(0=D67,0,D87/D67)</f>
        <v>0</v>
      </c>
      <c r="E90" s="363">
        <f>IF(0=E67,0,E87/E67)</f>
        <v>0</v>
      </c>
      <c r="F90" s="362">
        <f>IF(0=F67,0,F87/F67)</f>
        <v>0</v>
      </c>
      <c r="G90" s="363">
        <f>IF(0=G67,0,G87/G67)</f>
        <v>0.86466436733684182</v>
      </c>
    </row>
    <row r="91" spans="1:7" ht="28">
      <c r="A91" s="327" t="s">
        <v>299</v>
      </c>
      <c r="B91" s="328"/>
      <c r="C91" s="328" t="s">
        <v>300</v>
      </c>
      <c r="D91" s="329">
        <f>D87-D66</f>
        <v>0</v>
      </c>
      <c r="E91" s="329">
        <f>E87-E66</f>
        <v>0</v>
      </c>
      <c r="F91" s="329">
        <f>F87-F66</f>
        <v>0</v>
      </c>
      <c r="G91" s="329">
        <f>G87-G66</f>
        <v>-13929.061600000059</v>
      </c>
    </row>
    <row r="92" spans="1:7" ht="28">
      <c r="A92" s="323" t="s">
        <v>301</v>
      </c>
      <c r="B92" s="324"/>
      <c r="C92" s="324" t="s">
        <v>302</v>
      </c>
      <c r="D92" s="330">
        <f>D87-D67</f>
        <v>0</v>
      </c>
      <c r="E92" s="330">
        <f>E87-E67</f>
        <v>0</v>
      </c>
      <c r="F92" s="330">
        <f>F87-F67</f>
        <v>0</v>
      </c>
      <c r="G92" s="330">
        <f>G87-G67</f>
        <v>-12529.061600000059</v>
      </c>
    </row>
    <row r="93" spans="1:7">
      <c r="A93" s="314">
        <v>31</v>
      </c>
      <c r="B93" s="314"/>
      <c r="C93" s="314" t="s">
        <v>303</v>
      </c>
      <c r="D93" s="331">
        <f>D77+D78+D80</f>
        <v>0</v>
      </c>
      <c r="E93" s="331">
        <f>E77+E78+E80</f>
        <v>0</v>
      </c>
      <c r="F93" s="331">
        <f>F77+F78+F80</f>
        <v>0</v>
      </c>
      <c r="G93" s="331">
        <f>G77+G78+G80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</v>
      </c>
      <c r="E94" s="326">
        <f>IF(0=E111,0,E93/E111)</f>
        <v>0</v>
      </c>
      <c r="F94" s="326">
        <f>IF(0=F111,0,F93/F111)</f>
        <v>0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0</v>
      </c>
      <c r="E95" s="331">
        <f>E76-E70</f>
        <v>0</v>
      </c>
      <c r="F95" s="331">
        <f>F76-F70</f>
        <v>0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0</v>
      </c>
      <c r="E96" s="333">
        <f>E71-E72-E73-E82</f>
        <v>0</v>
      </c>
      <c r="F96" s="333">
        <f>F71-F72-F73-F82</f>
        <v>0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0</v>
      </c>
      <c r="E97" s="333">
        <f>IF(0=E109,0,1000*(E95/E109))</f>
        <v>0</v>
      </c>
      <c r="F97" s="333">
        <f>IF(0=F109,0,1000*(F95/F109))</f>
        <v>0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0</v>
      </c>
      <c r="E98" s="333">
        <f>IF(E109=0,0,1000*(E96/E109))</f>
        <v>0</v>
      </c>
      <c r="F98" s="333">
        <f>IF(F109=0,0,1000*(F96/F109))</f>
        <v>0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0</v>
      </c>
      <c r="E99" s="326">
        <f>IF(E14=0,0,(E76-E81-E70)/E14)</f>
        <v>0</v>
      </c>
      <c r="F99" s="326">
        <f>IF(F14=0,0,(F76-F81-F70)/F14)</f>
        <v>0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288</v>
      </c>
      <c r="D100" s="315">
        <f>D82</f>
        <v>0</v>
      </c>
      <c r="E100" s="315">
        <f>E82</f>
        <v>0</v>
      </c>
      <c r="F100" s="315">
        <f>F82</f>
        <v>0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0</v>
      </c>
      <c r="E101" s="326">
        <f>IF(E112=0,0,E83/E112)</f>
        <v>0</v>
      </c>
      <c r="F101" s="326">
        <f>IF(F112=0,0,F83/F112)</f>
        <v>0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0</v>
      </c>
      <c r="E102" s="335">
        <f>IF(E111=0,0,(E27-E28+E6)/E111)</f>
        <v>0</v>
      </c>
      <c r="F102" s="335">
        <f>IF(F111=0,0,(F27-F28+F6)/F111)</f>
        <v>0</v>
      </c>
      <c r="G102" s="335">
        <f>IF(G111=0,0,(G27-G28+G6)/G111)</f>
        <v>4.3276483471123832E-2</v>
      </c>
    </row>
    <row r="103" spans="1:7">
      <c r="A103" s="317">
        <v>43</v>
      </c>
      <c r="B103" s="317"/>
      <c r="C103" s="317" t="s">
        <v>315</v>
      </c>
      <c r="D103" s="315">
        <f>D39</f>
        <v>0</v>
      </c>
      <c r="E103" s="315">
        <f>E39</f>
        <v>0</v>
      </c>
      <c r="F103" s="315">
        <f>F39</f>
        <v>0</v>
      </c>
      <c r="G103" s="315">
        <f>G39</f>
        <v>39640.434000000001</v>
      </c>
    </row>
    <row r="104" spans="1:7">
      <c r="A104" s="332">
        <v>44</v>
      </c>
      <c r="B104" s="332"/>
      <c r="C104" s="332" t="s">
        <v>316</v>
      </c>
      <c r="D104" s="337" t="str">
        <f>IF(0=D70,"",(D28+D29+D30+D31+D32)/D70)</f>
        <v/>
      </c>
      <c r="E104" s="336" t="str">
        <f>IF(0=E70,"",(E28+E29+E30+E31+E32)/E70)</f>
        <v/>
      </c>
      <c r="F104" s="337" t="str">
        <f>IF(0=F70,"",(F28+F29+F30+F31+F32)/F70)</f>
        <v/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0</v>
      </c>
      <c r="E105" s="319">
        <f>IF(E111=0,0,(E27-E28)/E111)</f>
        <v>0</v>
      </c>
      <c r="F105" s="319">
        <f>IF(F111=0,0,(F27-F28)/F111)</f>
        <v>0</v>
      </c>
      <c r="G105" s="319">
        <f>IF(G111=0,0,(G27-G28)/G111)</f>
        <v>-9.3038813533148548E-3</v>
      </c>
    </row>
    <row r="106" spans="1:7">
      <c r="A106" s="334">
        <v>47</v>
      </c>
      <c r="B106" s="334"/>
      <c r="C106" s="334" t="s">
        <v>318</v>
      </c>
      <c r="D106" s="335">
        <f>IF(D113=0,0,D54/D113)</f>
        <v>0</v>
      </c>
      <c r="E106" s="335">
        <f>IF(E113=0,0,E54/E113)</f>
        <v>0</v>
      </c>
      <c r="F106" s="335">
        <f>IF(F113=0,0,F54/F113)</f>
        <v>0</v>
      </c>
      <c r="G106" s="335">
        <f>IF(G113=0,0,G54/G113)</f>
        <v>8.440881385389451E-2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320</v>
      </c>
      <c r="D109" s="340"/>
      <c r="E109" s="290"/>
      <c r="F109" s="290"/>
      <c r="G109" s="290">
        <v>115100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0</v>
      </c>
      <c r="E111" s="342">
        <f>E14+E15+E16+E17+E20</f>
        <v>0</v>
      </c>
      <c r="F111" s="342">
        <f>F14+F15+F16+F17+F20</f>
        <v>0</v>
      </c>
      <c r="G111" s="342">
        <f>G14+G15+G16+G17+G20</f>
        <v>1222908.9739999999</v>
      </c>
    </row>
    <row r="112" spans="1:7">
      <c r="A112" s="339"/>
      <c r="B112" s="339"/>
      <c r="C112" s="339" t="s">
        <v>323</v>
      </c>
      <c r="D112" s="342">
        <f>D50-D11-D41-D12</f>
        <v>0</v>
      </c>
      <c r="E112" s="342">
        <f>E50-E11-E41-E12</f>
        <v>0</v>
      </c>
      <c r="F112" s="342">
        <f>F50-F11-F41-F12</f>
        <v>0</v>
      </c>
      <c r="G112" s="342">
        <f>G50-G11-G41-G12</f>
        <v>1278351.6495999999</v>
      </c>
    </row>
    <row r="113" spans="1:9">
      <c r="A113" s="339"/>
      <c r="B113" s="339"/>
      <c r="C113" s="339" t="s">
        <v>324</v>
      </c>
      <c r="D113" s="342">
        <f>D50-D6-D7-D11-D12-D41+D54</f>
        <v>0</v>
      </c>
      <c r="E113" s="342">
        <f>E50-E6-E7-E11-E12-E41+E54</f>
        <v>0</v>
      </c>
      <c r="F113" s="342">
        <f>F50-F6-F7-F11-F12-F41+F54</f>
        <v>0</v>
      </c>
      <c r="G113" s="342">
        <f>G50-G6-G7-G11-G12-G41+G54</f>
        <v>1317050.8495999998</v>
      </c>
    </row>
    <row r="114" spans="1:9">
      <c r="A114" s="343" t="s">
        <v>325</v>
      </c>
      <c r="B114" s="344"/>
      <c r="C114" s="344" t="s">
        <v>326</v>
      </c>
      <c r="D114" s="345">
        <f t="shared" ref="D114:I114" si="0">D14+D15+D16+D17+(D28+D29+D30+D31+D33+D34+D35+D36+(D37-D38))+(D20-D21)+D60</f>
        <v>0</v>
      </c>
      <c r="E114" s="345">
        <f t="shared" si="0"/>
        <v>0</v>
      </c>
      <c r="F114" s="345">
        <f t="shared" si="0"/>
        <v>0</v>
      </c>
      <c r="G114" s="345">
        <f t="shared" si="0"/>
        <v>1291479.7880000002</v>
      </c>
      <c r="H114" s="346">
        <f t="shared" si="0"/>
        <v>0</v>
      </c>
      <c r="I114" s="346">
        <f t="shared" si="0"/>
        <v>0</v>
      </c>
    </row>
    <row r="115" spans="1:9">
      <c r="A115" s="344"/>
      <c r="B115" s="344"/>
      <c r="C115" s="344" t="s">
        <v>327</v>
      </c>
      <c r="D115" s="345">
        <f t="shared" ref="D115:I115" si="1">D14+D15+D16+D17+(D28+D29+D30+D31+D33+D34+D35+D36+(D37-D38))+(D20-D21)+(D45-D46-D47)+D60+D64</f>
        <v>0</v>
      </c>
      <c r="E115" s="345">
        <f t="shared" si="1"/>
        <v>0</v>
      </c>
      <c r="F115" s="345">
        <f t="shared" si="1"/>
        <v>0</v>
      </c>
      <c r="G115" s="345">
        <f t="shared" si="1"/>
        <v>1291479.7880000002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328</v>
      </c>
      <c r="D116" s="345">
        <f t="shared" ref="D116:I116" si="2">D4+D5+D26+(D9-D10)+D54</f>
        <v>0</v>
      </c>
      <c r="E116" s="345">
        <f t="shared" si="2"/>
        <v>0</v>
      </c>
      <c r="F116" s="345">
        <f t="shared" si="2"/>
        <v>0</v>
      </c>
      <c r="G116" s="345">
        <f t="shared" si="2"/>
        <v>1305408.8496000001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329</v>
      </c>
      <c r="D117" s="345">
        <f t="shared" ref="D117:I117" si="3">D4+D5+D26+(D9-D10)+(D41-D42-D43-D44)+D54+D58</f>
        <v>0</v>
      </c>
      <c r="E117" s="345">
        <f t="shared" si="3"/>
        <v>0</v>
      </c>
      <c r="F117" s="345">
        <f t="shared" si="3"/>
        <v>0</v>
      </c>
      <c r="G117" s="345">
        <f t="shared" si="3"/>
        <v>1305408.8496000001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330</v>
      </c>
      <c r="D118" s="345">
        <f t="shared" ref="D118:I118" si="4">D114-D116</f>
        <v>0</v>
      </c>
      <c r="E118" s="345">
        <f t="shared" si="4"/>
        <v>0</v>
      </c>
      <c r="F118" s="345">
        <f t="shared" si="4"/>
        <v>0</v>
      </c>
      <c r="G118" s="345">
        <f t="shared" si="4"/>
        <v>-13929.061599999899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331</v>
      </c>
      <c r="D119" s="345">
        <f t="shared" ref="D119:I119" si="5">D115-D117</f>
        <v>0</v>
      </c>
      <c r="E119" s="345">
        <f t="shared" si="5"/>
        <v>0</v>
      </c>
      <c r="F119" s="345">
        <f t="shared" si="5"/>
        <v>0</v>
      </c>
      <c r="G119" s="345">
        <f t="shared" si="5"/>
        <v>-13929.061599999899</v>
      </c>
      <c r="H119" s="346">
        <f t="shared" si="5"/>
        <v>0</v>
      </c>
      <c r="I119" s="346">
        <f t="shared" si="5"/>
        <v>0</v>
      </c>
    </row>
  </sheetData>
  <sheetProtection selectLockedCells="1"/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16383" man="1"/>
    <brk id="51" max="16383" man="1"/>
    <brk id="84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2" sqref="B2"/>
    </sheetView>
  </sheetViews>
  <sheetFormatPr baseColWidth="10" defaultRowHeight="13"/>
  <cols>
    <col min="1" max="1" width="11.5" bestFit="1" customWidth="1"/>
    <col min="2" max="2" width="4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141</v>
      </c>
      <c r="B1" s="6" t="s">
        <v>13</v>
      </c>
      <c r="C1" s="56" t="s">
        <v>50</v>
      </c>
      <c r="D1" s="7" t="s">
        <v>77</v>
      </c>
      <c r="E1" s="56" t="s">
        <v>47</v>
      </c>
      <c r="F1" s="7" t="s">
        <v>77</v>
      </c>
      <c r="G1" s="56" t="s">
        <v>50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143</v>
      </c>
      <c r="E2" s="66">
        <v>2011</v>
      </c>
      <c r="F2" s="3" t="s">
        <v>143</v>
      </c>
      <c r="G2" s="67">
        <v>2011</v>
      </c>
      <c r="H2" s="3" t="s">
        <v>143</v>
      </c>
      <c r="I2" s="68">
        <v>2012</v>
      </c>
    </row>
    <row r="3" spans="1:9">
      <c r="A3" s="140"/>
      <c r="B3" s="2" t="s">
        <v>144</v>
      </c>
      <c r="C3" s="115">
        <v>0</v>
      </c>
      <c r="D3" s="114">
        <v>0</v>
      </c>
      <c r="E3" s="115" t="s">
        <v>188</v>
      </c>
      <c r="F3" s="116">
        <v>0</v>
      </c>
      <c r="G3" s="117" t="s">
        <v>188</v>
      </c>
      <c r="H3" s="116">
        <v>0</v>
      </c>
      <c r="I3" s="101" t="s">
        <v>188</v>
      </c>
    </row>
    <row r="4" spans="1:9">
      <c r="A4" s="5" t="s">
        <v>81</v>
      </c>
      <c r="B4" s="9" t="s">
        <v>145</v>
      </c>
      <c r="C4" s="10">
        <v>1373129.8</v>
      </c>
      <c r="D4" s="11"/>
      <c r="E4" s="10"/>
      <c r="F4" s="11"/>
      <c r="G4" s="10"/>
      <c r="H4" s="11"/>
      <c r="I4" s="12"/>
    </row>
    <row r="5" spans="1:9">
      <c r="A5" s="13" t="s">
        <v>83</v>
      </c>
      <c r="B5" s="14" t="s">
        <v>146</v>
      </c>
      <c r="C5" s="15">
        <v>416600.8</v>
      </c>
      <c r="D5" s="16"/>
      <c r="E5" s="15"/>
      <c r="F5" s="16"/>
      <c r="G5" s="15"/>
      <c r="H5" s="16"/>
      <c r="I5" s="17"/>
    </row>
    <row r="6" spans="1:9">
      <c r="A6" s="13" t="s">
        <v>147</v>
      </c>
      <c r="B6" s="14" t="s">
        <v>148</v>
      </c>
      <c r="C6" s="15">
        <v>57721</v>
      </c>
      <c r="D6" s="16"/>
      <c r="E6" s="15"/>
      <c r="F6" s="16"/>
      <c r="G6" s="15"/>
      <c r="H6" s="16"/>
      <c r="I6" s="17"/>
    </row>
    <row r="7" spans="1:9">
      <c r="A7" s="13" t="s">
        <v>87</v>
      </c>
      <c r="B7" s="14" t="s">
        <v>149</v>
      </c>
      <c r="C7" s="15">
        <v>23516.2</v>
      </c>
      <c r="D7" s="16"/>
      <c r="E7" s="15"/>
      <c r="F7" s="16"/>
      <c r="G7" s="15"/>
      <c r="H7" s="16"/>
      <c r="I7" s="17"/>
    </row>
    <row r="8" spans="1:9">
      <c r="A8" s="13" t="s">
        <v>89</v>
      </c>
      <c r="B8" s="14" t="s">
        <v>150</v>
      </c>
      <c r="C8" s="15">
        <v>32918</v>
      </c>
      <c r="D8" s="16"/>
      <c r="E8" s="15"/>
      <c r="F8" s="16"/>
      <c r="G8" s="15"/>
      <c r="H8" s="16"/>
      <c r="I8" s="17"/>
    </row>
    <row r="9" spans="1:9">
      <c r="A9" s="13" t="s">
        <v>91</v>
      </c>
      <c r="B9" s="14" t="s">
        <v>151</v>
      </c>
      <c r="C9" s="15">
        <v>115544</v>
      </c>
      <c r="D9" s="16"/>
      <c r="E9" s="15"/>
      <c r="F9" s="16"/>
      <c r="G9" s="15"/>
      <c r="H9" s="16"/>
      <c r="I9" s="17"/>
    </row>
    <row r="10" spans="1:9">
      <c r="A10" s="13" t="s">
        <v>93</v>
      </c>
      <c r="B10" s="14" t="s">
        <v>152</v>
      </c>
      <c r="C10" s="15">
        <v>1113471.1000000001</v>
      </c>
      <c r="D10" s="16"/>
      <c r="E10" s="15"/>
      <c r="F10" s="16"/>
      <c r="G10" s="15"/>
      <c r="H10" s="16"/>
      <c r="I10" s="17"/>
    </row>
    <row r="11" spans="1:9">
      <c r="A11" s="13" t="s">
        <v>96</v>
      </c>
      <c r="B11" s="14" t="s">
        <v>153</v>
      </c>
      <c r="C11" s="15">
        <v>116484.5</v>
      </c>
      <c r="D11" s="16"/>
      <c r="E11" s="15"/>
      <c r="F11" s="16"/>
      <c r="G11" s="15"/>
      <c r="H11" s="16"/>
      <c r="I11" s="17"/>
    </row>
    <row r="12" spans="1:9">
      <c r="A12" s="13">
        <v>389</v>
      </c>
      <c r="B12" s="14" t="s">
        <v>154</v>
      </c>
      <c r="C12" s="15">
        <v>0</v>
      </c>
      <c r="D12" s="43"/>
      <c r="E12" s="15"/>
      <c r="F12" s="43"/>
      <c r="G12" s="15"/>
      <c r="H12" s="43"/>
      <c r="I12" s="17"/>
    </row>
    <row r="13" spans="1:9">
      <c r="A13" s="18" t="s">
        <v>99</v>
      </c>
      <c r="B13" s="19" t="s">
        <v>155</v>
      </c>
      <c r="C13" s="20">
        <v>26311.1</v>
      </c>
      <c r="D13" s="43"/>
      <c r="E13" s="20"/>
      <c r="F13" s="43"/>
      <c r="G13" s="20"/>
      <c r="H13" s="43"/>
      <c r="I13" s="21"/>
    </row>
    <row r="14" spans="1:9">
      <c r="A14" s="22" t="s">
        <v>101</v>
      </c>
      <c r="B14" s="23" t="s">
        <v>156</v>
      </c>
      <c r="C14" s="24">
        <v>3217975.5</v>
      </c>
      <c r="D14" s="25"/>
      <c r="E14" s="24"/>
      <c r="F14" s="25"/>
      <c r="G14" s="24"/>
      <c r="H14" s="25"/>
      <c r="I14" s="26"/>
    </row>
    <row r="15" spans="1:9">
      <c r="A15" s="27" t="s">
        <v>103</v>
      </c>
      <c r="B15" s="28" t="s">
        <v>157</v>
      </c>
      <c r="C15" s="10">
        <v>962430.3</v>
      </c>
      <c r="D15" s="16"/>
      <c r="E15" s="10"/>
      <c r="F15" s="16"/>
      <c r="G15" s="10"/>
      <c r="H15" s="16"/>
      <c r="I15" s="12"/>
    </row>
    <row r="16" spans="1:9">
      <c r="A16" s="8" t="s">
        <v>105</v>
      </c>
      <c r="B16" s="29" t="s">
        <v>158</v>
      </c>
      <c r="C16" s="15">
        <v>93210.6</v>
      </c>
      <c r="D16" s="16"/>
      <c r="E16" s="15"/>
      <c r="F16" s="16"/>
      <c r="G16" s="15"/>
      <c r="H16" s="16"/>
      <c r="I16" s="17"/>
    </row>
    <row r="17" spans="1:9">
      <c r="A17" s="8" t="s">
        <v>107</v>
      </c>
      <c r="B17" s="29" t="s">
        <v>159</v>
      </c>
      <c r="C17" s="15">
        <v>146156.20000000001</v>
      </c>
      <c r="D17" s="16"/>
      <c r="E17" s="15"/>
      <c r="F17" s="16"/>
      <c r="G17" s="15"/>
      <c r="H17" s="16"/>
      <c r="I17" s="17"/>
    </row>
    <row r="18" spans="1:9">
      <c r="A18" s="8" t="s">
        <v>109</v>
      </c>
      <c r="B18" s="29" t="s">
        <v>160</v>
      </c>
      <c r="C18" s="15">
        <v>462122.1</v>
      </c>
      <c r="D18" s="16"/>
      <c r="E18" s="15"/>
      <c r="F18" s="16"/>
      <c r="G18" s="15"/>
      <c r="H18" s="16"/>
      <c r="I18" s="17"/>
    </row>
    <row r="19" spans="1:9">
      <c r="A19" s="8" t="s">
        <v>111</v>
      </c>
      <c r="B19" s="29" t="s">
        <v>152</v>
      </c>
      <c r="C19" s="15">
        <v>1468968.9</v>
      </c>
      <c r="D19" s="16"/>
      <c r="E19" s="15"/>
      <c r="F19" s="16"/>
      <c r="G19" s="15"/>
      <c r="H19" s="16"/>
      <c r="I19" s="17"/>
    </row>
    <row r="20" spans="1:9">
      <c r="A20" s="58" t="s">
        <v>113</v>
      </c>
      <c r="B20" s="29" t="s">
        <v>161</v>
      </c>
      <c r="C20" s="15">
        <v>62629.9</v>
      </c>
      <c r="D20" s="16"/>
      <c r="E20" s="15"/>
      <c r="F20" s="16"/>
      <c r="G20" s="15"/>
      <c r="H20" s="16"/>
      <c r="I20" s="17"/>
    </row>
    <row r="21" spans="1:9">
      <c r="A21" s="141">
        <v>489</v>
      </c>
      <c r="B21" s="29" t="s">
        <v>115</v>
      </c>
      <c r="C21" s="15">
        <v>500</v>
      </c>
      <c r="D21" s="16"/>
      <c r="E21" s="15"/>
      <c r="F21" s="16"/>
      <c r="G21" s="15"/>
      <c r="H21" s="16"/>
      <c r="I21" s="17"/>
    </row>
    <row r="22" spans="1:9">
      <c r="A22" s="30" t="s">
        <v>116</v>
      </c>
      <c r="B22" s="31" t="s">
        <v>155</v>
      </c>
      <c r="C22" s="20">
        <v>26311.1</v>
      </c>
      <c r="D22" s="16"/>
      <c r="E22" s="20"/>
      <c r="F22" s="16"/>
      <c r="G22" s="20"/>
      <c r="H22" s="16"/>
      <c r="I22" s="21"/>
    </row>
    <row r="23" spans="1:9">
      <c r="A23" s="50" t="s">
        <v>118</v>
      </c>
      <c r="B23" s="51" t="s">
        <v>163</v>
      </c>
      <c r="C23" s="24">
        <v>3222329.1</v>
      </c>
      <c r="D23" s="52"/>
      <c r="E23" s="24"/>
      <c r="F23" s="52"/>
      <c r="G23" s="24"/>
      <c r="H23" s="53"/>
      <c r="I23" s="26"/>
    </row>
    <row r="24" spans="1:9">
      <c r="A24" s="49" t="s">
        <v>120</v>
      </c>
      <c r="B24" s="32" t="s">
        <v>164</v>
      </c>
      <c r="C24" s="33">
        <v>4353.6000000005588</v>
      </c>
      <c r="D24" s="118"/>
      <c r="E24" s="33"/>
      <c r="F24" s="118"/>
      <c r="G24" s="34"/>
      <c r="H24" s="119"/>
      <c r="I24" s="35"/>
    </row>
    <row r="25" spans="1:9">
      <c r="A25" s="122">
        <v>0</v>
      </c>
      <c r="B25" s="28" t="s">
        <v>165</v>
      </c>
      <c r="C25" s="120">
        <v>0</v>
      </c>
      <c r="D25" s="125"/>
      <c r="E25" s="120"/>
      <c r="F25" s="125"/>
      <c r="G25" s="120"/>
      <c r="H25" s="120"/>
      <c r="I25" s="121"/>
    </row>
    <row r="26" spans="1:9">
      <c r="A26" s="58" t="s">
        <v>123</v>
      </c>
      <c r="B26" s="29" t="s">
        <v>166</v>
      </c>
      <c r="C26" s="15">
        <v>118600.3</v>
      </c>
      <c r="D26" s="16"/>
      <c r="E26" s="15"/>
      <c r="F26" s="16"/>
      <c r="G26" s="15"/>
      <c r="H26" s="16"/>
      <c r="I26" s="17"/>
    </row>
    <row r="27" spans="1:9">
      <c r="A27" s="58" t="s">
        <v>125</v>
      </c>
      <c r="B27" s="29" t="s">
        <v>167</v>
      </c>
      <c r="C27" s="15">
        <v>40966.800000000003</v>
      </c>
      <c r="D27" s="16"/>
      <c r="E27" s="15"/>
      <c r="F27" s="16"/>
      <c r="G27" s="15"/>
      <c r="H27" s="16"/>
      <c r="I27" s="17"/>
    </row>
    <row r="28" spans="1:9">
      <c r="A28" s="8" t="s">
        <v>127</v>
      </c>
      <c r="B28" s="29" t="s">
        <v>168</v>
      </c>
      <c r="C28" s="15">
        <v>59670</v>
      </c>
      <c r="D28" s="16"/>
      <c r="E28" s="15"/>
      <c r="F28" s="16"/>
      <c r="G28" s="15"/>
      <c r="H28" s="16"/>
      <c r="I28" s="17"/>
    </row>
    <row r="29" spans="1:9">
      <c r="A29" s="50" t="s">
        <v>129</v>
      </c>
      <c r="B29" s="51" t="s">
        <v>169</v>
      </c>
      <c r="C29" s="24">
        <v>219237.1</v>
      </c>
      <c r="D29" s="53"/>
      <c r="E29" s="24"/>
      <c r="F29" s="53"/>
      <c r="G29" s="24"/>
      <c r="H29" s="53"/>
      <c r="I29" s="26"/>
    </row>
    <row r="30" spans="1:9">
      <c r="A30" s="8" t="s">
        <v>131</v>
      </c>
      <c r="B30" s="29" t="s">
        <v>170</v>
      </c>
      <c r="C30" s="15">
        <v>0</v>
      </c>
      <c r="D30" s="16"/>
      <c r="E30" s="15"/>
      <c r="F30" s="16"/>
      <c r="G30" s="15"/>
      <c r="H30" s="16"/>
      <c r="I30" s="17"/>
    </row>
    <row r="31" spans="1:9">
      <c r="A31" s="8" t="s">
        <v>133</v>
      </c>
      <c r="B31" s="29" t="s">
        <v>171</v>
      </c>
      <c r="C31" s="15">
        <v>74867.7</v>
      </c>
      <c r="D31" s="16"/>
      <c r="E31" s="15"/>
      <c r="F31" s="16"/>
      <c r="G31" s="15"/>
      <c r="H31" s="16"/>
      <c r="I31" s="17"/>
    </row>
    <row r="32" spans="1:9">
      <c r="A32" s="50" t="s">
        <v>135</v>
      </c>
      <c r="B32" s="51" t="s">
        <v>172</v>
      </c>
      <c r="C32" s="24">
        <v>74867.7</v>
      </c>
      <c r="D32" s="53"/>
      <c r="E32" s="24"/>
      <c r="F32" s="53"/>
      <c r="G32" s="24"/>
      <c r="H32" s="53"/>
      <c r="I32" s="26"/>
    </row>
    <row r="33" spans="1:9">
      <c r="A33" s="36" t="s">
        <v>137</v>
      </c>
      <c r="B33" s="37" t="s">
        <v>16</v>
      </c>
      <c r="C33" s="38">
        <v>144369.4</v>
      </c>
      <c r="D33" s="39"/>
      <c r="E33" s="38"/>
      <c r="F33" s="39"/>
      <c r="G33" s="38"/>
      <c r="H33" s="39"/>
      <c r="I33" s="40"/>
    </row>
    <row r="34" spans="1:9">
      <c r="A34" s="113" t="s">
        <v>2</v>
      </c>
      <c r="B34" s="29" t="s">
        <v>173</v>
      </c>
      <c r="C34" s="15">
        <v>119397.60000000056</v>
      </c>
      <c r="D34" s="16"/>
      <c r="E34" s="15"/>
      <c r="F34" s="16"/>
      <c r="G34" s="15"/>
      <c r="H34" s="16"/>
      <c r="I34" s="17"/>
    </row>
    <row r="35" spans="1:9">
      <c r="A35" s="113" t="s">
        <v>2</v>
      </c>
      <c r="B35" s="29" t="s">
        <v>174</v>
      </c>
      <c r="C35" s="15">
        <v>-24971.799999999464</v>
      </c>
      <c r="D35" s="16"/>
      <c r="E35" s="15"/>
      <c r="F35" s="16"/>
      <c r="G35" s="15"/>
      <c r="H35" s="16"/>
      <c r="I35" s="17"/>
    </row>
    <row r="36" spans="1:9">
      <c r="A36" s="123" t="s">
        <v>2</v>
      </c>
      <c r="B36" s="31" t="s">
        <v>175</v>
      </c>
      <c r="C36" s="20">
        <v>3145955</v>
      </c>
      <c r="D36" s="111"/>
      <c r="E36" s="20"/>
      <c r="F36" s="111"/>
      <c r="G36" s="20"/>
      <c r="H36" s="111"/>
      <c r="I36" s="21"/>
    </row>
    <row r="37" spans="1:9">
      <c r="A37" s="123" t="s">
        <v>2</v>
      </c>
      <c r="B37" s="31" t="s">
        <v>33</v>
      </c>
      <c r="C37" s="64">
        <v>0.82702844231534201</v>
      </c>
      <c r="D37" s="124"/>
      <c r="E37" s="41"/>
      <c r="F37" s="124"/>
      <c r="G37" s="41"/>
      <c r="H37" s="124"/>
      <c r="I37" s="42"/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5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664062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216" t="s">
        <v>141</v>
      </c>
      <c r="B1" s="217" t="s">
        <v>338</v>
      </c>
      <c r="C1" s="217" t="s">
        <v>13</v>
      </c>
      <c r="D1" s="220" t="s">
        <v>50</v>
      </c>
      <c r="E1" s="219" t="s">
        <v>47</v>
      </c>
      <c r="F1" s="220" t="s">
        <v>50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339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340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145</v>
      </c>
      <c r="D4" s="233"/>
      <c r="E4" s="233">
        <v>1441689.4</v>
      </c>
      <c r="F4" s="233">
        <v>1442602</v>
      </c>
      <c r="G4" s="233">
        <v>1487746.86</v>
      </c>
    </row>
    <row r="5" spans="1:57" s="234" customFormat="1" ht="12.75" customHeight="1">
      <c r="A5" s="235">
        <v>31</v>
      </c>
      <c r="B5" s="235"/>
      <c r="C5" s="236" t="s">
        <v>341</v>
      </c>
      <c r="D5" s="238"/>
      <c r="E5" s="238">
        <v>446689.4</v>
      </c>
      <c r="F5" s="238">
        <v>446295.5</v>
      </c>
      <c r="G5" s="238">
        <v>442640</v>
      </c>
    </row>
    <row r="6" spans="1:57" s="234" customFormat="1" ht="12.75" customHeight="1">
      <c r="A6" s="235">
        <v>33</v>
      </c>
      <c r="B6" s="235"/>
      <c r="C6" s="236" t="s">
        <v>342</v>
      </c>
      <c r="D6" s="237"/>
      <c r="E6" s="237">
        <v>78578.3</v>
      </c>
      <c r="F6" s="237">
        <v>94256.1</v>
      </c>
      <c r="G6" s="237">
        <v>80394.22</v>
      </c>
    </row>
    <row r="7" spans="1:57" s="234" customFormat="1" ht="12.75" customHeight="1">
      <c r="A7" s="235">
        <v>35</v>
      </c>
      <c r="B7" s="235"/>
      <c r="C7" s="236" t="s">
        <v>343</v>
      </c>
      <c r="D7" s="237"/>
      <c r="E7" s="237">
        <v>34168.699999999997</v>
      </c>
      <c r="F7" s="237">
        <v>69046</v>
      </c>
      <c r="G7" s="237">
        <v>33460.199999999997</v>
      </c>
    </row>
    <row r="8" spans="1:57" s="243" customFormat="1" ht="28">
      <c r="A8" s="239" t="s">
        <v>344</v>
      </c>
      <c r="B8" s="239"/>
      <c r="C8" s="240" t="s">
        <v>345</v>
      </c>
      <c r="D8" s="242"/>
      <c r="E8" s="241">
        <v>34168.699999999997</v>
      </c>
      <c r="F8" s="241">
        <v>69046</v>
      </c>
      <c r="G8" s="241">
        <v>33460.199999999997</v>
      </c>
    </row>
    <row r="9" spans="1:57" s="234" customFormat="1" ht="12.75" customHeight="1">
      <c r="A9" s="235">
        <v>36</v>
      </c>
      <c r="B9" s="235"/>
      <c r="C9" s="236" t="s">
        <v>346</v>
      </c>
      <c r="D9" s="263"/>
      <c r="E9" s="262">
        <v>1024566.4</v>
      </c>
      <c r="F9" s="263">
        <v>1019332.8</v>
      </c>
      <c r="G9" s="262">
        <v>1092659.8999999999</v>
      </c>
    </row>
    <row r="10" spans="1:57" s="246" customFormat="1" ht="26.25" customHeight="1">
      <c r="A10" s="239" t="s">
        <v>347</v>
      </c>
      <c r="B10" s="239"/>
      <c r="C10" s="240" t="s">
        <v>348</v>
      </c>
      <c r="D10" s="242"/>
      <c r="E10" s="241">
        <v>44409.7</v>
      </c>
      <c r="F10" s="242">
        <v>55924.1</v>
      </c>
      <c r="G10" s="241">
        <v>43532.38</v>
      </c>
    </row>
    <row r="11" spans="1:57" s="248" customFormat="1">
      <c r="A11" s="235">
        <v>37</v>
      </c>
      <c r="B11" s="235"/>
      <c r="C11" s="236" t="s">
        <v>349</v>
      </c>
      <c r="D11" s="255"/>
      <c r="E11" s="237">
        <v>237209.4</v>
      </c>
      <c r="F11" s="255">
        <v>221987.1</v>
      </c>
      <c r="G11" s="237">
        <v>227488.43</v>
      </c>
    </row>
    <row r="12" spans="1:57" s="234" customFormat="1" ht="12.75" customHeight="1">
      <c r="A12" s="235">
        <v>39</v>
      </c>
      <c r="B12" s="235"/>
      <c r="C12" s="236" t="s">
        <v>155</v>
      </c>
      <c r="D12" s="244"/>
      <c r="E12" s="237">
        <v>29108.2</v>
      </c>
      <c r="F12" s="244">
        <v>28468.3</v>
      </c>
      <c r="G12" s="237">
        <v>231835.26</v>
      </c>
    </row>
    <row r="13" spans="1:57" ht="12.75" customHeight="1">
      <c r="A13" s="249"/>
      <c r="B13" s="249"/>
      <c r="C13" s="250" t="s">
        <v>350</v>
      </c>
      <c r="D13" s="251">
        <f>D4+D5+D6+D7+D9+D11+D12</f>
        <v>0</v>
      </c>
      <c r="E13" s="251">
        <f>E4+E5+E6+E7+E9+E11+E12</f>
        <v>3292009.8</v>
      </c>
      <c r="F13" s="251">
        <f>F4+F5+F6+F7+F9+F11+F12</f>
        <v>3321987.8000000003</v>
      </c>
      <c r="G13" s="251">
        <f>G4+G5+G6+G7+G9+G11+G12</f>
        <v>3596224.87</v>
      </c>
    </row>
    <row r="14" spans="1:57" s="234" customFormat="1" ht="12.75" customHeight="1">
      <c r="A14" s="252">
        <v>40</v>
      </c>
      <c r="B14" s="235"/>
      <c r="C14" s="236" t="s">
        <v>351</v>
      </c>
      <c r="D14" s="244"/>
      <c r="E14" s="237">
        <v>1060869.5</v>
      </c>
      <c r="F14" s="244">
        <v>1127320.2</v>
      </c>
      <c r="G14" s="237">
        <v>1124314</v>
      </c>
    </row>
    <row r="15" spans="1:57" s="253" customFormat="1" ht="12.75" customHeight="1">
      <c r="A15" s="235">
        <v>41</v>
      </c>
      <c r="B15" s="235"/>
      <c r="C15" s="236" t="s">
        <v>352</v>
      </c>
      <c r="D15" s="244"/>
      <c r="E15" s="237">
        <v>83176.3</v>
      </c>
      <c r="F15" s="244">
        <v>85596.3</v>
      </c>
      <c r="G15" s="237">
        <v>57441.57</v>
      </c>
    </row>
    <row r="16" spans="1:57" s="234" customFormat="1" ht="12.75" customHeight="1">
      <c r="A16" s="254">
        <v>42</v>
      </c>
      <c r="B16" s="254"/>
      <c r="C16" s="236" t="s">
        <v>353</v>
      </c>
      <c r="D16" s="244"/>
      <c r="E16" s="237">
        <v>420832.3</v>
      </c>
      <c r="F16" s="244">
        <v>453492.6</v>
      </c>
      <c r="G16" s="237">
        <v>475229.01</v>
      </c>
    </row>
    <row r="17" spans="1:7" s="256" customFormat="1" ht="12.75" customHeight="1">
      <c r="A17" s="235">
        <v>43</v>
      </c>
      <c r="B17" s="235"/>
      <c r="C17" s="236" t="s">
        <v>354</v>
      </c>
      <c r="D17" s="255"/>
      <c r="E17" s="247">
        <v>9203.7999999999993</v>
      </c>
      <c r="F17" s="255">
        <v>9036.5</v>
      </c>
      <c r="G17" s="247">
        <v>9357.4</v>
      </c>
    </row>
    <row r="18" spans="1:7" s="234" customFormat="1" ht="12.75" customHeight="1">
      <c r="A18" s="235">
        <v>45</v>
      </c>
      <c r="B18" s="235"/>
      <c r="C18" s="236" t="s">
        <v>355</v>
      </c>
      <c r="D18" s="244"/>
      <c r="E18" s="237">
        <v>54644.6</v>
      </c>
      <c r="F18" s="244">
        <v>78738.899999999994</v>
      </c>
      <c r="G18" s="237">
        <v>63406.29</v>
      </c>
    </row>
    <row r="19" spans="1:7" s="243" customFormat="1" ht="28">
      <c r="A19" s="239" t="s">
        <v>356</v>
      </c>
      <c r="B19" s="239"/>
      <c r="C19" s="240" t="s">
        <v>357</v>
      </c>
      <c r="D19" s="242"/>
      <c r="E19" s="241">
        <v>54644.6</v>
      </c>
      <c r="F19" s="241">
        <v>78738.899999999994</v>
      </c>
      <c r="G19" s="241">
        <v>63406.29</v>
      </c>
    </row>
    <row r="20" spans="1:7" s="258" customFormat="1" ht="12.75" customHeight="1">
      <c r="A20" s="235">
        <v>46</v>
      </c>
      <c r="B20" s="235"/>
      <c r="C20" s="236" t="s">
        <v>358</v>
      </c>
      <c r="D20" s="257"/>
      <c r="E20" s="257">
        <v>1332418.8999999999</v>
      </c>
      <c r="F20" s="257">
        <v>1347058.9</v>
      </c>
      <c r="G20" s="257">
        <v>1343703.74</v>
      </c>
    </row>
    <row r="21" spans="1:7" s="243" customFormat="1" ht="12.75" customHeight="1">
      <c r="A21" s="259" t="s">
        <v>359</v>
      </c>
      <c r="B21" s="260"/>
      <c r="C21" s="261" t="s">
        <v>360</v>
      </c>
      <c r="D21" s="263"/>
      <c r="E21" s="257"/>
      <c r="F21" s="263"/>
      <c r="G21" s="257">
        <v>0</v>
      </c>
    </row>
    <row r="22" spans="1:7" s="234" customFormat="1" ht="15" customHeight="1">
      <c r="A22" s="235">
        <v>47</v>
      </c>
      <c r="B22" s="235"/>
      <c r="C22" s="236" t="s">
        <v>349</v>
      </c>
      <c r="D22" s="244"/>
      <c r="E22" s="257">
        <v>237209.4</v>
      </c>
      <c r="F22" s="244">
        <v>222129.6</v>
      </c>
      <c r="G22" s="257">
        <v>227488.43</v>
      </c>
    </row>
    <row r="23" spans="1:7" s="234" customFormat="1" ht="15" customHeight="1">
      <c r="A23" s="235">
        <v>49</v>
      </c>
      <c r="B23" s="235"/>
      <c r="C23" s="236" t="s">
        <v>155</v>
      </c>
      <c r="D23" s="244"/>
      <c r="E23" s="237">
        <v>29108.2</v>
      </c>
      <c r="F23" s="244">
        <v>28468.3</v>
      </c>
      <c r="G23" s="237">
        <v>231835.26</v>
      </c>
    </row>
    <row r="24" spans="1:7" s="265" customFormat="1" ht="13.5" customHeight="1">
      <c r="A24" s="249"/>
      <c r="B24" s="264"/>
      <c r="C24" s="250" t="s">
        <v>361</v>
      </c>
      <c r="D24" s="251">
        <f>D14+D15+D16+D17+D18+D20+D22+D23</f>
        <v>0</v>
      </c>
      <c r="E24" s="251">
        <f>E14+E15+E16+E17+E18+E20+E22+E23</f>
        <v>3227463.0000000005</v>
      </c>
      <c r="F24" s="251">
        <f>F14+F15+F16+F17+F18+F20+F22+F23</f>
        <v>3351841.3</v>
      </c>
      <c r="G24" s="251">
        <f>G14+G15+G16+G17+G18+G20+G22+G23</f>
        <v>3532775.7</v>
      </c>
    </row>
    <row r="25" spans="1:7" s="267" customFormat="1" ht="15" customHeight="1">
      <c r="A25" s="249"/>
      <c r="B25" s="264"/>
      <c r="C25" s="250" t="s">
        <v>362</v>
      </c>
      <c r="D25" s="266">
        <f>D24-D13</f>
        <v>0</v>
      </c>
      <c r="E25" s="266">
        <f>E24-E13</f>
        <v>-64546.799999999348</v>
      </c>
      <c r="F25" s="266">
        <f>F24-F13</f>
        <v>29853.499999999534</v>
      </c>
      <c r="G25" s="266">
        <f>G24-G13</f>
        <v>-63449.169999999925</v>
      </c>
    </row>
    <row r="26" spans="1:7" s="234" customFormat="1" ht="15" customHeight="1">
      <c r="A26" s="235">
        <v>34</v>
      </c>
      <c r="B26" s="235"/>
      <c r="C26" s="236" t="s">
        <v>363</v>
      </c>
      <c r="D26" s="244"/>
      <c r="E26" s="237">
        <v>23625.4</v>
      </c>
      <c r="F26" s="244">
        <v>22463</v>
      </c>
      <c r="G26" s="237">
        <v>17036</v>
      </c>
    </row>
    <row r="27" spans="1:7" s="243" customFormat="1" ht="15" customHeight="1">
      <c r="A27" s="259" t="s">
        <v>364</v>
      </c>
      <c r="B27" s="260"/>
      <c r="C27" s="261" t="s">
        <v>365</v>
      </c>
      <c r="D27" s="263"/>
      <c r="E27" s="262">
        <v>22905.4</v>
      </c>
      <c r="F27" s="263">
        <v>22136</v>
      </c>
      <c r="G27" s="262">
        <v>17000</v>
      </c>
    </row>
    <row r="28" spans="1:7" s="234" customFormat="1" ht="15" customHeight="1">
      <c r="A28" s="235">
        <v>440</v>
      </c>
      <c r="B28" s="235"/>
      <c r="C28" s="236" t="s">
        <v>366</v>
      </c>
      <c r="D28" s="244"/>
      <c r="E28" s="237">
        <v>25348.7</v>
      </c>
      <c r="F28" s="244">
        <v>30399</v>
      </c>
      <c r="G28" s="237">
        <v>22804.45</v>
      </c>
    </row>
    <row r="29" spans="1:7" s="234" customFormat="1" ht="15" customHeight="1">
      <c r="A29" s="235">
        <v>441</v>
      </c>
      <c r="B29" s="235"/>
      <c r="C29" s="236" t="s">
        <v>367</v>
      </c>
      <c r="D29" s="244"/>
      <c r="E29" s="237">
        <v>600</v>
      </c>
      <c r="F29" s="244">
        <v>1338</v>
      </c>
      <c r="G29" s="237">
        <v>0</v>
      </c>
    </row>
    <row r="30" spans="1:7" s="234" customFormat="1" ht="15" customHeight="1">
      <c r="A30" s="235">
        <v>442</v>
      </c>
      <c r="B30" s="235"/>
      <c r="C30" s="236" t="s">
        <v>368</v>
      </c>
      <c r="D30" s="244"/>
      <c r="E30" s="237">
        <v>571.6</v>
      </c>
      <c r="F30" s="244">
        <v>908</v>
      </c>
      <c r="G30" s="237">
        <v>1063.03</v>
      </c>
    </row>
    <row r="31" spans="1:7" s="234" customFormat="1" ht="15" customHeight="1">
      <c r="A31" s="235">
        <v>443</v>
      </c>
      <c r="B31" s="235"/>
      <c r="C31" s="236" t="s">
        <v>369</v>
      </c>
      <c r="D31" s="244"/>
      <c r="E31" s="237">
        <v>0</v>
      </c>
      <c r="F31" s="244">
        <v>0</v>
      </c>
      <c r="G31" s="237">
        <v>0</v>
      </c>
    </row>
    <row r="32" spans="1:7" s="234" customFormat="1" ht="15" customHeight="1">
      <c r="A32" s="235">
        <v>444</v>
      </c>
      <c r="B32" s="235"/>
      <c r="C32" s="236" t="s">
        <v>370</v>
      </c>
      <c r="D32" s="244"/>
      <c r="E32" s="237">
        <v>0</v>
      </c>
      <c r="F32" s="244">
        <v>0</v>
      </c>
      <c r="G32" s="237">
        <v>0</v>
      </c>
    </row>
    <row r="33" spans="1:7" s="234" customFormat="1" ht="15" customHeight="1">
      <c r="A33" s="235">
        <v>445</v>
      </c>
      <c r="B33" s="235"/>
      <c r="C33" s="236" t="s">
        <v>371</v>
      </c>
      <c r="D33" s="244"/>
      <c r="E33" s="237">
        <v>1617</v>
      </c>
      <c r="F33" s="244">
        <v>1600</v>
      </c>
      <c r="G33" s="237">
        <v>1609.4</v>
      </c>
    </row>
    <row r="34" spans="1:7" s="234" customFormat="1" ht="15" customHeight="1">
      <c r="A34" s="235">
        <v>446</v>
      </c>
      <c r="B34" s="235"/>
      <c r="C34" s="236" t="s">
        <v>372</v>
      </c>
      <c r="D34" s="244"/>
      <c r="E34" s="237">
        <v>51215</v>
      </c>
      <c r="F34" s="244">
        <v>51272</v>
      </c>
      <c r="G34" s="237">
        <v>47265</v>
      </c>
    </row>
    <row r="35" spans="1:7" s="234" customFormat="1" ht="15" customHeight="1">
      <c r="A35" s="235">
        <v>447</v>
      </c>
      <c r="B35" s="235"/>
      <c r="C35" s="236" t="s">
        <v>373</v>
      </c>
      <c r="D35" s="244"/>
      <c r="E35" s="237">
        <v>9581.2000000000007</v>
      </c>
      <c r="F35" s="244">
        <v>9881</v>
      </c>
      <c r="G35" s="237">
        <v>8754.4699999999993</v>
      </c>
    </row>
    <row r="36" spans="1:7" s="234" customFormat="1" ht="15" customHeight="1">
      <c r="A36" s="235">
        <v>448</v>
      </c>
      <c r="B36" s="235"/>
      <c r="C36" s="236" t="s">
        <v>374</v>
      </c>
      <c r="D36" s="244"/>
      <c r="E36" s="237">
        <v>0</v>
      </c>
      <c r="F36" s="244">
        <v>0</v>
      </c>
      <c r="G36" s="237">
        <v>0</v>
      </c>
    </row>
    <row r="37" spans="1:7" s="234" customFormat="1" ht="15" customHeight="1">
      <c r="A37" s="235">
        <v>449</v>
      </c>
      <c r="B37" s="235"/>
      <c r="C37" s="236" t="s">
        <v>375</v>
      </c>
      <c r="D37" s="244"/>
      <c r="E37" s="237">
        <v>0</v>
      </c>
      <c r="F37" s="244">
        <v>0</v>
      </c>
      <c r="G37" s="237">
        <v>0</v>
      </c>
    </row>
    <row r="38" spans="1:7" s="243" customFormat="1" ht="13.5" customHeight="1">
      <c r="A38" s="268" t="s">
        <v>376</v>
      </c>
      <c r="B38" s="261"/>
      <c r="C38" s="261" t="s">
        <v>377</v>
      </c>
      <c r="D38" s="263"/>
      <c r="E38" s="262">
        <v>0</v>
      </c>
      <c r="F38" s="263">
        <v>0</v>
      </c>
      <c r="G38" s="262">
        <v>0</v>
      </c>
    </row>
    <row r="39" spans="1:7" ht="15" customHeight="1">
      <c r="A39" s="264"/>
      <c r="B39" s="264"/>
      <c r="C39" s="250" t="s">
        <v>378</v>
      </c>
      <c r="D39" s="251">
        <f>(SUM(D28:D37))-D26</f>
        <v>0</v>
      </c>
      <c r="E39" s="251">
        <f>(SUM(E28:E37))-E26</f>
        <v>65308.1</v>
      </c>
      <c r="F39" s="251">
        <f>(SUM(F28:F37))-F26</f>
        <v>72935</v>
      </c>
      <c r="G39" s="251">
        <f>(SUM(G28:G37))-G26</f>
        <v>64460.350000000006</v>
      </c>
    </row>
    <row r="40" spans="1:7" ht="14.25" customHeight="1">
      <c r="A40" s="264"/>
      <c r="B40" s="264"/>
      <c r="C40" s="250" t="s">
        <v>379</v>
      </c>
      <c r="D40" s="251">
        <f>D39+D25</f>
        <v>0</v>
      </c>
      <c r="E40" s="251">
        <f>E39+E25</f>
        <v>761.30000000065047</v>
      </c>
      <c r="F40" s="251">
        <f>F39+F25</f>
        <v>102788.49999999953</v>
      </c>
      <c r="G40" s="251">
        <f>G39+G25</f>
        <v>1011.1800000000803</v>
      </c>
    </row>
    <row r="41" spans="1:7" s="234" customFormat="1" ht="15.75" customHeight="1">
      <c r="A41" s="254">
        <v>38</v>
      </c>
      <c r="B41" s="254"/>
      <c r="C41" s="236" t="s">
        <v>380</v>
      </c>
      <c r="D41" s="244"/>
      <c r="E41" s="237">
        <v>0</v>
      </c>
      <c r="F41" s="244">
        <v>100000</v>
      </c>
      <c r="G41" s="237">
        <v>0</v>
      </c>
    </row>
    <row r="42" spans="1:7" s="243" customFormat="1" ht="28">
      <c r="A42" s="239" t="s">
        <v>381</v>
      </c>
      <c r="B42" s="239"/>
      <c r="C42" s="240" t="s">
        <v>382</v>
      </c>
      <c r="D42" s="270"/>
      <c r="E42" s="269"/>
      <c r="F42" s="270"/>
      <c r="G42" s="269">
        <v>0</v>
      </c>
    </row>
    <row r="43" spans="1:7" s="243" customFormat="1" ht="28">
      <c r="A43" s="239" t="s">
        <v>383</v>
      </c>
      <c r="B43" s="239"/>
      <c r="C43" s="240" t="s">
        <v>384</v>
      </c>
      <c r="D43" s="270"/>
      <c r="E43" s="269"/>
      <c r="F43" s="270"/>
      <c r="G43" s="269">
        <v>0</v>
      </c>
    </row>
    <row r="44" spans="1:7" s="243" customFormat="1">
      <c r="A44" s="259" t="s">
        <v>385</v>
      </c>
      <c r="B44" s="259"/>
      <c r="C44" s="261" t="s">
        <v>154</v>
      </c>
      <c r="D44" s="263"/>
      <c r="E44" s="262"/>
      <c r="F44" s="263">
        <v>100000</v>
      </c>
      <c r="G44" s="262">
        <v>0</v>
      </c>
    </row>
    <row r="45" spans="1:7" s="234" customFormat="1">
      <c r="A45" s="235">
        <v>48</v>
      </c>
      <c r="B45" s="235"/>
      <c r="C45" s="236" t="s">
        <v>386</v>
      </c>
      <c r="D45" s="244"/>
      <c r="E45" s="237"/>
      <c r="F45" s="244"/>
      <c r="G45" s="237">
        <v>0</v>
      </c>
    </row>
    <row r="46" spans="1:7" s="374" customFormat="1" ht="28">
      <c r="A46" s="372" t="s">
        <v>387</v>
      </c>
      <c r="B46" s="373"/>
      <c r="C46" s="240" t="s">
        <v>388</v>
      </c>
      <c r="D46" s="270"/>
      <c r="E46" s="269"/>
      <c r="F46" s="270"/>
      <c r="G46" s="269">
        <v>0</v>
      </c>
    </row>
    <row r="47" spans="1:7" s="243" customFormat="1">
      <c r="A47" s="259" t="s">
        <v>389</v>
      </c>
      <c r="B47" s="260"/>
      <c r="C47" s="261" t="s">
        <v>162</v>
      </c>
      <c r="D47" s="263"/>
      <c r="E47" s="262"/>
      <c r="F47" s="263"/>
      <c r="G47" s="262">
        <v>0</v>
      </c>
    </row>
    <row r="48" spans="1:7">
      <c r="A48" s="249"/>
      <c r="B48" s="249"/>
      <c r="C48" s="250" t="s">
        <v>390</v>
      </c>
      <c r="D48" s="251">
        <f>D45-D41</f>
        <v>0</v>
      </c>
      <c r="E48" s="251">
        <f>E45-E41</f>
        <v>0</v>
      </c>
      <c r="F48" s="251">
        <f>F45-F41</f>
        <v>-100000</v>
      </c>
      <c r="G48" s="251">
        <f>G45-G41</f>
        <v>0</v>
      </c>
    </row>
    <row r="49" spans="1:7">
      <c r="A49" s="271"/>
      <c r="B49" s="271"/>
      <c r="C49" s="250" t="s">
        <v>391</v>
      </c>
      <c r="D49" s="251">
        <f>D40+D48</f>
        <v>0</v>
      </c>
      <c r="E49" s="251">
        <f>E40+E48</f>
        <v>761.30000000065047</v>
      </c>
      <c r="F49" s="251">
        <f>F40+F48</f>
        <v>2788.4999999995343</v>
      </c>
      <c r="G49" s="251">
        <f>G40+G48</f>
        <v>1011.1800000000803</v>
      </c>
    </row>
    <row r="50" spans="1:7">
      <c r="A50" s="272">
        <v>3</v>
      </c>
      <c r="B50" s="272"/>
      <c r="C50" s="273" t="s">
        <v>392</v>
      </c>
      <c r="D50" s="274">
        <f>D13+D26+D41</f>
        <v>0</v>
      </c>
      <c r="E50" s="274">
        <f>E13+E26+E41</f>
        <v>3315635.1999999997</v>
      </c>
      <c r="F50" s="274">
        <f>F13+F26+F41</f>
        <v>3444450.8000000003</v>
      </c>
      <c r="G50" s="274">
        <f>G13+G26+G41</f>
        <v>3613260.87</v>
      </c>
    </row>
    <row r="51" spans="1:7">
      <c r="A51" s="272">
        <v>4</v>
      </c>
      <c r="B51" s="272"/>
      <c r="C51" s="273" t="s">
        <v>393</v>
      </c>
      <c r="D51" s="274">
        <f>D24+D28+D29+D30+D31+D32+D33+D34+D35+D36+D37+D45</f>
        <v>0</v>
      </c>
      <c r="E51" s="274">
        <f>E24+E28+E29+E30+E31+E32+E33+E34+E35+E36+E37+E45</f>
        <v>3316396.5000000009</v>
      </c>
      <c r="F51" s="274">
        <f>F24+F28+F29+F30+F31+F32+F33+F34+F35+F36+F37+F45</f>
        <v>3447239.3</v>
      </c>
      <c r="G51" s="274">
        <f>G24+G28+G29+G30+G31+G32+G33+G34+G35+G36+G37+G45</f>
        <v>3614272.0500000003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394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395</v>
      </c>
      <c r="D54" s="282"/>
      <c r="E54" s="233">
        <v>206898</v>
      </c>
      <c r="F54" s="282">
        <v>242439</v>
      </c>
      <c r="G54" s="233">
        <v>158542.13</v>
      </c>
    </row>
    <row r="55" spans="1:7" s="234" customFormat="1">
      <c r="A55" s="283" t="s">
        <v>396</v>
      </c>
      <c r="B55" s="284"/>
      <c r="C55" s="284" t="s">
        <v>397</v>
      </c>
      <c r="D55" s="287"/>
      <c r="E55" s="285">
        <v>16971</v>
      </c>
      <c r="F55" s="287">
        <v>32264</v>
      </c>
      <c r="G55" s="285">
        <v>16500</v>
      </c>
    </row>
    <row r="56" spans="1:7" s="234" customFormat="1">
      <c r="A56" s="283" t="s">
        <v>398</v>
      </c>
      <c r="B56" s="284"/>
      <c r="C56" s="284" t="s">
        <v>399</v>
      </c>
      <c r="D56" s="287"/>
      <c r="E56" s="285">
        <v>200</v>
      </c>
      <c r="F56" s="287">
        <v>1983</v>
      </c>
      <c r="G56" s="285">
        <v>0</v>
      </c>
    </row>
    <row r="57" spans="1:7" s="234" customFormat="1">
      <c r="A57" s="288">
        <v>57</v>
      </c>
      <c r="B57" s="289"/>
      <c r="C57" s="289" t="s">
        <v>400</v>
      </c>
      <c r="D57" s="290"/>
      <c r="E57" s="290">
        <v>12775</v>
      </c>
      <c r="F57" s="290">
        <v>22221</v>
      </c>
      <c r="G57" s="290">
        <v>13801.77</v>
      </c>
    </row>
    <row r="58" spans="1:7" s="234" customFormat="1">
      <c r="A58" s="288">
        <v>58</v>
      </c>
      <c r="B58" s="289"/>
      <c r="C58" s="289" t="s">
        <v>401</v>
      </c>
      <c r="D58" s="244"/>
      <c r="E58" s="237">
        <v>0</v>
      </c>
      <c r="F58" s="244">
        <v>0</v>
      </c>
      <c r="G58" s="237">
        <v>0</v>
      </c>
    </row>
    <row r="59" spans="1:7">
      <c r="A59" s="291">
        <v>5</v>
      </c>
      <c r="B59" s="292"/>
      <c r="C59" s="292" t="s">
        <v>402</v>
      </c>
      <c r="D59" s="293">
        <f>D54+D57+D58</f>
        <v>0</v>
      </c>
      <c r="E59" s="293">
        <f>E54+E57+E58</f>
        <v>219673</v>
      </c>
      <c r="F59" s="293">
        <f>F54+F57+F58</f>
        <v>264660</v>
      </c>
      <c r="G59" s="293">
        <f>G54+G57+G58</f>
        <v>172343.9</v>
      </c>
    </row>
    <row r="60" spans="1:7" s="234" customFormat="1">
      <c r="A60" s="294" t="s">
        <v>261</v>
      </c>
      <c r="B60" s="295"/>
      <c r="C60" s="295" t="s">
        <v>403</v>
      </c>
      <c r="D60" s="237"/>
      <c r="E60" s="237">
        <v>61883</v>
      </c>
      <c r="F60" s="237">
        <v>64965</v>
      </c>
      <c r="G60" s="237">
        <v>37839.81</v>
      </c>
    </row>
    <row r="61" spans="1:7" s="234" customFormat="1">
      <c r="A61" s="366" t="s">
        <v>404</v>
      </c>
      <c r="B61" s="367"/>
      <c r="C61" s="367" t="s">
        <v>405</v>
      </c>
      <c r="D61" s="262"/>
      <c r="E61" s="262">
        <v>7937</v>
      </c>
      <c r="F61" s="262">
        <v>7904</v>
      </c>
      <c r="G61" s="262"/>
    </row>
    <row r="62" spans="1:7" s="234" customFormat="1">
      <c r="A62" s="366" t="s">
        <v>406</v>
      </c>
      <c r="B62" s="367"/>
      <c r="C62" s="367" t="s">
        <v>407</v>
      </c>
      <c r="D62" s="262"/>
      <c r="E62" s="262">
        <v>0</v>
      </c>
      <c r="F62" s="262">
        <v>0</v>
      </c>
      <c r="G62" s="262"/>
    </row>
    <row r="63" spans="1:7" s="234" customFormat="1">
      <c r="A63" s="294">
        <v>67</v>
      </c>
      <c r="B63" s="295"/>
      <c r="C63" s="295" t="s">
        <v>400</v>
      </c>
      <c r="D63" s="244"/>
      <c r="E63" s="244">
        <v>12775</v>
      </c>
      <c r="F63" s="244">
        <v>22193</v>
      </c>
      <c r="G63" s="244">
        <v>13801.77</v>
      </c>
    </row>
    <row r="64" spans="1:7" s="234" customFormat="1">
      <c r="A64" s="294">
        <v>68</v>
      </c>
      <c r="B64" s="295"/>
      <c r="C64" s="295" t="s">
        <v>408</v>
      </c>
      <c r="D64" s="237"/>
      <c r="E64" s="237">
        <v>0</v>
      </c>
      <c r="F64" s="237">
        <v>0</v>
      </c>
      <c r="G64" s="237"/>
    </row>
    <row r="65" spans="1:7">
      <c r="A65" s="291">
        <v>6</v>
      </c>
      <c r="B65" s="292"/>
      <c r="C65" s="292" t="s">
        <v>409</v>
      </c>
      <c r="D65" s="293">
        <f>D60+D63+D64</f>
        <v>0</v>
      </c>
      <c r="E65" s="293">
        <f>E60+E63+E64</f>
        <v>74658</v>
      </c>
      <c r="F65" s="293">
        <f>F60+F63+F64</f>
        <v>87158</v>
      </c>
      <c r="G65" s="293">
        <f>G60+G63+G64</f>
        <v>51641.58</v>
      </c>
    </row>
    <row r="66" spans="1:7">
      <c r="A66" s="296"/>
      <c r="B66" s="296"/>
      <c r="C66" s="292" t="s">
        <v>16</v>
      </c>
      <c r="D66" s="293">
        <f>D59-D65</f>
        <v>0</v>
      </c>
      <c r="E66" s="293">
        <f>E59-E65</f>
        <v>145015</v>
      </c>
      <c r="F66" s="293">
        <f>F59-F65</f>
        <v>177502</v>
      </c>
      <c r="G66" s="293">
        <f>G59-G65</f>
        <v>120702.31999999999</v>
      </c>
    </row>
    <row r="67" spans="1:7">
      <c r="A67" s="289"/>
      <c r="B67" s="289"/>
      <c r="C67" s="297" t="s">
        <v>410</v>
      </c>
      <c r="D67" s="277"/>
      <c r="E67" s="277">
        <f>E66-E55-E56+E61+E62</f>
        <v>135781</v>
      </c>
      <c r="F67" s="277">
        <f>F66-F55-F56+F61+F62</f>
        <v>151159</v>
      </c>
      <c r="G67" s="277">
        <f>G66-G55-G56+G61+G62</f>
        <v>104202.31999999999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411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412</v>
      </c>
      <c r="D70" s="290"/>
      <c r="E70" s="290"/>
      <c r="F70" s="290">
        <v>2205667</v>
      </c>
      <c r="G70" s="290"/>
    </row>
    <row r="71" spans="1:7" s="301" customFormat="1">
      <c r="A71" s="300">
        <v>14</v>
      </c>
      <c r="B71" s="300"/>
      <c r="C71" s="300" t="s">
        <v>413</v>
      </c>
      <c r="D71" s="290"/>
      <c r="E71" s="290"/>
      <c r="F71" s="290">
        <v>913500</v>
      </c>
      <c r="G71" s="290"/>
    </row>
    <row r="72" spans="1:7" s="301" customFormat="1">
      <c r="A72" s="302" t="s">
        <v>414</v>
      </c>
      <c r="B72" s="302"/>
      <c r="C72" s="302" t="s">
        <v>397</v>
      </c>
      <c r="D72" s="287"/>
      <c r="E72" s="287"/>
      <c r="F72" s="287">
        <v>122037</v>
      </c>
      <c r="G72" s="287"/>
    </row>
    <row r="73" spans="1:7" s="301" customFormat="1">
      <c r="A73" s="302" t="s">
        <v>415</v>
      </c>
      <c r="B73" s="302"/>
      <c r="C73" s="302" t="s">
        <v>416</v>
      </c>
      <c r="D73" s="287"/>
      <c r="E73" s="303"/>
      <c r="F73" s="287">
        <v>130845</v>
      </c>
      <c r="G73" s="303"/>
    </row>
    <row r="74" spans="1:7" s="230" customFormat="1">
      <c r="A74" s="304">
        <v>1</v>
      </c>
      <c r="B74" s="305"/>
      <c r="C74" s="304" t="s">
        <v>417</v>
      </c>
      <c r="D74" s="306">
        <f>D70+D71</f>
        <v>0</v>
      </c>
      <c r="E74" s="306">
        <f>E70+E71</f>
        <v>0</v>
      </c>
      <c r="F74" s="306">
        <f>F70+F71</f>
        <v>3119167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418</v>
      </c>
      <c r="D76" s="290"/>
      <c r="E76" s="290"/>
      <c r="F76" s="290">
        <v>1463937</v>
      </c>
      <c r="G76" s="290"/>
    </row>
    <row r="77" spans="1:7" s="308" customFormat="1">
      <c r="A77" s="307" t="s">
        <v>419</v>
      </c>
      <c r="B77" s="302"/>
      <c r="C77" s="302" t="s">
        <v>420</v>
      </c>
      <c r="D77" s="287"/>
      <c r="E77" s="287"/>
      <c r="F77" s="287">
        <v>483750</v>
      </c>
      <c r="G77" s="287"/>
    </row>
    <row r="78" spans="1:7" s="308" customFormat="1">
      <c r="A78" s="307" t="s">
        <v>421</v>
      </c>
      <c r="B78" s="302"/>
      <c r="C78" s="302" t="s">
        <v>422</v>
      </c>
      <c r="D78" s="287"/>
      <c r="E78" s="287"/>
      <c r="F78" s="287"/>
      <c r="G78" s="287"/>
    </row>
    <row r="79" spans="1:7" s="308" customFormat="1">
      <c r="A79" s="307" t="s">
        <v>423</v>
      </c>
      <c r="B79" s="302"/>
      <c r="C79" s="302" t="s">
        <v>424</v>
      </c>
      <c r="D79" s="287"/>
      <c r="E79" s="303"/>
      <c r="F79" s="287">
        <v>0</v>
      </c>
      <c r="G79" s="303"/>
    </row>
    <row r="80" spans="1:7" s="308" customFormat="1">
      <c r="A80" s="307" t="s">
        <v>425</v>
      </c>
      <c r="B80" s="302"/>
      <c r="C80" s="302" t="s">
        <v>426</v>
      </c>
      <c r="D80" s="287"/>
      <c r="E80" s="303"/>
      <c r="F80" s="287">
        <v>420998</v>
      </c>
      <c r="G80" s="303"/>
    </row>
    <row r="81" spans="1:7" s="308" customFormat="1">
      <c r="A81" s="307" t="s">
        <v>427</v>
      </c>
      <c r="B81" s="302"/>
      <c r="C81" s="302" t="s">
        <v>428</v>
      </c>
      <c r="D81" s="287">
        <v>0</v>
      </c>
      <c r="E81" s="303"/>
      <c r="F81" s="287">
        <v>0</v>
      </c>
      <c r="G81" s="303"/>
    </row>
    <row r="82" spans="1:7" s="301" customFormat="1">
      <c r="A82" s="309">
        <v>29</v>
      </c>
      <c r="B82" s="300"/>
      <c r="C82" s="300" t="s">
        <v>429</v>
      </c>
      <c r="D82" s="290"/>
      <c r="E82" s="290"/>
      <c r="F82" s="290">
        <v>1655230</v>
      </c>
      <c r="G82" s="290"/>
    </row>
    <row r="83" spans="1:7" s="301" customFormat="1">
      <c r="A83" s="307" t="s">
        <v>430</v>
      </c>
      <c r="B83" s="302"/>
      <c r="C83" s="302" t="s">
        <v>431</v>
      </c>
      <c r="D83" s="287"/>
      <c r="E83" s="287"/>
      <c r="F83" s="287"/>
      <c r="G83" s="287"/>
    </row>
    <row r="84" spans="1:7" s="230" customFormat="1">
      <c r="A84" s="304">
        <v>2</v>
      </c>
      <c r="B84" s="305"/>
      <c r="C84" s="304" t="s">
        <v>432</v>
      </c>
      <c r="D84" s="306">
        <f>D76+D82</f>
        <v>0</v>
      </c>
      <c r="E84" s="306">
        <f>E76+E82</f>
        <v>0</v>
      </c>
      <c r="F84" s="306">
        <f>F76+F82</f>
        <v>3119167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433</v>
      </c>
      <c r="B86" s="311"/>
      <c r="C86" s="312"/>
      <c r="D86" s="311"/>
      <c r="E86" s="311"/>
      <c r="F86" s="311"/>
      <c r="G86" s="311"/>
    </row>
    <row r="87" spans="1:7">
      <c r="A87" s="313">
        <v>39</v>
      </c>
      <c r="B87" s="314"/>
      <c r="C87" s="314" t="s">
        <v>173</v>
      </c>
      <c r="D87" s="315">
        <f>D49+D6+D8+D10-D19-D21-D38+D42+D44-D47</f>
        <v>0</v>
      </c>
      <c r="E87" s="315">
        <f>E49+E6+E8+E10-E19-E21-E38+E42+E44-E47</f>
        <v>103273.40000000063</v>
      </c>
      <c r="F87" s="315">
        <f>F49+F6+F8+F10-F19-F21-F38+F42+F44-F47</f>
        <v>243275.79999999955</v>
      </c>
      <c r="G87" s="315">
        <f>G49+G6+G8+G10-G19-G21-G38+G42+G44-G47</f>
        <v>94991.690000000061</v>
      </c>
    </row>
    <row r="88" spans="1:7">
      <c r="A88" s="316">
        <v>40</v>
      </c>
      <c r="B88" s="317"/>
      <c r="C88" s="317" t="s">
        <v>434</v>
      </c>
      <c r="D88" s="319">
        <f>IF(D111=0,0,D87/D111)</f>
        <v>0</v>
      </c>
      <c r="E88" s="319">
        <f>IF(E111=0,0,E87/E111)</f>
        <v>3.5531867047826252E-2</v>
      </c>
      <c r="F88" s="319">
        <f>IF(F111=0,0,F87/F111)</f>
        <v>8.0488151465117605E-2</v>
      </c>
      <c r="G88" s="319">
        <f>IF(G111=0,0,G87/G111)</f>
        <v>3.1558221647211414E-2</v>
      </c>
    </row>
    <row r="89" spans="1:7" ht="28">
      <c r="A89" s="323" t="s">
        <v>295</v>
      </c>
      <c r="B89" s="324"/>
      <c r="C89" s="324" t="s">
        <v>435</v>
      </c>
      <c r="D89" s="326">
        <f>IF(D66=0,0,D87/D66)</f>
        <v>0</v>
      </c>
      <c r="E89" s="326">
        <f>IF(E66=0,0,E87/E66)</f>
        <v>0.71215667344757871</v>
      </c>
      <c r="F89" s="326">
        <f>IF(F66=0,0,F87/F66)</f>
        <v>1.3705524444794963</v>
      </c>
      <c r="G89" s="326">
        <f>IF(G66=0,0,G87/G66)</f>
        <v>0.78699141822626162</v>
      </c>
    </row>
    <row r="90" spans="1:7" ht="28">
      <c r="A90" s="327" t="s">
        <v>297</v>
      </c>
      <c r="B90" s="328"/>
      <c r="C90" s="328" t="s">
        <v>436</v>
      </c>
      <c r="D90" s="368">
        <f>IF(0=D67,0,D87/D67)</f>
        <v>0</v>
      </c>
      <c r="E90" s="369">
        <f>IF(0=E67,0,E87/E67)</f>
        <v>0.76058800568563079</v>
      </c>
      <c r="F90" s="369">
        <f>IF(0=F67,0,F87/F67)</f>
        <v>1.6094033434992263</v>
      </c>
      <c r="G90" s="369">
        <f>IF(0=G67,0,G87/G67)</f>
        <v>0.91160820603610426</v>
      </c>
    </row>
    <row r="91" spans="1:7" ht="28">
      <c r="A91" s="320" t="s">
        <v>299</v>
      </c>
      <c r="B91" s="321"/>
      <c r="C91" s="321" t="s">
        <v>437</v>
      </c>
      <c r="D91" s="330">
        <f>D87-D66</f>
        <v>0</v>
      </c>
      <c r="E91" s="330">
        <f>E87-E66</f>
        <v>-41741.599999999366</v>
      </c>
      <c r="F91" s="330">
        <f>F87-F66</f>
        <v>65773.799999999552</v>
      </c>
      <c r="G91" s="330">
        <f>G87-G66</f>
        <v>-25710.629999999932</v>
      </c>
    </row>
    <row r="92" spans="1:7" ht="28">
      <c r="A92" s="370" t="s">
        <v>301</v>
      </c>
      <c r="B92" s="371"/>
      <c r="C92" s="371" t="s">
        <v>438</v>
      </c>
      <c r="D92" s="329">
        <f>D87-D67</f>
        <v>0</v>
      </c>
      <c r="E92" s="329">
        <f>E87-E67</f>
        <v>-32507.599999999366</v>
      </c>
      <c r="F92" s="329">
        <f>F87-F67</f>
        <v>92116.799999999552</v>
      </c>
      <c r="G92" s="329">
        <f>G87-G67</f>
        <v>-9210.6299999999319</v>
      </c>
    </row>
    <row r="93" spans="1:7">
      <c r="A93" s="314">
        <v>31</v>
      </c>
      <c r="B93" s="314"/>
      <c r="C93" s="314" t="s">
        <v>439</v>
      </c>
      <c r="D93" s="331">
        <f>D77+D78+D80</f>
        <v>0</v>
      </c>
      <c r="E93" s="331">
        <f>E77+E78+E80</f>
        <v>0</v>
      </c>
      <c r="F93" s="331">
        <f>F77+F78+F80</f>
        <v>904748</v>
      </c>
      <c r="G93" s="331">
        <f>G77+G78+G80</f>
        <v>0</v>
      </c>
    </row>
    <row r="94" spans="1:7">
      <c r="A94" s="332">
        <v>32</v>
      </c>
      <c r="B94" s="332"/>
      <c r="C94" s="332" t="s">
        <v>440</v>
      </c>
      <c r="D94" s="326">
        <f>IF(0=D111,0,D93/D111)</f>
        <v>0</v>
      </c>
      <c r="E94" s="326">
        <f>IF(0=E111,0,E93/E111)</f>
        <v>0</v>
      </c>
      <c r="F94" s="326">
        <f>IF(0=F111,0,F93/F111)</f>
        <v>0.29933718874529386</v>
      </c>
      <c r="G94" s="326">
        <f>IF(0=G111,0,G93/G111)</f>
        <v>0</v>
      </c>
    </row>
    <row r="95" spans="1:7">
      <c r="A95" s="314">
        <v>33</v>
      </c>
      <c r="B95" s="314"/>
      <c r="C95" s="314" t="s">
        <v>441</v>
      </c>
      <c r="D95" s="331">
        <f>D76-D70</f>
        <v>0</v>
      </c>
      <c r="E95" s="331">
        <f>E76-E70</f>
        <v>0</v>
      </c>
      <c r="F95" s="331">
        <f>F76-F70</f>
        <v>-741730</v>
      </c>
      <c r="G95" s="331">
        <f>G76-G70</f>
        <v>0</v>
      </c>
    </row>
    <row r="96" spans="1:7">
      <c r="A96" s="317">
        <v>34</v>
      </c>
      <c r="B96" s="317"/>
      <c r="C96" s="317" t="s">
        <v>442</v>
      </c>
      <c r="D96" s="333">
        <f>D71-D72-D73-D82</f>
        <v>0</v>
      </c>
      <c r="E96" s="333">
        <f>E71-E72-E73-E82</f>
        <v>0</v>
      </c>
      <c r="F96" s="333">
        <f>F71-F72-F73-F82</f>
        <v>-994612</v>
      </c>
      <c r="G96" s="333">
        <f>G71-G72-G73-G82</f>
        <v>0</v>
      </c>
    </row>
    <row r="97" spans="1:7">
      <c r="A97" s="316" t="s">
        <v>307</v>
      </c>
      <c r="B97" s="317"/>
      <c r="C97" s="317" t="s">
        <v>443</v>
      </c>
      <c r="D97" s="333">
        <f>IF(0=D109,0,1000*(D95/D109))</f>
        <v>0</v>
      </c>
      <c r="E97" s="333">
        <f>IF(0=E109,0,1000*(E95/E109))</f>
        <v>0</v>
      </c>
      <c r="F97" s="333">
        <f>IF(0=F109,0,1000*(F95/F109))</f>
        <v>-2606.7138529446911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444</v>
      </c>
      <c r="D98" s="333">
        <f>IF(D109=0,0,1000*(D96/D109))</f>
        <v>0</v>
      </c>
      <c r="E98" s="333">
        <f>IF(E109=0,0,1000*(E96/E109))</f>
        <v>0</v>
      </c>
      <c r="F98" s="333">
        <f>IF(F109=0,0,1000*(F96/F109))</f>
        <v>-3495.4348330322687</v>
      </c>
      <c r="G98" s="333">
        <f>IF(G109=0,0,1000*(G96/G109))</f>
        <v>0</v>
      </c>
    </row>
    <row r="99" spans="1:7">
      <c r="A99" s="332">
        <v>36</v>
      </c>
      <c r="B99" s="332"/>
      <c r="C99" s="332" t="s">
        <v>445</v>
      </c>
      <c r="D99" s="326">
        <f>IF(D14=0,0,(D76-D81-D70)/D14)</f>
        <v>0</v>
      </c>
      <c r="E99" s="326">
        <f>IF(E14=0,0,(E76-E81-E70)/E14)</f>
        <v>0</v>
      </c>
      <c r="F99" s="326">
        <f>IF(F14=0,0,(F76-F81-F70)/F14)</f>
        <v>-0.65795858177649968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446</v>
      </c>
      <c r="D100" s="315">
        <f>D82</f>
        <v>0</v>
      </c>
      <c r="E100" s="315">
        <f>E82</f>
        <v>0</v>
      </c>
      <c r="F100" s="315">
        <f>F82</f>
        <v>1655230</v>
      </c>
      <c r="G100" s="315">
        <f>G82</f>
        <v>0</v>
      </c>
    </row>
    <row r="101" spans="1:7">
      <c r="A101" s="332">
        <v>38</v>
      </c>
      <c r="B101" s="332"/>
      <c r="C101" s="332" t="s">
        <v>447</v>
      </c>
      <c r="D101" s="326">
        <f>IF(D112=0,0,D83/D112)</f>
        <v>0</v>
      </c>
      <c r="E101" s="326">
        <f>IF(E112=0,0,E83/E112)</f>
        <v>0</v>
      </c>
      <c r="F101" s="326">
        <f>IF(F112=0,0,F83/F112)</f>
        <v>0</v>
      </c>
      <c r="G101" s="326">
        <f>IF(G112=0,0,G83/G112)</f>
        <v>0</v>
      </c>
    </row>
    <row r="102" spans="1:7">
      <c r="A102" s="334">
        <v>42</v>
      </c>
      <c r="B102" s="334"/>
      <c r="C102" s="334" t="s">
        <v>448</v>
      </c>
      <c r="D102" s="335">
        <f>IF(D111=0,0,(D27-D28+D6)/D111)</f>
        <v>0</v>
      </c>
      <c r="E102" s="335">
        <f>IF(E111=0,0,(E27-E28+E6)/E111)</f>
        <v>2.6194728726721839E-2</v>
      </c>
      <c r="F102" s="335">
        <f>IF(F111=0,0,(F27-F28+F6)/F111)</f>
        <v>2.8450941925810203E-2</v>
      </c>
      <c r="G102" s="335">
        <f>IF(G111=0,0,(G27-G28+G6)/G111)</f>
        <v>2.4780278088267712E-2</v>
      </c>
    </row>
    <row r="103" spans="1:7">
      <c r="A103" s="317">
        <v>43</v>
      </c>
      <c r="B103" s="317"/>
      <c r="C103" s="317" t="s">
        <v>449</v>
      </c>
      <c r="D103" s="315">
        <f>D39</f>
        <v>0</v>
      </c>
      <c r="E103" s="315">
        <f>E39</f>
        <v>65308.1</v>
      </c>
      <c r="F103" s="315">
        <f>F39</f>
        <v>72935</v>
      </c>
      <c r="G103" s="315">
        <f>G39</f>
        <v>64460.350000000006</v>
      </c>
    </row>
    <row r="104" spans="1:7">
      <c r="A104" s="332">
        <v>44</v>
      </c>
      <c r="B104" s="332"/>
      <c r="C104" s="332" t="s">
        <v>450</v>
      </c>
      <c r="D104" s="337" t="str">
        <f>IF(0=D70,"",(D28+D29+D30+D31+D32)/D70)</f>
        <v/>
      </c>
      <c r="E104" s="336" t="str">
        <f>IF(0=E70,"",(E28+E29+E30+E31+E32)/E70)</f>
        <v/>
      </c>
      <c r="F104" s="337">
        <f>IF(0=F70,"",(F28+F29+F30+F31+F32)/F70)</f>
        <v>1.4800511591278284E-2</v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451</v>
      </c>
      <c r="D105" s="319">
        <f>IF(D111=0,0,(D27-D28)/D111)</f>
        <v>0</v>
      </c>
      <c r="E105" s="319">
        <f>IF(E111=0,0,(E27-E28)/E111)</f>
        <v>-8.4063283244236483E-4</v>
      </c>
      <c r="F105" s="319">
        <f>IF(F111=0,0,(F27-F28)/F111)</f>
        <v>-2.7338255410372424E-3</v>
      </c>
      <c r="G105" s="319">
        <f>IF(G111=0,0,(G27-G28)/G111)</f>
        <v>-1.9283594137566792E-3</v>
      </c>
    </row>
    <row r="106" spans="1:7">
      <c r="A106" s="334">
        <v>47</v>
      </c>
      <c r="B106" s="334"/>
      <c r="C106" s="334" t="s">
        <v>452</v>
      </c>
      <c r="D106" s="335">
        <f>IF(D113=0,0,D54/D113)</f>
        <v>0</v>
      </c>
      <c r="E106" s="335">
        <f>IF(E113=0,0,E54/E113)</f>
        <v>6.581837655384884E-2</v>
      </c>
      <c r="F106" s="335">
        <f>IF(F113=0,0,F54/F113)</f>
        <v>7.6403684775450426E-2</v>
      </c>
      <c r="G106" s="335">
        <f>IF(G113=0,0,G54/G113)</f>
        <v>4.9565715097027216E-2</v>
      </c>
    </row>
    <row r="108" spans="1:7">
      <c r="A108" s="338" t="s">
        <v>453</v>
      </c>
      <c r="B108" s="339"/>
      <c r="C108" s="338"/>
      <c r="D108" s="290"/>
      <c r="E108" s="290"/>
      <c r="F108" s="290"/>
      <c r="G108" s="290"/>
    </row>
    <row r="109" spans="1:7" s="234" customFormat="1">
      <c r="A109" s="339"/>
      <c r="B109" s="339"/>
      <c r="C109" s="339" t="s">
        <v>454</v>
      </c>
      <c r="D109" s="340">
        <v>0</v>
      </c>
      <c r="E109" s="341">
        <v>284546</v>
      </c>
      <c r="F109" s="341">
        <v>284546</v>
      </c>
      <c r="G109" s="341">
        <v>284546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455</v>
      </c>
      <c r="B111" s="339"/>
      <c r="C111" s="339" t="s">
        <v>456</v>
      </c>
      <c r="D111" s="342">
        <f>D14+D15+D16+D17+D20</f>
        <v>0</v>
      </c>
      <c r="E111" s="342">
        <f>E14+E15+E16+E17+E20</f>
        <v>2906500.8</v>
      </c>
      <c r="F111" s="342">
        <f>F14+F15+F16+F17+F20</f>
        <v>3022504.5</v>
      </c>
      <c r="G111" s="342">
        <f>G14+G15+G16+G17+G20</f>
        <v>3010045.7199999997</v>
      </c>
    </row>
    <row r="112" spans="1:7">
      <c r="A112" s="339"/>
      <c r="B112" s="339"/>
      <c r="C112" s="339" t="s">
        <v>457</v>
      </c>
      <c r="D112" s="342">
        <f>D50-D11-D41-D12</f>
        <v>0</v>
      </c>
      <c r="E112" s="342">
        <f>E50-E11-E41-E12</f>
        <v>3049317.5999999996</v>
      </c>
      <c r="F112" s="342">
        <f>F50-F11-F41-F12</f>
        <v>3093995.4000000004</v>
      </c>
      <c r="G112" s="342">
        <f>G50-G11-G41-G12</f>
        <v>3153937.1799999997</v>
      </c>
    </row>
    <row r="113" spans="1:9">
      <c r="A113" s="339"/>
      <c r="B113" s="339"/>
      <c r="C113" s="339" t="s">
        <v>458</v>
      </c>
      <c r="D113" s="342">
        <f>D50-D6-D7-D11-D12-D41+D54</f>
        <v>0</v>
      </c>
      <c r="E113" s="342">
        <f>E50-E6-E7-E11-E12-E41+E54</f>
        <v>3143468.5999999996</v>
      </c>
      <c r="F113" s="342">
        <f>F50-F6-F7-F11-F12-F41+F54</f>
        <v>3173132.3000000003</v>
      </c>
      <c r="G113" s="342">
        <f>G50-G6-G7-G11-G12-G41+G54</f>
        <v>3198624.8899999997</v>
      </c>
    </row>
    <row r="114" spans="1:9">
      <c r="A114" s="343" t="s">
        <v>50</v>
      </c>
      <c r="B114" s="344"/>
      <c r="C114" s="344" t="s">
        <v>459</v>
      </c>
      <c r="D114" s="345">
        <f t="shared" ref="D114:I114" si="0">D14+D15+D16+D17+(D28+D29+D30+D31+D33+D34+D35+D36+(D37-D38))+(D20-D21)+D60</f>
        <v>0</v>
      </c>
      <c r="E114" s="345">
        <f t="shared" si="0"/>
        <v>3057317.3</v>
      </c>
      <c r="F114" s="345">
        <f t="shared" si="0"/>
        <v>3182867.5</v>
      </c>
      <c r="G114" s="345">
        <f t="shared" si="0"/>
        <v>3129381.8800000004</v>
      </c>
      <c r="H114" s="346">
        <f t="shared" si="0"/>
        <v>0</v>
      </c>
      <c r="I114" s="346">
        <f t="shared" si="0"/>
        <v>0</v>
      </c>
    </row>
    <row r="115" spans="1:9">
      <c r="A115" s="344" t="s">
        <v>460</v>
      </c>
      <c r="B115" s="344"/>
      <c r="C115" s="344" t="s">
        <v>461</v>
      </c>
      <c r="D115" s="345">
        <f t="shared" ref="D115:I115" si="1">D14+D15+D16+D17+(D28+D29+D30+D31+D33+D34+D35+D36+(D37-D38))+(D20-D21)+(D45-D46-D47)+D60+D64</f>
        <v>0</v>
      </c>
      <c r="E115" s="345">
        <f t="shared" si="1"/>
        <v>3057317.3</v>
      </c>
      <c r="F115" s="345">
        <f t="shared" si="1"/>
        <v>3182867.5</v>
      </c>
      <c r="G115" s="345">
        <f t="shared" si="1"/>
        <v>3129381.8800000004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462</v>
      </c>
      <c r="D116" s="345">
        <f t="shared" ref="D116:I116" si="2">D4+D5+D26+(D9-D10)+D54</f>
        <v>0</v>
      </c>
      <c r="E116" s="345">
        <f t="shared" si="2"/>
        <v>3099058.9</v>
      </c>
      <c r="F116" s="345">
        <f t="shared" si="2"/>
        <v>3117208.2</v>
      </c>
      <c r="G116" s="345">
        <f t="shared" si="2"/>
        <v>3155092.51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463</v>
      </c>
      <c r="D117" s="345">
        <f t="shared" ref="D117:I117" si="3">D4+D5+D26+(D9-D10)+(D41-D42-D43-D44)+D54+D58</f>
        <v>0</v>
      </c>
      <c r="E117" s="345">
        <f t="shared" si="3"/>
        <v>3099058.9</v>
      </c>
      <c r="F117" s="345">
        <f t="shared" si="3"/>
        <v>3117208.2</v>
      </c>
      <c r="G117" s="345">
        <f t="shared" si="3"/>
        <v>3155092.51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464</v>
      </c>
      <c r="D118" s="345">
        <f t="shared" ref="D118:I118" si="4">D114-D116</f>
        <v>0</v>
      </c>
      <c r="E118" s="345">
        <f t="shared" si="4"/>
        <v>-41741.600000000093</v>
      </c>
      <c r="F118" s="345">
        <f t="shared" si="4"/>
        <v>65659.299999999814</v>
      </c>
      <c r="G118" s="345">
        <f t="shared" si="4"/>
        <v>-25710.629999999423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465</v>
      </c>
      <c r="D119" s="345">
        <f t="shared" ref="D119:I119" si="5">D115-D117</f>
        <v>0</v>
      </c>
      <c r="E119" s="345">
        <f t="shared" si="5"/>
        <v>-41741.600000000093</v>
      </c>
      <c r="F119" s="345">
        <f t="shared" si="5"/>
        <v>65659.299999999814</v>
      </c>
      <c r="G119" s="345">
        <f t="shared" si="5"/>
        <v>-25710.629999999423</v>
      </c>
      <c r="H119" s="346">
        <f t="shared" si="5"/>
        <v>0</v>
      </c>
      <c r="I119" s="346">
        <f t="shared" si="5"/>
        <v>0</v>
      </c>
    </row>
  </sheetData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8" man="1"/>
    <brk id="51" max="8" man="1"/>
    <brk id="85" max="8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1.5" bestFit="1" customWidth="1"/>
    <col min="2" max="2" width="37.66406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14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186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188</v>
      </c>
    </row>
    <row r="4" spans="1:9">
      <c r="A4" s="5" t="s">
        <v>81</v>
      </c>
      <c r="B4" s="9" t="s">
        <v>82</v>
      </c>
      <c r="C4" s="10">
        <v>404352</v>
      </c>
      <c r="D4" s="11">
        <v>2.9109043605571355E-2</v>
      </c>
      <c r="E4" s="10">
        <v>416122.3</v>
      </c>
      <c r="F4" s="11">
        <v>-1.0242421518865912E-2</v>
      </c>
      <c r="G4" s="10">
        <v>411860.2</v>
      </c>
      <c r="H4" s="11"/>
      <c r="I4" s="12"/>
    </row>
    <row r="5" spans="1:9">
      <c r="A5" s="13" t="s">
        <v>83</v>
      </c>
      <c r="B5" s="14" t="s">
        <v>84</v>
      </c>
      <c r="C5" s="15">
        <v>153497</v>
      </c>
      <c r="D5" s="16">
        <v>1.3166381101910787E-2</v>
      </c>
      <c r="E5" s="15">
        <v>155518</v>
      </c>
      <c r="F5" s="16">
        <v>9.4085572088119171E-3</v>
      </c>
      <c r="G5" s="15">
        <v>156981.20000000001</v>
      </c>
      <c r="H5" s="16"/>
      <c r="I5" s="17"/>
    </row>
    <row r="6" spans="1:9">
      <c r="A6" s="13" t="s">
        <v>85</v>
      </c>
      <c r="B6" s="14" t="s">
        <v>86</v>
      </c>
      <c r="C6" s="15">
        <v>29859</v>
      </c>
      <c r="D6" s="16">
        <v>-7.0213336012592512E-2</v>
      </c>
      <c r="E6" s="15">
        <v>27762.5</v>
      </c>
      <c r="F6" s="16">
        <v>2.6121566861774002E-2</v>
      </c>
      <c r="G6" s="15">
        <v>28487.7</v>
      </c>
      <c r="H6" s="16"/>
      <c r="I6" s="17"/>
    </row>
    <row r="7" spans="1:9">
      <c r="A7" s="13" t="s">
        <v>87</v>
      </c>
      <c r="B7" s="14" t="s">
        <v>88</v>
      </c>
      <c r="C7" s="15">
        <v>22584</v>
      </c>
      <c r="D7" s="16">
        <v>-0.11016648955012398</v>
      </c>
      <c r="E7" s="15">
        <v>20096</v>
      </c>
      <c r="F7" s="16">
        <v>-0.20797671178343949</v>
      </c>
      <c r="G7" s="15">
        <v>15916.5</v>
      </c>
      <c r="H7" s="16"/>
      <c r="I7" s="17"/>
    </row>
    <row r="8" spans="1:9">
      <c r="A8" s="13" t="s">
        <v>89</v>
      </c>
      <c r="B8" s="14" t="s">
        <v>90</v>
      </c>
      <c r="C8" s="15">
        <v>20985</v>
      </c>
      <c r="D8" s="16">
        <v>-0.14188229687872297</v>
      </c>
      <c r="E8" s="15">
        <v>18007.599999999999</v>
      </c>
      <c r="F8" s="16">
        <v>0.11600102179079953</v>
      </c>
      <c r="G8" s="15">
        <v>20096.5</v>
      </c>
      <c r="H8" s="16"/>
      <c r="I8" s="17"/>
    </row>
    <row r="9" spans="1:9">
      <c r="A9" s="13" t="s">
        <v>91</v>
      </c>
      <c r="B9" s="14" t="s">
        <v>92</v>
      </c>
      <c r="C9" s="15">
        <v>89162</v>
      </c>
      <c r="D9" s="16">
        <v>5.9582557591799194E-2</v>
      </c>
      <c r="E9" s="15">
        <v>94474.5</v>
      </c>
      <c r="F9" s="16">
        <v>8.9008145055014237E-3</v>
      </c>
      <c r="G9" s="15">
        <v>95315.4</v>
      </c>
      <c r="H9" s="16"/>
      <c r="I9" s="17"/>
    </row>
    <row r="10" spans="1:9">
      <c r="A10" s="13" t="s">
        <v>93</v>
      </c>
      <c r="B10" s="14" t="s">
        <v>94</v>
      </c>
      <c r="C10" s="15">
        <v>1121930</v>
      </c>
      <c r="D10" s="16">
        <v>2.9668517643703263E-2</v>
      </c>
      <c r="E10" s="15">
        <v>1155216</v>
      </c>
      <c r="F10" s="16">
        <v>3.2552128779379776E-2</v>
      </c>
      <c r="G10" s="15">
        <v>1192820.74</v>
      </c>
      <c r="H10" s="16"/>
      <c r="I10" s="17"/>
    </row>
    <row r="11" spans="1:9">
      <c r="A11" s="13" t="s">
        <v>190</v>
      </c>
      <c r="B11" s="14" t="s">
        <v>191</v>
      </c>
      <c r="C11" s="15">
        <v>9292</v>
      </c>
      <c r="D11" s="16">
        <v>-0.96887645286267754</v>
      </c>
      <c r="E11" s="15">
        <v>289.2</v>
      </c>
      <c r="F11" s="16">
        <v>19.621715076071926</v>
      </c>
      <c r="G11" s="15">
        <v>5963.8</v>
      </c>
      <c r="H11" s="16"/>
      <c r="I11" s="17"/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/>
      <c r="I12" s="17"/>
    </row>
    <row r="13" spans="1:9">
      <c r="A13" s="18" t="s">
        <v>99</v>
      </c>
      <c r="B13" s="19" t="s">
        <v>100</v>
      </c>
      <c r="C13" s="20">
        <v>0</v>
      </c>
      <c r="D13" s="43" t="s">
        <v>95</v>
      </c>
      <c r="E13" s="20">
        <v>0</v>
      </c>
      <c r="F13" s="43" t="s">
        <v>95</v>
      </c>
      <c r="G13" s="20">
        <v>0</v>
      </c>
      <c r="H13" s="43"/>
      <c r="I13" s="21"/>
    </row>
    <row r="14" spans="1:9">
      <c r="A14" s="22" t="s">
        <v>101</v>
      </c>
      <c r="B14" s="23" t="s">
        <v>102</v>
      </c>
      <c r="C14" s="24">
        <v>1821802</v>
      </c>
      <c r="D14" s="25">
        <v>2.0815434388588933E-2</v>
      </c>
      <c r="E14" s="24">
        <v>1859723.6</v>
      </c>
      <c r="F14" s="25">
        <v>2.1094930450955177E-2</v>
      </c>
      <c r="G14" s="24">
        <v>1898954.34</v>
      </c>
      <c r="H14" s="25"/>
      <c r="I14" s="26"/>
    </row>
    <row r="15" spans="1:9">
      <c r="A15" s="27" t="s">
        <v>103</v>
      </c>
      <c r="B15" s="28" t="s">
        <v>104</v>
      </c>
      <c r="C15" s="10">
        <v>826741</v>
      </c>
      <c r="D15" s="16">
        <v>-4.4102082756268285E-2</v>
      </c>
      <c r="E15" s="10">
        <v>790280</v>
      </c>
      <c r="F15" s="16">
        <v>1.0436807207572001E-2</v>
      </c>
      <c r="G15" s="10">
        <v>798528</v>
      </c>
      <c r="H15" s="16"/>
      <c r="I15" s="12"/>
    </row>
    <row r="16" spans="1:9">
      <c r="A16" s="8" t="s">
        <v>105</v>
      </c>
      <c r="B16" s="29" t="s">
        <v>106</v>
      </c>
      <c r="C16" s="15">
        <v>85826</v>
      </c>
      <c r="D16" s="16">
        <v>1.6009134761028127E-2</v>
      </c>
      <c r="E16" s="15">
        <v>87200</v>
      </c>
      <c r="F16" s="16">
        <v>-6.4816513761467558E-3</v>
      </c>
      <c r="G16" s="15">
        <v>86634.8</v>
      </c>
      <c r="H16" s="16"/>
      <c r="I16" s="17"/>
    </row>
    <row r="17" spans="1:9">
      <c r="A17" s="8" t="s">
        <v>107</v>
      </c>
      <c r="B17" s="29" t="s">
        <v>108</v>
      </c>
      <c r="C17" s="15">
        <v>69852</v>
      </c>
      <c r="D17" s="16">
        <v>9.2996621428163232E-3</v>
      </c>
      <c r="E17" s="15">
        <v>70501.600000000006</v>
      </c>
      <c r="F17" s="16">
        <v>5.2159099935320447E-2</v>
      </c>
      <c r="G17" s="15">
        <v>74178.899999999994</v>
      </c>
      <c r="H17" s="16"/>
      <c r="I17" s="17"/>
    </row>
    <row r="18" spans="1:9">
      <c r="A18" s="8" t="s">
        <v>109</v>
      </c>
      <c r="B18" s="29" t="s">
        <v>110</v>
      </c>
      <c r="C18" s="15">
        <v>167666</v>
      </c>
      <c r="D18" s="16">
        <v>-2.5265706821895981E-2</v>
      </c>
      <c r="E18" s="15">
        <v>163429.79999999999</v>
      </c>
      <c r="F18" s="16">
        <v>9.8895060753914063E-2</v>
      </c>
      <c r="G18" s="15">
        <v>179592.2</v>
      </c>
      <c r="H18" s="16"/>
      <c r="I18" s="17"/>
    </row>
    <row r="19" spans="1:9">
      <c r="A19" s="8" t="s">
        <v>111</v>
      </c>
      <c r="B19" s="29" t="s">
        <v>112</v>
      </c>
      <c r="C19" s="15">
        <v>727330</v>
      </c>
      <c r="D19" s="16">
        <v>-1.2743871420125666E-2</v>
      </c>
      <c r="E19" s="15">
        <v>718061</v>
      </c>
      <c r="F19" s="16">
        <v>5.6871686388760799E-2</v>
      </c>
      <c r="G19" s="15">
        <v>758898.34</v>
      </c>
      <c r="H19" s="16"/>
      <c r="I19" s="17"/>
    </row>
    <row r="20" spans="1:9">
      <c r="A20" s="58" t="s">
        <v>113</v>
      </c>
      <c r="B20" s="29" t="s">
        <v>114</v>
      </c>
      <c r="C20" s="15">
        <v>23875</v>
      </c>
      <c r="D20" s="16">
        <v>0.21095706806282716</v>
      </c>
      <c r="E20" s="15">
        <v>28911.599999999999</v>
      </c>
      <c r="F20" s="16">
        <v>-0.2945724207584498</v>
      </c>
      <c r="G20" s="15">
        <v>20395.04</v>
      </c>
      <c r="H20" s="16"/>
      <c r="I20" s="17"/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/>
      <c r="I21" s="17"/>
    </row>
    <row r="22" spans="1:9">
      <c r="A22" s="30" t="s">
        <v>116</v>
      </c>
      <c r="B22" s="31" t="s">
        <v>117</v>
      </c>
      <c r="C22" s="20">
        <v>0</v>
      </c>
      <c r="D22" s="43" t="s">
        <v>95</v>
      </c>
      <c r="E22" s="20">
        <v>0</v>
      </c>
      <c r="F22" s="43" t="s">
        <v>95</v>
      </c>
      <c r="G22" s="20">
        <v>0</v>
      </c>
      <c r="H22" s="16"/>
      <c r="I22" s="21"/>
    </row>
    <row r="23" spans="1:9">
      <c r="A23" s="50" t="s">
        <v>118</v>
      </c>
      <c r="B23" s="51" t="s">
        <v>119</v>
      </c>
      <c r="C23" s="24">
        <v>1901290</v>
      </c>
      <c r="D23" s="52">
        <v>-2.2566783604815677E-2</v>
      </c>
      <c r="E23" s="24">
        <v>1858384</v>
      </c>
      <c r="F23" s="52">
        <v>3.2201783915487878E-2</v>
      </c>
      <c r="G23" s="24">
        <v>1918227.28</v>
      </c>
      <c r="H23" s="53"/>
      <c r="I23" s="26"/>
    </row>
    <row r="24" spans="1:9">
      <c r="A24" s="49" t="s">
        <v>120</v>
      </c>
      <c r="B24" s="32" t="s">
        <v>121</v>
      </c>
      <c r="C24" s="33">
        <v>79488</v>
      </c>
      <c r="D24" s="118">
        <v>0</v>
      </c>
      <c r="E24" s="33">
        <v>-1339.6000000000931</v>
      </c>
      <c r="F24" s="118">
        <v>0</v>
      </c>
      <c r="G24" s="34">
        <v>19272.94000000041</v>
      </c>
      <c r="H24" s="119"/>
      <c r="I24" s="35"/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/>
      <c r="I25" s="121"/>
    </row>
    <row r="26" spans="1:9">
      <c r="A26" s="58" t="s">
        <v>123</v>
      </c>
      <c r="B26" s="29" t="s">
        <v>124</v>
      </c>
      <c r="C26" s="15">
        <v>153909</v>
      </c>
      <c r="D26" s="16">
        <v>0.21633562689641281</v>
      </c>
      <c r="E26" s="15">
        <v>187205</v>
      </c>
      <c r="F26" s="16">
        <v>-9.0333217595683801E-2</v>
      </c>
      <c r="G26" s="15">
        <v>170294.17</v>
      </c>
      <c r="H26" s="16"/>
      <c r="I26" s="17"/>
    </row>
    <row r="27" spans="1:9">
      <c r="A27" s="58" t="s">
        <v>125</v>
      </c>
      <c r="B27" s="29" t="s">
        <v>126</v>
      </c>
      <c r="C27" s="15">
        <v>5330</v>
      </c>
      <c r="D27" s="16">
        <v>1.2326454033771106</v>
      </c>
      <c r="E27" s="15">
        <v>11900</v>
      </c>
      <c r="F27" s="16">
        <v>-0.2735680672268907</v>
      </c>
      <c r="G27" s="15">
        <v>8644.5400000000009</v>
      </c>
      <c r="H27" s="16"/>
      <c r="I27" s="17"/>
    </row>
    <row r="28" spans="1:9">
      <c r="A28" s="8" t="s">
        <v>127</v>
      </c>
      <c r="B28" s="29" t="s">
        <v>128</v>
      </c>
      <c r="C28" s="15">
        <v>12205</v>
      </c>
      <c r="D28" s="16">
        <v>0.1274068004916018</v>
      </c>
      <c r="E28" s="15">
        <v>13760</v>
      </c>
      <c r="F28" s="16">
        <v>0.18207122093023251</v>
      </c>
      <c r="G28" s="15">
        <v>16265.3</v>
      </c>
      <c r="H28" s="16"/>
      <c r="I28" s="17"/>
    </row>
    <row r="29" spans="1:9">
      <c r="A29" s="50" t="s">
        <v>129</v>
      </c>
      <c r="B29" s="51" t="s">
        <v>130</v>
      </c>
      <c r="C29" s="24">
        <v>171444</v>
      </c>
      <c r="D29" s="53">
        <v>0.24160075593196612</v>
      </c>
      <c r="E29" s="24">
        <v>212865</v>
      </c>
      <c r="F29" s="53">
        <v>-8.2968031381391916E-2</v>
      </c>
      <c r="G29" s="24">
        <v>195204.01</v>
      </c>
      <c r="H29" s="53"/>
      <c r="I29" s="26"/>
    </row>
    <row r="30" spans="1:9">
      <c r="A30" s="8" t="s">
        <v>131</v>
      </c>
      <c r="B30" s="29" t="s">
        <v>132</v>
      </c>
      <c r="C30" s="15">
        <v>215</v>
      </c>
      <c r="D30" s="16">
        <v>-1</v>
      </c>
      <c r="E30" s="15">
        <v>0</v>
      </c>
      <c r="F30" s="43" t="s">
        <v>95</v>
      </c>
      <c r="G30" s="15">
        <v>0</v>
      </c>
      <c r="H30" s="16"/>
      <c r="I30" s="17"/>
    </row>
    <row r="31" spans="1:9">
      <c r="A31" s="8" t="s">
        <v>133</v>
      </c>
      <c r="B31" s="29" t="s">
        <v>134</v>
      </c>
      <c r="C31" s="15">
        <v>59824</v>
      </c>
      <c r="D31" s="16">
        <v>0.23671101898903449</v>
      </c>
      <c r="E31" s="15">
        <v>73985</v>
      </c>
      <c r="F31" s="16">
        <v>-0.16692978306413467</v>
      </c>
      <c r="G31" s="15">
        <v>61634.7</v>
      </c>
      <c r="H31" s="16"/>
      <c r="I31" s="17"/>
    </row>
    <row r="32" spans="1:9">
      <c r="A32" s="50" t="s">
        <v>135</v>
      </c>
      <c r="B32" s="51" t="s">
        <v>136</v>
      </c>
      <c r="C32" s="24">
        <v>60039</v>
      </c>
      <c r="D32" s="53">
        <v>0.23228234980595946</v>
      </c>
      <c r="E32" s="24">
        <v>73985</v>
      </c>
      <c r="F32" s="53">
        <v>-0.16692978306413467</v>
      </c>
      <c r="G32" s="24">
        <v>61634.7</v>
      </c>
      <c r="H32" s="53"/>
      <c r="I32" s="26"/>
    </row>
    <row r="33" spans="1:9">
      <c r="A33" s="36" t="s">
        <v>137</v>
      </c>
      <c r="B33" s="37" t="s">
        <v>15</v>
      </c>
      <c r="C33" s="38">
        <v>111405</v>
      </c>
      <c r="D33" s="39">
        <v>0.24662268300345586</v>
      </c>
      <c r="E33" s="38">
        <v>138880</v>
      </c>
      <c r="F33" s="39">
        <v>-3.8239415322580662E-2</v>
      </c>
      <c r="G33" s="38">
        <v>133569.31</v>
      </c>
      <c r="H33" s="39"/>
      <c r="I33" s="40"/>
    </row>
    <row r="34" spans="1:9">
      <c r="A34" s="113" t="s">
        <v>2</v>
      </c>
      <c r="B34" s="29" t="s">
        <v>138</v>
      </c>
      <c r="C34" s="15">
        <v>168650</v>
      </c>
      <c r="D34" s="16">
        <v>-0.44776222946931571</v>
      </c>
      <c r="E34" s="15">
        <v>93134.899999999907</v>
      </c>
      <c r="F34" s="16">
        <v>0.2303480220626222</v>
      </c>
      <c r="G34" s="15">
        <v>114588.34</v>
      </c>
      <c r="H34" s="16"/>
      <c r="I34" s="17"/>
    </row>
    <row r="35" spans="1:9">
      <c r="A35" s="113" t="s">
        <v>2</v>
      </c>
      <c r="B35" s="29" t="s">
        <v>139</v>
      </c>
      <c r="C35" s="15">
        <v>57245</v>
      </c>
      <c r="D35" s="16">
        <v>-1.7991108393746196</v>
      </c>
      <c r="E35" s="15">
        <v>-45745.100000000093</v>
      </c>
      <c r="F35" s="16">
        <v>-0.58507096934973246</v>
      </c>
      <c r="G35" s="15">
        <v>-18980.969999999594</v>
      </c>
      <c r="H35" s="16"/>
      <c r="I35" s="17"/>
    </row>
    <row r="36" spans="1:9">
      <c r="A36" s="123" t="s">
        <v>2</v>
      </c>
      <c r="B36" s="31" t="s">
        <v>140</v>
      </c>
      <c r="C36" s="20">
        <v>1873807</v>
      </c>
      <c r="D36" s="111">
        <v>4.5901365508827778E-2</v>
      </c>
      <c r="E36" s="20">
        <v>1959817.3</v>
      </c>
      <c r="F36" s="111">
        <v>6.615591157400162E-3</v>
      </c>
      <c r="G36" s="20">
        <v>1972782.65</v>
      </c>
      <c r="H36" s="111"/>
      <c r="I36" s="21"/>
    </row>
    <row r="37" spans="1:9">
      <c r="A37" s="123">
        <v>0</v>
      </c>
      <c r="B37" s="31" t="s">
        <v>19</v>
      </c>
      <c r="C37" s="64">
        <v>1.5138458776536061</v>
      </c>
      <c r="D37" s="124">
        <v>0</v>
      </c>
      <c r="E37" s="41">
        <v>0.6706141993087551</v>
      </c>
      <c r="F37" s="124">
        <v>0</v>
      </c>
      <c r="G37" s="41">
        <v>0.85789422734908494</v>
      </c>
      <c r="H37" s="124"/>
      <c r="I37" s="42"/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5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347" t="s">
        <v>193</v>
      </c>
      <c r="B1" s="365" t="s">
        <v>466</v>
      </c>
      <c r="C1" s="365" t="s">
        <v>14</v>
      </c>
      <c r="D1" s="220" t="s">
        <v>48</v>
      </c>
      <c r="E1" s="219" t="s">
        <v>47</v>
      </c>
      <c r="F1" s="220" t="s">
        <v>48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195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196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82</v>
      </c>
      <c r="D4" s="233"/>
      <c r="E4" s="233"/>
      <c r="F4" s="233"/>
      <c r="G4" s="233">
        <v>423924.64</v>
      </c>
    </row>
    <row r="5" spans="1:57" s="234" customFormat="1" ht="12.75" customHeight="1">
      <c r="A5" s="235">
        <v>31</v>
      </c>
      <c r="B5" s="235"/>
      <c r="C5" s="236" t="s">
        <v>197</v>
      </c>
      <c r="D5" s="238"/>
      <c r="E5" s="238"/>
      <c r="F5" s="238"/>
      <c r="G5" s="238">
        <v>174985.48</v>
      </c>
    </row>
    <row r="6" spans="1:57" s="234" customFormat="1" ht="12.75" customHeight="1">
      <c r="A6" s="235">
        <v>33</v>
      </c>
      <c r="B6" s="235"/>
      <c r="C6" s="236" t="s">
        <v>92</v>
      </c>
      <c r="D6" s="237"/>
      <c r="E6" s="237"/>
      <c r="F6" s="237"/>
      <c r="G6" s="237">
        <v>52004.9</v>
      </c>
    </row>
    <row r="7" spans="1:57" s="234" customFormat="1" ht="12.75" customHeight="1">
      <c r="A7" s="235">
        <v>35</v>
      </c>
      <c r="B7" s="235"/>
      <c r="C7" s="236" t="s">
        <v>198</v>
      </c>
      <c r="D7" s="237"/>
      <c r="E7" s="237"/>
      <c r="F7" s="237"/>
      <c r="G7" s="237">
        <v>29300.7</v>
      </c>
    </row>
    <row r="8" spans="1:57" s="243" customFormat="1" ht="28">
      <c r="A8" s="239" t="s">
        <v>199</v>
      </c>
      <c r="B8" s="239"/>
      <c r="C8" s="240" t="s">
        <v>200</v>
      </c>
      <c r="D8" s="242"/>
      <c r="E8" s="241"/>
      <c r="F8" s="263"/>
      <c r="G8" s="241">
        <v>0</v>
      </c>
    </row>
    <row r="9" spans="1:57" s="234" customFormat="1" ht="12.75" customHeight="1">
      <c r="A9" s="235">
        <v>36</v>
      </c>
      <c r="B9" s="235"/>
      <c r="C9" s="236" t="s">
        <v>201</v>
      </c>
      <c r="D9" s="244"/>
      <c r="E9" s="237"/>
      <c r="F9" s="244"/>
      <c r="G9" s="237">
        <v>1173429.3</v>
      </c>
    </row>
    <row r="10" spans="1:57" s="246" customFormat="1" ht="26.25" customHeight="1">
      <c r="A10" s="239" t="s">
        <v>202</v>
      </c>
      <c r="B10" s="239"/>
      <c r="C10" s="240" t="s">
        <v>203</v>
      </c>
      <c r="D10" s="242"/>
      <c r="E10" s="241"/>
      <c r="F10" s="242"/>
      <c r="G10" s="241">
        <v>11237.9</v>
      </c>
    </row>
    <row r="11" spans="1:57" s="248" customFormat="1">
      <c r="A11" s="235">
        <v>37</v>
      </c>
      <c r="B11" s="235"/>
      <c r="C11" s="236" t="s">
        <v>204</v>
      </c>
      <c r="D11" s="255"/>
      <c r="E11" s="237"/>
      <c r="F11" s="255"/>
      <c r="G11" s="255">
        <v>77400</v>
      </c>
    </row>
    <row r="12" spans="1:57" s="234" customFormat="1" ht="12.75" customHeight="1">
      <c r="A12" s="235">
        <v>39</v>
      </c>
      <c r="B12" s="235"/>
      <c r="C12" s="236" t="s">
        <v>205</v>
      </c>
      <c r="D12" s="244"/>
      <c r="E12" s="237"/>
      <c r="F12" s="244"/>
      <c r="G12" s="237">
        <v>0</v>
      </c>
    </row>
    <row r="13" spans="1:57" ht="12.75" customHeight="1">
      <c r="A13" s="249"/>
      <c r="B13" s="249"/>
      <c r="C13" s="250" t="s">
        <v>206</v>
      </c>
      <c r="D13" s="251">
        <f>D4+D5+D6+D7+D9+D11+D12</f>
        <v>0</v>
      </c>
      <c r="E13" s="251">
        <f>E4+E5+E6+E7+E9+E11+E12</f>
        <v>0</v>
      </c>
      <c r="F13" s="251">
        <f>F4+F5+F6+F7+F9+F11+F12</f>
        <v>0</v>
      </c>
      <c r="G13" s="251">
        <f>G4+G5+G6+G7+G9+G11+G12</f>
        <v>1931045.02</v>
      </c>
    </row>
    <row r="14" spans="1:57" s="234" customFormat="1" ht="12.75" customHeight="1">
      <c r="A14" s="252">
        <v>40</v>
      </c>
      <c r="B14" s="235"/>
      <c r="C14" s="236" t="s">
        <v>207</v>
      </c>
      <c r="D14" s="244"/>
      <c r="E14" s="237"/>
      <c r="F14" s="244"/>
      <c r="G14" s="237">
        <v>920970</v>
      </c>
    </row>
    <row r="15" spans="1:57" s="253" customFormat="1" ht="12.75" customHeight="1">
      <c r="A15" s="235">
        <v>41</v>
      </c>
      <c r="B15" s="235"/>
      <c r="C15" s="236" t="s">
        <v>208</v>
      </c>
      <c r="D15" s="244"/>
      <c r="E15" s="237"/>
      <c r="F15" s="244"/>
      <c r="G15" s="237">
        <v>9026</v>
      </c>
    </row>
    <row r="16" spans="1:57" s="234" customFormat="1" ht="12.75" customHeight="1">
      <c r="A16" s="254">
        <v>42</v>
      </c>
      <c r="B16" s="254"/>
      <c r="C16" s="236" t="s">
        <v>209</v>
      </c>
      <c r="D16" s="244"/>
      <c r="E16" s="237"/>
      <c r="F16" s="244"/>
      <c r="G16" s="237">
        <v>154268.65</v>
      </c>
    </row>
    <row r="17" spans="1:7" s="256" customFormat="1" ht="12.75" customHeight="1">
      <c r="A17" s="235">
        <v>43</v>
      </c>
      <c r="B17" s="235"/>
      <c r="C17" s="236" t="s">
        <v>210</v>
      </c>
      <c r="D17" s="255"/>
      <c r="E17" s="247"/>
      <c r="F17" s="255"/>
      <c r="G17" s="247">
        <v>3180.1</v>
      </c>
    </row>
    <row r="18" spans="1:7" s="234" customFormat="1" ht="12.75" customHeight="1">
      <c r="A18" s="235">
        <v>45</v>
      </c>
      <c r="B18" s="235"/>
      <c r="C18" s="236" t="s">
        <v>211</v>
      </c>
      <c r="D18" s="244"/>
      <c r="E18" s="237"/>
      <c r="F18" s="244"/>
      <c r="G18" s="237">
        <v>9573.5</v>
      </c>
    </row>
    <row r="19" spans="1:7" s="243" customFormat="1" ht="28">
      <c r="A19" s="239" t="s">
        <v>212</v>
      </c>
      <c r="B19" s="239"/>
      <c r="C19" s="240" t="s">
        <v>213</v>
      </c>
      <c r="D19" s="242"/>
      <c r="E19" s="241"/>
      <c r="F19" s="263"/>
      <c r="G19" s="241">
        <v>0</v>
      </c>
    </row>
    <row r="20" spans="1:7" s="258" customFormat="1" ht="12.75" customHeight="1">
      <c r="A20" s="235">
        <v>46</v>
      </c>
      <c r="B20" s="235"/>
      <c r="C20" s="236" t="s">
        <v>214</v>
      </c>
      <c r="D20" s="257"/>
      <c r="E20" s="257"/>
      <c r="F20" s="257"/>
      <c r="G20" s="257">
        <v>604072.4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/>
      <c r="E21" s="257"/>
      <c r="F21" s="263"/>
      <c r="G21" s="257">
        <v>0</v>
      </c>
    </row>
    <row r="22" spans="1:7" s="234" customFormat="1" ht="15" customHeight="1">
      <c r="A22" s="235">
        <v>47</v>
      </c>
      <c r="B22" s="235"/>
      <c r="C22" s="236" t="s">
        <v>204</v>
      </c>
      <c r="D22" s="244"/>
      <c r="E22" s="257"/>
      <c r="F22" s="244"/>
      <c r="G22" s="257">
        <v>77400</v>
      </c>
    </row>
    <row r="23" spans="1:7" s="234" customFormat="1" ht="15" customHeight="1">
      <c r="A23" s="235">
        <v>49</v>
      </c>
      <c r="B23" s="235"/>
      <c r="C23" s="236" t="s">
        <v>217</v>
      </c>
      <c r="D23" s="244"/>
      <c r="E23" s="237"/>
      <c r="F23" s="244"/>
      <c r="G23" s="237">
        <v>0</v>
      </c>
    </row>
    <row r="24" spans="1:7" s="265" customFormat="1" ht="13.5" customHeight="1">
      <c r="A24" s="249"/>
      <c r="B24" s="264"/>
      <c r="C24" s="250" t="s">
        <v>218</v>
      </c>
      <c r="D24" s="251">
        <f>D14+D15+D16+D17+D18+D20+D22+D23</f>
        <v>0</v>
      </c>
      <c r="E24" s="251">
        <f>E14+E15+E16+E17+E18+E20+E22+E23</f>
        <v>0</v>
      </c>
      <c r="F24" s="251">
        <f>F14+F15+F16+F17+F18+F20+F22+F23</f>
        <v>0</v>
      </c>
      <c r="G24" s="251">
        <f>G14+G15+G16+G17+G18+G20+G22+G23</f>
        <v>1778490.65</v>
      </c>
    </row>
    <row r="25" spans="1:7" s="267" customFormat="1" ht="15" customHeight="1">
      <c r="A25" s="249"/>
      <c r="B25" s="264"/>
      <c r="C25" s="250" t="s">
        <v>219</v>
      </c>
      <c r="D25" s="266">
        <f>D24-D13</f>
        <v>0</v>
      </c>
      <c r="E25" s="266">
        <f>E24-E13</f>
        <v>0</v>
      </c>
      <c r="F25" s="266">
        <f>F24-F13</f>
        <v>0</v>
      </c>
      <c r="G25" s="266">
        <f>G24-G13</f>
        <v>-152554.37000000011</v>
      </c>
    </row>
    <row r="26" spans="1:7" s="234" customFormat="1" ht="15" customHeight="1">
      <c r="A26" s="235">
        <v>34</v>
      </c>
      <c r="B26" s="235"/>
      <c r="C26" s="236" t="s">
        <v>220</v>
      </c>
      <c r="D26" s="255"/>
      <c r="E26" s="237"/>
      <c r="F26" s="255"/>
      <c r="G26" s="237">
        <v>19446.5</v>
      </c>
    </row>
    <row r="27" spans="1:7" s="243" customFormat="1" ht="15" customHeight="1">
      <c r="A27" s="259" t="s">
        <v>221</v>
      </c>
      <c r="B27" s="260"/>
      <c r="C27" s="261" t="s">
        <v>222</v>
      </c>
      <c r="D27" s="255"/>
      <c r="E27" s="237"/>
      <c r="F27" s="255"/>
      <c r="G27" s="262">
        <v>12780</v>
      </c>
    </row>
    <row r="28" spans="1:7" s="234" customFormat="1" ht="15" customHeight="1">
      <c r="A28" s="235">
        <v>440</v>
      </c>
      <c r="B28" s="235"/>
      <c r="C28" s="236" t="s">
        <v>223</v>
      </c>
      <c r="D28" s="255"/>
      <c r="E28" s="237"/>
      <c r="F28" s="255"/>
      <c r="G28" s="237">
        <v>9664</v>
      </c>
    </row>
    <row r="29" spans="1:7" s="234" customFormat="1" ht="15" customHeight="1">
      <c r="A29" s="235">
        <v>441</v>
      </c>
      <c r="B29" s="235"/>
      <c r="C29" s="236" t="s">
        <v>224</v>
      </c>
      <c r="D29" s="255"/>
      <c r="E29" s="237"/>
      <c r="F29" s="255"/>
      <c r="G29" s="237">
        <v>4500</v>
      </c>
    </row>
    <row r="30" spans="1:7" s="234" customFormat="1" ht="15" customHeight="1">
      <c r="A30" s="235">
        <v>442</v>
      </c>
      <c r="B30" s="235"/>
      <c r="C30" s="236" t="s">
        <v>225</v>
      </c>
      <c r="D30" s="255"/>
      <c r="E30" s="237"/>
      <c r="F30" s="255"/>
      <c r="G30" s="237">
        <v>0</v>
      </c>
    </row>
    <row r="31" spans="1:7" s="234" customFormat="1" ht="15" customHeight="1">
      <c r="A31" s="235">
        <v>443</v>
      </c>
      <c r="B31" s="235"/>
      <c r="C31" s="236" t="s">
        <v>226</v>
      </c>
      <c r="D31" s="255"/>
      <c r="E31" s="237"/>
      <c r="F31" s="255"/>
      <c r="G31" s="237">
        <v>3650</v>
      </c>
    </row>
    <row r="32" spans="1:7" s="234" customFormat="1" ht="15" customHeight="1">
      <c r="A32" s="235">
        <v>444</v>
      </c>
      <c r="B32" s="235"/>
      <c r="C32" s="236" t="s">
        <v>227</v>
      </c>
      <c r="D32" s="255"/>
      <c r="E32" s="237"/>
      <c r="F32" s="255"/>
      <c r="G32" s="237">
        <v>0</v>
      </c>
    </row>
    <row r="33" spans="1:7" s="234" customFormat="1" ht="15" customHeight="1">
      <c r="A33" s="235">
        <v>445</v>
      </c>
      <c r="B33" s="235"/>
      <c r="C33" s="236" t="s">
        <v>228</v>
      </c>
      <c r="D33" s="255"/>
      <c r="E33" s="237"/>
      <c r="F33" s="255"/>
      <c r="G33" s="237">
        <v>13444</v>
      </c>
    </row>
    <row r="34" spans="1:7" s="234" customFormat="1" ht="15" customHeight="1">
      <c r="A34" s="235">
        <v>446</v>
      </c>
      <c r="B34" s="235"/>
      <c r="C34" s="236" t="s">
        <v>229</v>
      </c>
      <c r="D34" s="255"/>
      <c r="E34" s="237"/>
      <c r="F34" s="255"/>
      <c r="G34" s="237">
        <v>460.2</v>
      </c>
    </row>
    <row r="35" spans="1:7" s="234" customFormat="1" ht="15" customHeight="1">
      <c r="A35" s="235">
        <v>447</v>
      </c>
      <c r="B35" s="235"/>
      <c r="C35" s="236" t="s">
        <v>230</v>
      </c>
      <c r="D35" s="255"/>
      <c r="E35" s="237"/>
      <c r="F35" s="255"/>
      <c r="G35" s="237">
        <v>26008</v>
      </c>
    </row>
    <row r="36" spans="1:7" s="234" customFormat="1" ht="15" customHeight="1">
      <c r="A36" s="235">
        <v>448</v>
      </c>
      <c r="B36" s="235"/>
      <c r="C36" s="236" t="s">
        <v>231</v>
      </c>
      <c r="D36" s="255"/>
      <c r="E36" s="237"/>
      <c r="F36" s="255"/>
      <c r="G36" s="237">
        <v>0</v>
      </c>
    </row>
    <row r="37" spans="1:7" s="234" customFormat="1" ht="15" customHeight="1">
      <c r="A37" s="235">
        <v>449</v>
      </c>
      <c r="B37" s="235"/>
      <c r="C37" s="236" t="s">
        <v>232</v>
      </c>
      <c r="D37" s="255"/>
      <c r="E37" s="237"/>
      <c r="F37" s="255"/>
      <c r="G37" s="237">
        <v>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255"/>
      <c r="E38" s="244"/>
      <c r="F38" s="255"/>
      <c r="G38" s="263">
        <v>0</v>
      </c>
    </row>
    <row r="39" spans="1:7" ht="15" customHeight="1">
      <c r="A39" s="264"/>
      <c r="B39" s="264"/>
      <c r="C39" s="250" t="s">
        <v>235</v>
      </c>
      <c r="D39" s="251">
        <f>(SUM(D28:D37))-D26</f>
        <v>0</v>
      </c>
      <c r="E39" s="251">
        <f>(SUM(E28:E37))-E26</f>
        <v>0</v>
      </c>
      <c r="F39" s="251">
        <f>(SUM(F28:F37))-F26</f>
        <v>0</v>
      </c>
      <c r="G39" s="251">
        <f>(SUM(G28:G37))-G26</f>
        <v>38279.699999999997</v>
      </c>
    </row>
    <row r="40" spans="1:7" ht="14.25" customHeight="1">
      <c r="A40" s="264"/>
      <c r="B40" s="264"/>
      <c r="C40" s="250" t="s">
        <v>236</v>
      </c>
      <c r="D40" s="251">
        <f>D39+D25</f>
        <v>0</v>
      </c>
      <c r="E40" s="251">
        <f>E39+E25</f>
        <v>0</v>
      </c>
      <c r="F40" s="251">
        <f>F39+F25</f>
        <v>0</v>
      </c>
      <c r="G40" s="251">
        <f>G39+G25</f>
        <v>-114274.67000000011</v>
      </c>
    </row>
    <row r="41" spans="1:7" s="234" customFormat="1" ht="15.75" customHeight="1">
      <c r="A41" s="254">
        <v>38</v>
      </c>
      <c r="B41" s="254"/>
      <c r="C41" s="236" t="s">
        <v>237</v>
      </c>
      <c r="D41" s="244"/>
      <c r="E41" s="237"/>
      <c r="F41" s="244"/>
      <c r="G41" s="237">
        <v>-3700</v>
      </c>
    </row>
    <row r="42" spans="1:7" s="243" customFormat="1" ht="28">
      <c r="A42" s="239" t="s">
        <v>238</v>
      </c>
      <c r="B42" s="239"/>
      <c r="C42" s="240" t="s">
        <v>239</v>
      </c>
      <c r="D42" s="270"/>
      <c r="E42" s="269"/>
      <c r="F42" s="270"/>
      <c r="G42" s="262">
        <v>0</v>
      </c>
    </row>
    <row r="43" spans="1:7" s="243" customFormat="1" ht="28">
      <c r="A43" s="239" t="s">
        <v>240</v>
      </c>
      <c r="B43" s="239"/>
      <c r="C43" s="240" t="s">
        <v>241</v>
      </c>
      <c r="D43" s="270"/>
      <c r="E43" s="269"/>
      <c r="F43" s="270"/>
      <c r="G43" s="262">
        <v>0</v>
      </c>
    </row>
    <row r="44" spans="1:7" s="243" customFormat="1">
      <c r="A44" s="259" t="s">
        <v>242</v>
      </c>
      <c r="B44" s="259"/>
      <c r="C44" s="261" t="s">
        <v>98</v>
      </c>
      <c r="D44" s="263"/>
      <c r="E44" s="262"/>
      <c r="F44" s="263"/>
      <c r="G44" s="262">
        <v>-3700</v>
      </c>
    </row>
    <row r="45" spans="1:7" s="234" customFormat="1">
      <c r="A45" s="235">
        <v>48</v>
      </c>
      <c r="B45" s="235"/>
      <c r="C45" s="236" t="s">
        <v>243</v>
      </c>
      <c r="D45" s="244"/>
      <c r="E45" s="237"/>
      <c r="F45" s="244"/>
      <c r="G45" s="237">
        <v>0</v>
      </c>
    </row>
    <row r="46" spans="1:7" s="243" customFormat="1">
      <c r="A46" s="259" t="s">
        <v>244</v>
      </c>
      <c r="B46" s="260"/>
      <c r="C46" s="261" t="s">
        <v>245</v>
      </c>
      <c r="D46" s="263"/>
      <c r="E46" s="262"/>
      <c r="F46" s="263"/>
      <c r="G46" s="262">
        <v>0</v>
      </c>
    </row>
    <row r="47" spans="1:7" s="243" customFormat="1">
      <c r="A47" s="259" t="s">
        <v>246</v>
      </c>
      <c r="B47" s="260"/>
      <c r="C47" s="261" t="s">
        <v>115</v>
      </c>
      <c r="D47" s="263"/>
      <c r="E47" s="262"/>
      <c r="F47" s="263"/>
      <c r="G47" s="262">
        <v>0</v>
      </c>
    </row>
    <row r="48" spans="1:7">
      <c r="A48" s="249"/>
      <c r="B48" s="249"/>
      <c r="C48" s="250" t="s">
        <v>247</v>
      </c>
      <c r="D48" s="251">
        <f>D45-D41</f>
        <v>0</v>
      </c>
      <c r="E48" s="251">
        <f>E45-E41</f>
        <v>0</v>
      </c>
      <c r="F48" s="251">
        <f>F45-F41</f>
        <v>0</v>
      </c>
      <c r="G48" s="251">
        <f>G45-G41</f>
        <v>3700</v>
      </c>
    </row>
    <row r="49" spans="1:7">
      <c r="A49" s="271"/>
      <c r="B49" s="271"/>
      <c r="C49" s="250" t="s">
        <v>248</v>
      </c>
      <c r="D49" s="251">
        <f>D40+D48</f>
        <v>0</v>
      </c>
      <c r="E49" s="251">
        <f>E40+E48</f>
        <v>0</v>
      </c>
      <c r="F49" s="251">
        <f>F40+F48</f>
        <v>0</v>
      </c>
      <c r="G49" s="251">
        <f>G40+G48</f>
        <v>-110574.67000000011</v>
      </c>
    </row>
    <row r="50" spans="1:7">
      <c r="A50" s="272">
        <v>3</v>
      </c>
      <c r="B50" s="272"/>
      <c r="C50" s="273" t="s">
        <v>249</v>
      </c>
      <c r="D50" s="274">
        <f>D13+D26+D41</f>
        <v>0</v>
      </c>
      <c r="E50" s="274">
        <f>E13+E26+E41</f>
        <v>0</v>
      </c>
      <c r="F50" s="274">
        <f>F13+F26+F41</f>
        <v>0</v>
      </c>
      <c r="G50" s="274">
        <f>G13+G26+G41</f>
        <v>1946791.52</v>
      </c>
    </row>
    <row r="51" spans="1:7">
      <c r="A51" s="272">
        <v>4</v>
      </c>
      <c r="B51" s="272"/>
      <c r="C51" s="273" t="s">
        <v>250</v>
      </c>
      <c r="D51" s="274">
        <f>D24+D28+D29+D30+D31+D32+D33+D34+D35+D36+D37+D45</f>
        <v>0</v>
      </c>
      <c r="E51" s="274">
        <f>E24+E28+E29+E30+E31+E32+E33+E34+E35+E36+E37+E45</f>
        <v>0</v>
      </c>
      <c r="F51" s="274">
        <f>F24+F28+F29+F30+F31+F32+F33+F34+F35+F36+F37+F45</f>
        <v>0</v>
      </c>
      <c r="G51" s="274">
        <f>G24+G28+G29+G30+G31+G32+G33+G34+G35+G36+G37+G45</f>
        <v>1836216.8499999999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55"/>
      <c r="E54" s="237"/>
      <c r="F54" s="255"/>
      <c r="G54" s="237">
        <v>181749</v>
      </c>
    </row>
    <row r="55" spans="1:7" s="234" customFormat="1">
      <c r="A55" s="283" t="s">
        <v>254</v>
      </c>
      <c r="B55" s="284"/>
      <c r="C55" s="284" t="s">
        <v>255</v>
      </c>
      <c r="D55" s="255"/>
      <c r="E55" s="237"/>
      <c r="F55" s="255"/>
      <c r="G55" s="262">
        <v>0</v>
      </c>
    </row>
    <row r="56" spans="1:7" s="234" customFormat="1">
      <c r="A56" s="283" t="s">
        <v>256</v>
      </c>
      <c r="B56" s="284"/>
      <c r="C56" s="284" t="s">
        <v>257</v>
      </c>
      <c r="D56" s="255"/>
      <c r="E56" s="237"/>
      <c r="F56" s="255"/>
      <c r="G56" s="262">
        <v>0</v>
      </c>
    </row>
    <row r="57" spans="1:7" s="234" customFormat="1">
      <c r="A57" s="288">
        <v>57</v>
      </c>
      <c r="B57" s="289"/>
      <c r="C57" s="289" t="s">
        <v>258</v>
      </c>
      <c r="D57" s="255"/>
      <c r="E57" s="237"/>
      <c r="F57" s="255"/>
      <c r="G57" s="237">
        <v>6580</v>
      </c>
    </row>
    <row r="58" spans="1:7" s="234" customFormat="1">
      <c r="A58" s="288">
        <v>58</v>
      </c>
      <c r="B58" s="289"/>
      <c r="C58" s="289" t="s">
        <v>259</v>
      </c>
      <c r="D58" s="244"/>
      <c r="E58" s="237"/>
      <c r="F58" s="244"/>
      <c r="G58" s="237">
        <v>0</v>
      </c>
    </row>
    <row r="59" spans="1:7">
      <c r="A59" s="291">
        <v>5</v>
      </c>
      <c r="B59" s="292"/>
      <c r="C59" s="292" t="s">
        <v>260</v>
      </c>
      <c r="D59" s="293">
        <f>D54+D57+D58</f>
        <v>0</v>
      </c>
      <c r="E59" s="293">
        <f>E54+E57+E58</f>
        <v>0</v>
      </c>
      <c r="F59" s="293">
        <f>F54+F57+F58</f>
        <v>0</v>
      </c>
      <c r="G59" s="293">
        <f>G54+G57+G58</f>
        <v>188329</v>
      </c>
    </row>
    <row r="60" spans="1:7" s="234" customFormat="1">
      <c r="A60" s="294" t="s">
        <v>261</v>
      </c>
      <c r="B60" s="295"/>
      <c r="C60" s="295" t="s">
        <v>262</v>
      </c>
      <c r="D60" s="255"/>
      <c r="E60" s="237"/>
      <c r="F60" s="255"/>
      <c r="G60" s="237">
        <v>53127</v>
      </c>
    </row>
    <row r="61" spans="1:7" s="234" customFormat="1">
      <c r="A61" s="294" t="s">
        <v>263</v>
      </c>
      <c r="B61" s="295"/>
      <c r="C61" s="295" t="s">
        <v>264</v>
      </c>
      <c r="D61" s="255"/>
      <c r="E61" s="237"/>
      <c r="F61" s="255"/>
      <c r="G61" s="262">
        <v>0</v>
      </c>
    </row>
    <row r="62" spans="1:7" s="234" customFormat="1">
      <c r="A62" s="294" t="s">
        <v>265</v>
      </c>
      <c r="B62" s="295"/>
      <c r="C62" s="295" t="s">
        <v>266</v>
      </c>
      <c r="D62" s="255"/>
      <c r="E62" s="237"/>
      <c r="F62" s="255"/>
      <c r="G62" s="262">
        <v>0</v>
      </c>
    </row>
    <row r="63" spans="1:7" s="234" customFormat="1">
      <c r="A63" s="294">
        <v>67</v>
      </c>
      <c r="B63" s="295"/>
      <c r="C63" s="295" t="s">
        <v>258</v>
      </c>
      <c r="D63" s="255"/>
      <c r="E63" s="237"/>
      <c r="F63" s="255"/>
      <c r="G63" s="290">
        <v>6580</v>
      </c>
    </row>
    <row r="64" spans="1:7" s="234" customFormat="1">
      <c r="A64" s="294">
        <v>68</v>
      </c>
      <c r="B64" s="295"/>
      <c r="C64" s="295" t="s">
        <v>267</v>
      </c>
      <c r="D64" s="237"/>
      <c r="E64" s="237"/>
      <c r="F64" s="237"/>
      <c r="G64" s="237">
        <v>0</v>
      </c>
    </row>
    <row r="65" spans="1:7">
      <c r="A65" s="291">
        <v>6</v>
      </c>
      <c r="B65" s="292"/>
      <c r="C65" s="292" t="s">
        <v>268</v>
      </c>
      <c r="D65" s="293">
        <f>D60+D63+D64</f>
        <v>0</v>
      </c>
      <c r="E65" s="293">
        <f>E60+E63+E64</f>
        <v>0</v>
      </c>
      <c r="F65" s="293">
        <f>F60+F63+F64</f>
        <v>0</v>
      </c>
      <c r="G65" s="293">
        <f>G60+G63+G64</f>
        <v>59707</v>
      </c>
    </row>
    <row r="66" spans="1:7">
      <c r="A66" s="296"/>
      <c r="B66" s="296"/>
      <c r="C66" s="292" t="s">
        <v>15</v>
      </c>
      <c r="D66" s="293">
        <f>D59-D65</f>
        <v>0</v>
      </c>
      <c r="E66" s="293">
        <f>E59-E65</f>
        <v>0</v>
      </c>
      <c r="F66" s="293">
        <f>F59-F65</f>
        <v>0</v>
      </c>
      <c r="G66" s="293">
        <f>G59-G65</f>
        <v>128622</v>
      </c>
    </row>
    <row r="67" spans="1:7">
      <c r="A67" s="289"/>
      <c r="B67" s="289"/>
      <c r="C67" s="297" t="s">
        <v>269</v>
      </c>
      <c r="D67" s="298">
        <f>D66-D55-D56+D61+D62</f>
        <v>0</v>
      </c>
      <c r="E67" s="298">
        <f>E66-E55-E56+E61+E62</f>
        <v>0</v>
      </c>
      <c r="F67" s="298">
        <f>F66-F55-F56+F61+F62</f>
        <v>0</v>
      </c>
      <c r="G67" s="298">
        <f>G66-G55-G56+G61+G62</f>
        <v>128622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37"/>
      <c r="E70" s="255"/>
      <c r="F70" s="237"/>
      <c r="G70" s="255"/>
    </row>
    <row r="71" spans="1:7" s="301" customFormat="1">
      <c r="A71" s="300">
        <v>14</v>
      </c>
      <c r="B71" s="300"/>
      <c r="C71" s="300" t="s">
        <v>272</v>
      </c>
      <c r="D71" s="237"/>
      <c r="E71" s="255"/>
      <c r="F71" s="237"/>
      <c r="G71" s="255"/>
    </row>
    <row r="72" spans="1:7" s="301" customFormat="1">
      <c r="A72" s="302" t="s">
        <v>273</v>
      </c>
      <c r="B72" s="302"/>
      <c r="C72" s="302" t="s">
        <v>255</v>
      </c>
      <c r="D72" s="237"/>
      <c r="E72" s="255"/>
      <c r="F72" s="237"/>
      <c r="G72" s="255"/>
    </row>
    <row r="73" spans="1:7" s="301" customFormat="1">
      <c r="A73" s="302" t="s">
        <v>274</v>
      </c>
      <c r="B73" s="302"/>
      <c r="C73" s="302" t="s">
        <v>275</v>
      </c>
      <c r="D73" s="237"/>
      <c r="E73" s="255"/>
      <c r="F73" s="237"/>
      <c r="G73" s="255"/>
    </row>
    <row r="74" spans="1:7" s="230" customFormat="1">
      <c r="A74" s="304">
        <v>1</v>
      </c>
      <c r="B74" s="305"/>
      <c r="C74" s="304" t="s">
        <v>276</v>
      </c>
      <c r="D74" s="306">
        <f>D70+D71</f>
        <v>0</v>
      </c>
      <c r="E74" s="306">
        <f>E70+E71</f>
        <v>0</v>
      </c>
      <c r="F74" s="306">
        <f>F70+F71</f>
        <v>0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/>
      <c r="E76" s="290"/>
      <c r="F76" s="290"/>
      <c r="G76" s="290"/>
    </row>
    <row r="77" spans="1:7" s="308" customFormat="1">
      <c r="A77" s="307" t="s">
        <v>278</v>
      </c>
      <c r="B77" s="302"/>
      <c r="C77" s="302" t="s">
        <v>279</v>
      </c>
      <c r="D77" s="287"/>
      <c r="E77" s="287"/>
      <c r="F77" s="287"/>
      <c r="G77" s="287"/>
    </row>
    <row r="78" spans="1:7" s="308" customFormat="1">
      <c r="A78" s="307" t="s">
        <v>280</v>
      </c>
      <c r="B78" s="302"/>
      <c r="C78" s="302" t="s">
        <v>281</v>
      </c>
      <c r="D78" s="287"/>
      <c r="E78" s="287"/>
      <c r="F78" s="287"/>
      <c r="G78" s="287"/>
    </row>
    <row r="79" spans="1:7" s="308" customFormat="1">
      <c r="A79" s="307" t="s">
        <v>282</v>
      </c>
      <c r="B79" s="302"/>
      <c r="C79" s="302" t="s">
        <v>283</v>
      </c>
      <c r="D79" s="287"/>
      <c r="E79" s="287"/>
      <c r="F79" s="287"/>
      <c r="G79" s="287"/>
    </row>
    <row r="80" spans="1:7" s="308" customFormat="1">
      <c r="A80" s="307" t="s">
        <v>284</v>
      </c>
      <c r="B80" s="302"/>
      <c r="C80" s="302" t="s">
        <v>285</v>
      </c>
      <c r="D80" s="287"/>
      <c r="E80" s="287"/>
      <c r="F80" s="287"/>
      <c r="G80" s="287"/>
    </row>
    <row r="81" spans="1:7" s="308" customFormat="1">
      <c r="A81" s="307" t="s">
        <v>286</v>
      </c>
      <c r="B81" s="302"/>
      <c r="C81" s="302" t="s">
        <v>287</v>
      </c>
      <c r="D81" s="287"/>
      <c r="E81" s="287"/>
      <c r="F81" s="287"/>
      <c r="G81" s="287"/>
    </row>
    <row r="82" spans="1:7" s="301" customFormat="1">
      <c r="A82" s="309">
        <v>29</v>
      </c>
      <c r="B82" s="300"/>
      <c r="C82" s="300" t="s">
        <v>288</v>
      </c>
      <c r="D82" s="290"/>
      <c r="E82" s="290"/>
      <c r="F82" s="290"/>
      <c r="G82" s="290"/>
    </row>
    <row r="83" spans="1:7" s="301" customFormat="1">
      <c r="A83" s="307" t="s">
        <v>289</v>
      </c>
      <c r="B83" s="302"/>
      <c r="C83" s="302" t="s">
        <v>290</v>
      </c>
      <c r="D83" s="290"/>
      <c r="E83" s="290"/>
      <c r="F83" s="290"/>
      <c r="G83" s="290"/>
    </row>
    <row r="84" spans="1:7" s="230" customFormat="1">
      <c r="A84" s="304">
        <v>2</v>
      </c>
      <c r="B84" s="305"/>
      <c r="C84" s="304" t="s">
        <v>291</v>
      </c>
      <c r="D84" s="306">
        <f>D76+D82</f>
        <v>0</v>
      </c>
      <c r="E84" s="306">
        <f>E76+E82</f>
        <v>0</v>
      </c>
      <c r="F84" s="306">
        <f>F76+F82</f>
        <v>0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0</v>
      </c>
      <c r="E87" s="315">
        <f>E49+E6+E8+E10-E19-E21-E38+E42+E44-E47</f>
        <v>0</v>
      </c>
      <c r="F87" s="315">
        <f>F49+F6+F8+F10-F19-F21-F38+F42+F44-F47</f>
        <v>0</v>
      </c>
      <c r="G87" s="315">
        <f>G49+G6+G8+G10-G19-G21-G38+G42+G44-G47</f>
        <v>-51031.870000000112</v>
      </c>
    </row>
    <row r="88" spans="1:7">
      <c r="A88" s="316">
        <v>40</v>
      </c>
      <c r="B88" s="317"/>
      <c r="C88" s="317" t="s">
        <v>294</v>
      </c>
      <c r="D88" s="319">
        <f>IF(0=D111,0,D87/D111)</f>
        <v>0</v>
      </c>
      <c r="E88" s="319">
        <f>IF(0=E111,0,E87/E111)</f>
        <v>0</v>
      </c>
      <c r="F88" s="319">
        <f>IF(0=F111,0,F87/F111)</f>
        <v>0</v>
      </c>
      <c r="G88" s="319">
        <f>IF(0=G111,0,G87/G111)</f>
        <v>-3.016928914968442E-2</v>
      </c>
    </row>
    <row r="89" spans="1:7" ht="28">
      <c r="A89" s="320" t="s">
        <v>295</v>
      </c>
      <c r="B89" s="321"/>
      <c r="C89" s="321" t="s">
        <v>296</v>
      </c>
      <c r="D89" s="362">
        <f>IF(0=D66,0,D87/D66)</f>
        <v>0</v>
      </c>
      <c r="E89" s="362">
        <f>IF(0=E66,0,E87/E66)</f>
        <v>0</v>
      </c>
      <c r="F89" s="362">
        <f>IF(0=F66,0,F87/F66)</f>
        <v>0</v>
      </c>
      <c r="G89" s="362">
        <f>IF(0=G66,0,G87/G66)</f>
        <v>-0.39675848610657671</v>
      </c>
    </row>
    <row r="90" spans="1:7" ht="28">
      <c r="A90" s="323" t="s">
        <v>297</v>
      </c>
      <c r="B90" s="324"/>
      <c r="C90" s="324" t="s">
        <v>298</v>
      </c>
      <c r="D90" s="363">
        <f>IF(0=D67,0,D87/D67)</f>
        <v>0</v>
      </c>
      <c r="E90" s="363">
        <f>IF(0=E67,0,E87/E67)</f>
        <v>0</v>
      </c>
      <c r="F90" s="362">
        <f>IF(0=F67,0,F87/F67)</f>
        <v>0</v>
      </c>
      <c r="G90" s="363">
        <f>IF(0=G67,0,G87/G67)</f>
        <v>-0.39675848610657671</v>
      </c>
    </row>
    <row r="91" spans="1:7" ht="28">
      <c r="A91" s="327" t="s">
        <v>299</v>
      </c>
      <c r="B91" s="328"/>
      <c r="C91" s="328" t="s">
        <v>300</v>
      </c>
      <c r="D91" s="329">
        <f>D87-D66</f>
        <v>0</v>
      </c>
      <c r="E91" s="329">
        <f>E87-E66</f>
        <v>0</v>
      </c>
      <c r="F91" s="329">
        <f>F87-F66</f>
        <v>0</v>
      </c>
      <c r="G91" s="329">
        <f>G87-G66</f>
        <v>-179653.87000000011</v>
      </c>
    </row>
    <row r="92" spans="1:7" ht="28">
      <c r="A92" s="323" t="s">
        <v>301</v>
      </c>
      <c r="B92" s="324"/>
      <c r="C92" s="324" t="s">
        <v>302</v>
      </c>
      <c r="D92" s="330">
        <f>D87-D67</f>
        <v>0</v>
      </c>
      <c r="E92" s="330">
        <f>E87-E67</f>
        <v>0</v>
      </c>
      <c r="F92" s="330">
        <f>F87-F67</f>
        <v>0</v>
      </c>
      <c r="G92" s="330">
        <f>G87-G67</f>
        <v>-179653.87000000011</v>
      </c>
    </row>
    <row r="93" spans="1:7">
      <c r="A93" s="314">
        <v>31</v>
      </c>
      <c r="B93" s="314"/>
      <c r="C93" s="314" t="s">
        <v>303</v>
      </c>
      <c r="D93" s="331">
        <f>D77+D78+D80</f>
        <v>0</v>
      </c>
      <c r="E93" s="331">
        <f>E77+E78+E80</f>
        <v>0</v>
      </c>
      <c r="F93" s="331">
        <f>F77+F78+F80</f>
        <v>0</v>
      </c>
      <c r="G93" s="331">
        <f>G77+G78+G80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</v>
      </c>
      <c r="E94" s="326">
        <f>IF(0=E111,0,E93/E111)</f>
        <v>0</v>
      </c>
      <c r="F94" s="326">
        <f>IF(0=F111,0,F93/F111)</f>
        <v>0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0</v>
      </c>
      <c r="E95" s="331">
        <f>E76-E70</f>
        <v>0</v>
      </c>
      <c r="F95" s="331">
        <f>F76-F70</f>
        <v>0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0</v>
      </c>
      <c r="E96" s="333">
        <f>E71-E72-E73-E82</f>
        <v>0</v>
      </c>
      <c r="F96" s="333">
        <f>F71-F72-F73-F82</f>
        <v>0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0</v>
      </c>
      <c r="E97" s="333">
        <f>IF(0=E109,0,1000*(E95/E109))</f>
        <v>0</v>
      </c>
      <c r="F97" s="333">
        <f>IF(0=F109,0,1000*(F95/F109))</f>
        <v>0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0</v>
      </c>
      <c r="E98" s="333">
        <f>IF(E109=0,0,1000*(E96/E109))</f>
        <v>0</v>
      </c>
      <c r="F98" s="333">
        <f>IF(F109=0,0,1000*(F96/F109))</f>
        <v>0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0</v>
      </c>
      <c r="E99" s="326">
        <f>IF(E14=0,0,(E76-E81-E70)/E14)</f>
        <v>0</v>
      </c>
      <c r="F99" s="326">
        <f>IF(F14=0,0,(F76-F81-F70)/F14)</f>
        <v>0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288</v>
      </c>
      <c r="D100" s="315">
        <f>D82</f>
        <v>0</v>
      </c>
      <c r="E100" s="315">
        <f>E82</f>
        <v>0</v>
      </c>
      <c r="F100" s="315">
        <f>F82</f>
        <v>0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0</v>
      </c>
      <c r="E101" s="326">
        <f>IF(E112=0,0,E83/E112)</f>
        <v>0</v>
      </c>
      <c r="F101" s="326">
        <f>IF(F112=0,0,F83/F112)</f>
        <v>0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0</v>
      </c>
      <c r="E102" s="335">
        <f>IF(E111=0,0,(E27-E28+E6)/E111)</f>
        <v>0</v>
      </c>
      <c r="F102" s="335">
        <f>IF(F111=0,0,(F27-F28+F6)/F111)</f>
        <v>0</v>
      </c>
      <c r="G102" s="335">
        <f>IF(G111=0,0,(G27-G28+G6)/G111)</f>
        <v>3.2586663398594569E-2</v>
      </c>
    </row>
    <row r="103" spans="1:7">
      <c r="A103" s="317">
        <v>43</v>
      </c>
      <c r="B103" s="317"/>
      <c r="C103" s="317" t="s">
        <v>315</v>
      </c>
      <c r="D103" s="315">
        <f>D39</f>
        <v>0</v>
      </c>
      <c r="E103" s="315">
        <f>E39</f>
        <v>0</v>
      </c>
      <c r="F103" s="315">
        <f>F39</f>
        <v>0</v>
      </c>
      <c r="G103" s="315">
        <f>G39</f>
        <v>38279.699999999997</v>
      </c>
    </row>
    <row r="104" spans="1:7">
      <c r="A104" s="332">
        <v>44</v>
      </c>
      <c r="B104" s="332"/>
      <c r="C104" s="332" t="s">
        <v>316</v>
      </c>
      <c r="D104" s="337" t="str">
        <f>IF(0=D70,"",(D28+D29+D30+D31+D32)/D70)</f>
        <v/>
      </c>
      <c r="E104" s="336" t="str">
        <f>IF(0=E70,"",(E28+E29+E30+E31+E32)/E70)</f>
        <v/>
      </c>
      <c r="F104" s="337" t="str">
        <f>IF(0=F70,"",(F28+F29+F30+F31+F32)/F70)</f>
        <v/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0</v>
      </c>
      <c r="E105" s="319">
        <f>IF(E111=0,0,(E27-E28)/E111)</f>
        <v>0</v>
      </c>
      <c r="F105" s="319">
        <f>IF(F111=0,0,(F27-F28)/F111)</f>
        <v>0</v>
      </c>
      <c r="G105" s="319">
        <f>IF(G111=0,0,(G27-G28)/G111)</f>
        <v>1.8421332588912859E-3</v>
      </c>
    </row>
    <row r="106" spans="1:7">
      <c r="A106" s="334">
        <v>47</v>
      </c>
      <c r="B106" s="334"/>
      <c r="C106" s="334" t="s">
        <v>318</v>
      </c>
      <c r="D106" s="335">
        <f>IF(D113=0,0,D54/D113)</f>
        <v>0</v>
      </c>
      <c r="E106" s="335">
        <f>IF(E113=0,0,E54/E113)</f>
        <v>0</v>
      </c>
      <c r="F106" s="335">
        <f>IF(F113=0,0,F54/F113)</f>
        <v>0</v>
      </c>
      <c r="G106" s="335">
        <f>IF(G113=0,0,G54/G113)</f>
        <v>9.2093125973164935E-2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320</v>
      </c>
      <c r="D109" s="340"/>
      <c r="E109" s="290"/>
      <c r="F109" s="290"/>
      <c r="G109" s="290">
        <v>258500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0</v>
      </c>
      <c r="E111" s="342">
        <f>E14+E15+E16+E17+E20</f>
        <v>0</v>
      </c>
      <c r="F111" s="342">
        <f>F14+F15+F16+F17+F20</f>
        <v>0</v>
      </c>
      <c r="G111" s="342">
        <f>G14+G15+G16+G17+G20</f>
        <v>1691517.15</v>
      </c>
    </row>
    <row r="112" spans="1:7">
      <c r="A112" s="339"/>
      <c r="B112" s="339"/>
      <c r="C112" s="339" t="s">
        <v>323</v>
      </c>
      <c r="D112" s="342">
        <f>D50-D11-D41-D12</f>
        <v>0</v>
      </c>
      <c r="E112" s="342">
        <f>E50-E11-E41-E12</f>
        <v>0</v>
      </c>
      <c r="F112" s="342">
        <f>F50-F11-F41-F12</f>
        <v>0</v>
      </c>
      <c r="G112" s="342">
        <f>G50-G11-G41-G12</f>
        <v>1873091.52</v>
      </c>
    </row>
    <row r="113" spans="1:9">
      <c r="A113" s="339"/>
      <c r="B113" s="339"/>
      <c r="C113" s="339" t="s">
        <v>324</v>
      </c>
      <c r="D113" s="342">
        <f>D50-D6-D7-D11-D12-D41+D54</f>
        <v>0</v>
      </c>
      <c r="E113" s="342">
        <f>E50-E6-E7-E11-E12-E41+E54</f>
        <v>0</v>
      </c>
      <c r="F113" s="342">
        <f>F50-F6-F7-F11-F12-F41+F54</f>
        <v>0</v>
      </c>
      <c r="G113" s="342">
        <f>G50-G6-G7-G11-G12-G41+G54</f>
        <v>1973534.9200000002</v>
      </c>
    </row>
    <row r="114" spans="1:9">
      <c r="A114" s="343" t="s">
        <v>325</v>
      </c>
      <c r="B114" s="344"/>
      <c r="C114" s="344" t="s">
        <v>326</v>
      </c>
      <c r="D114" s="345">
        <f>D14+D15+D16+D17+(D28+D29+D30+D31+D33+D34+D35+D36+(D37-D38))+(D20-D21)+D60</f>
        <v>0</v>
      </c>
      <c r="E114" s="345">
        <f>E14+E15+E16+E17+(E28+E29+E30+E31+E33+E34+E35+E36+(E37-E38))+(E20-E21)+E60</f>
        <v>0</v>
      </c>
      <c r="F114" s="345">
        <f>F14+F15+F16+F17+(F28+F29+F30+F31+F33+F34+F35+F36+(F37-F38))+(F20-F21)+F60</f>
        <v>0</v>
      </c>
      <c r="G114" s="375">
        <f>G14+G15+G16+G17+(G28+G29+G30+G31+G33+G34+G35+G36+(G37-G38))+(G20-G21)+G60</f>
        <v>1802370.35</v>
      </c>
      <c r="H114" s="346"/>
      <c r="I114" s="346"/>
    </row>
    <row r="115" spans="1:9">
      <c r="A115" s="344"/>
      <c r="B115" s="344"/>
      <c r="C115" s="344" t="s">
        <v>327</v>
      </c>
      <c r="D115" s="345">
        <f>D14+D15+D16+D17+(D28+D29+D30+D31+D33+D34+D35+D36+(D37-D38))+(D20-D21)+(D45-D46-D47)+D60+D64</f>
        <v>0</v>
      </c>
      <c r="E115" s="345">
        <f>E14+E15+E16+E17+(E28+E29+E30+E31+E33+E34+E35+E36+(E37-E38))+(E20-E21)+(E45-E46-E47)+E60+E64</f>
        <v>0</v>
      </c>
      <c r="F115" s="345">
        <f>F14+F15+F16+F17+(F28+F29+F30+F31+F33+F34+F35+F36+(F37-F38))+(F20-F21)+(F45-F46-F47)+F60+F64</f>
        <v>0</v>
      </c>
      <c r="G115" s="375">
        <f>G14+G15+G16+G17+(G28+G29+G30+G31+G33+G34+G35+G36+(G37-G38))+(G20-G21)+(G45-G46-G47)+G60+G64</f>
        <v>1802370.35</v>
      </c>
      <c r="H115" s="346"/>
      <c r="I115" s="346"/>
    </row>
    <row r="116" spans="1:9">
      <c r="A116" s="344"/>
      <c r="B116" s="344"/>
      <c r="C116" s="344" t="s">
        <v>328</v>
      </c>
      <c r="D116" s="345">
        <f>D4+D5+D26+(D9-D10)+D54</f>
        <v>0</v>
      </c>
      <c r="E116" s="345">
        <f>E4+E5+E26+(E9-E10)+E54</f>
        <v>0</v>
      </c>
      <c r="F116" s="345">
        <f>F4+F5+F26+(F9-F10)+F54</f>
        <v>0</v>
      </c>
      <c r="G116" s="375">
        <f>G4+G5+G26+(G9-G10)+G54</f>
        <v>1962297.02</v>
      </c>
      <c r="H116" s="346"/>
      <c r="I116" s="346"/>
    </row>
    <row r="117" spans="1:9">
      <c r="A117" s="344"/>
      <c r="B117" s="344"/>
      <c r="C117" s="344" t="s">
        <v>329</v>
      </c>
      <c r="D117" s="345">
        <f>D4+D5+D26+(D9-D10)+(D41-D42-D43-D44)+D54+D58</f>
        <v>0</v>
      </c>
      <c r="E117" s="345">
        <f>E4+E5+E26+(E9-E10)+(E41-E42-E43-E44)+E54+E58</f>
        <v>0</v>
      </c>
      <c r="F117" s="345">
        <f>F4+F5+F26+(F9-F10)+(F41-F42-F43-F44)+F54+F58</f>
        <v>0</v>
      </c>
      <c r="G117" s="375">
        <f>G4+G5+G26+(G9-G10)+(G41-G42-G43-G44)+G54+G58</f>
        <v>1962297.02</v>
      </c>
      <c r="H117" s="346"/>
      <c r="I117" s="346"/>
    </row>
    <row r="118" spans="1:9">
      <c r="A118" s="344"/>
      <c r="B118" s="344"/>
      <c r="C118" s="344" t="s">
        <v>330</v>
      </c>
      <c r="D118" s="345">
        <f t="shared" ref="D118:G119" si="0">D114-D116</f>
        <v>0</v>
      </c>
      <c r="E118" s="345">
        <f t="shared" si="0"/>
        <v>0</v>
      </c>
      <c r="F118" s="345">
        <f t="shared" si="0"/>
        <v>0</v>
      </c>
      <c r="G118" s="375">
        <f t="shared" si="0"/>
        <v>-159926.66999999993</v>
      </c>
      <c r="H118" s="346"/>
      <c r="I118" s="346"/>
    </row>
    <row r="119" spans="1:9">
      <c r="A119" s="344"/>
      <c r="B119" s="344"/>
      <c r="C119" s="344" t="s">
        <v>331</v>
      </c>
      <c r="D119" s="345">
        <f t="shared" si="0"/>
        <v>0</v>
      </c>
      <c r="E119" s="345">
        <f t="shared" si="0"/>
        <v>0</v>
      </c>
      <c r="F119" s="345">
        <f t="shared" si="0"/>
        <v>0</v>
      </c>
      <c r="G119" s="375">
        <f t="shared" si="0"/>
        <v>-159926.66999999993</v>
      </c>
      <c r="H119" s="346"/>
      <c r="I119" s="346"/>
    </row>
  </sheetData>
  <sheetProtection selectLockedCells="1"/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16383" man="1"/>
    <brk id="51" max="16383" man="1"/>
    <brk id="84" max="16383" man="1"/>
  </rowBreaks>
  <colBreaks count="1" manualBreakCount="1">
    <brk id="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I3" sqref="I3"/>
    </sheetView>
  </sheetViews>
  <sheetFormatPr baseColWidth="10" defaultRowHeight="13"/>
  <cols>
    <col min="1" max="1" width="11.5" bestFit="1" customWidth="1"/>
    <col min="2" max="2" width="38.332031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17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/>
    </row>
    <row r="4" spans="1:9">
      <c r="A4" s="5" t="s">
        <v>81</v>
      </c>
      <c r="B4" s="9" t="s">
        <v>82</v>
      </c>
      <c r="C4" s="10">
        <v>1738907</v>
      </c>
      <c r="D4" s="11">
        <v>3.4578651992314478E-3</v>
      </c>
      <c r="E4" s="10">
        <v>1744919.906</v>
      </c>
      <c r="F4" s="11">
        <v>9.6519314967342645E-2</v>
      </c>
      <c r="G4" s="10">
        <v>1913338.38</v>
      </c>
      <c r="H4" s="11">
        <v>-0.42017276630388817</v>
      </c>
      <c r="I4" s="12">
        <v>1109405.7</v>
      </c>
    </row>
    <row r="5" spans="1:9">
      <c r="A5" s="13" t="s">
        <v>83</v>
      </c>
      <c r="B5" s="14" t="s">
        <v>84</v>
      </c>
      <c r="C5" s="15">
        <v>1112555</v>
      </c>
      <c r="D5" s="16">
        <v>-0.36920243044164108</v>
      </c>
      <c r="E5" s="15">
        <v>701796.99</v>
      </c>
      <c r="F5" s="16">
        <v>4.3239683886361471E-2</v>
      </c>
      <c r="G5" s="15">
        <v>732142.47</v>
      </c>
      <c r="H5" s="16">
        <v>-0.44027949915267167</v>
      </c>
      <c r="I5" s="17">
        <v>409795.15</v>
      </c>
    </row>
    <row r="6" spans="1:9">
      <c r="A6" s="13" t="s">
        <v>85</v>
      </c>
      <c r="B6" s="14" t="s">
        <v>86</v>
      </c>
      <c r="C6" s="15">
        <v>74943</v>
      </c>
      <c r="D6" s="16">
        <v>-0.13840454745606659</v>
      </c>
      <c r="E6" s="15">
        <v>64570.548000000003</v>
      </c>
      <c r="F6" s="16">
        <v>0.34469975382584639</v>
      </c>
      <c r="G6" s="15">
        <v>86828</v>
      </c>
      <c r="H6" s="16">
        <v>-0.38700315566407151</v>
      </c>
      <c r="I6" s="17">
        <v>53225.29</v>
      </c>
    </row>
    <row r="7" spans="1:9">
      <c r="A7" s="13" t="s">
        <v>87</v>
      </c>
      <c r="B7" s="14" t="s">
        <v>88</v>
      </c>
      <c r="C7" s="15">
        <v>75458</v>
      </c>
      <c r="D7" s="16">
        <v>3.5721195897055275E-2</v>
      </c>
      <c r="E7" s="15">
        <v>78153.45</v>
      </c>
      <c r="F7" s="16">
        <v>-9.9265867341748845E-2</v>
      </c>
      <c r="G7" s="15">
        <v>70395.48</v>
      </c>
      <c r="H7" s="16">
        <v>-4.6278539474409273E-3</v>
      </c>
      <c r="I7" s="17">
        <v>70069.7</v>
      </c>
    </row>
    <row r="8" spans="1:9">
      <c r="A8" s="13" t="s">
        <v>89</v>
      </c>
      <c r="B8" s="14" t="s">
        <v>90</v>
      </c>
      <c r="C8" s="15">
        <v>135919</v>
      </c>
      <c r="D8" s="16">
        <v>-0.54758207461797093</v>
      </c>
      <c r="E8" s="15">
        <v>61492.192000000003</v>
      </c>
      <c r="F8" s="16">
        <v>6.1136997685819955E-2</v>
      </c>
      <c r="G8" s="15">
        <v>65251.64</v>
      </c>
      <c r="H8" s="16">
        <v>-8.6022971989669517E-2</v>
      </c>
      <c r="I8" s="17">
        <v>59638.5</v>
      </c>
    </row>
    <row r="9" spans="1:9">
      <c r="A9" s="13" t="s">
        <v>91</v>
      </c>
      <c r="B9" s="14" t="s">
        <v>92</v>
      </c>
      <c r="C9" s="15">
        <v>212057</v>
      </c>
      <c r="D9" s="16">
        <v>-0.15179380072339038</v>
      </c>
      <c r="E9" s="15">
        <v>179868.06200000001</v>
      </c>
      <c r="F9" s="16">
        <v>-4.2096367280590456E-2</v>
      </c>
      <c r="G9" s="15">
        <v>172296.27</v>
      </c>
      <c r="H9" s="16">
        <v>-0.3326965232619371</v>
      </c>
      <c r="I9" s="17">
        <v>114973.9</v>
      </c>
    </row>
    <row r="10" spans="1:9">
      <c r="A10" s="13" t="s">
        <v>93</v>
      </c>
      <c r="B10" s="14" t="s">
        <v>94</v>
      </c>
      <c r="C10" s="15">
        <v>1322271</v>
      </c>
      <c r="D10" s="16">
        <v>7.8863228490982595E-2</v>
      </c>
      <c r="E10" s="15">
        <v>1426549.56</v>
      </c>
      <c r="F10" s="16">
        <v>-2.9191807398545658E-2</v>
      </c>
      <c r="G10" s="15">
        <v>1384906</v>
      </c>
      <c r="H10" s="16">
        <v>0.26838363036913704</v>
      </c>
      <c r="I10" s="17">
        <v>1756592.1</v>
      </c>
    </row>
    <row r="11" spans="1:9">
      <c r="A11" s="13" t="s">
        <v>96</v>
      </c>
      <c r="B11" s="14" t="s">
        <v>97</v>
      </c>
      <c r="C11" s="15">
        <v>66892</v>
      </c>
      <c r="D11" s="16">
        <v>0.33034593075405133</v>
      </c>
      <c r="E11" s="15">
        <v>88989.5</v>
      </c>
      <c r="F11" s="16">
        <v>-0.16700015170329077</v>
      </c>
      <c r="G11" s="15">
        <v>74128.240000000005</v>
      </c>
      <c r="H11" s="16">
        <v>-5.0504908790496184E-2</v>
      </c>
      <c r="I11" s="17">
        <v>70384.399999999994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238915</v>
      </c>
      <c r="D13" s="43">
        <v>2.6655195362367372E-2</v>
      </c>
      <c r="E13" s="20">
        <v>245283.326</v>
      </c>
      <c r="F13" s="43">
        <v>0.12490361452453549</v>
      </c>
      <c r="G13" s="20">
        <v>275920.09999999998</v>
      </c>
      <c r="H13" s="43">
        <v>-0.21260031436636906</v>
      </c>
      <c r="I13" s="21">
        <v>217259.4</v>
      </c>
    </row>
    <row r="14" spans="1:9">
      <c r="A14" s="22" t="s">
        <v>101</v>
      </c>
      <c r="B14" s="23" t="s">
        <v>102</v>
      </c>
      <c r="C14" s="24">
        <v>4902974</v>
      </c>
      <c r="D14" s="25">
        <v>-7.6672039052216145E-2</v>
      </c>
      <c r="E14" s="24">
        <v>4527052.9859999996</v>
      </c>
      <c r="F14" s="25">
        <v>3.5635897017088837E-2</v>
      </c>
      <c r="G14" s="24">
        <v>4688378.58</v>
      </c>
      <c r="H14" s="25">
        <v>-0.18775355167670782</v>
      </c>
      <c r="I14" s="26">
        <v>3808118.85</v>
      </c>
    </row>
    <row r="15" spans="1:9">
      <c r="A15" s="27" t="s">
        <v>103</v>
      </c>
      <c r="B15" s="28" t="s">
        <v>104</v>
      </c>
      <c r="C15" s="10">
        <v>2594604</v>
      </c>
      <c r="D15" s="16">
        <v>-9.1576209702906489E-2</v>
      </c>
      <c r="E15" s="10">
        <v>2357000</v>
      </c>
      <c r="F15" s="16">
        <v>7.3343614764531148E-2</v>
      </c>
      <c r="G15" s="10">
        <v>2529870.9</v>
      </c>
      <c r="H15" s="16">
        <v>-2.6155840600403723E-2</v>
      </c>
      <c r="I15" s="12">
        <v>2463700</v>
      </c>
    </row>
    <row r="16" spans="1:9">
      <c r="A16" s="8" t="s">
        <v>105</v>
      </c>
      <c r="B16" s="29" t="s">
        <v>106</v>
      </c>
      <c r="C16" s="15">
        <v>84504</v>
      </c>
      <c r="D16" s="16">
        <v>-0.27193978983243394</v>
      </c>
      <c r="E16" s="15">
        <v>61524</v>
      </c>
      <c r="F16" s="16">
        <v>0.17152005721344527</v>
      </c>
      <c r="G16" s="15">
        <v>72076.600000000006</v>
      </c>
      <c r="H16" s="16">
        <v>-0.11993629000258066</v>
      </c>
      <c r="I16" s="17">
        <v>63432</v>
      </c>
    </row>
    <row r="17" spans="1:9">
      <c r="A17" s="8" t="s">
        <v>107</v>
      </c>
      <c r="B17" s="29" t="s">
        <v>108</v>
      </c>
      <c r="C17" s="15">
        <v>235960</v>
      </c>
      <c r="D17" s="16">
        <v>-1.612543227665704E-2</v>
      </c>
      <c r="E17" s="15">
        <v>232155.04300000001</v>
      </c>
      <c r="F17" s="16">
        <v>0.14232823277502529</v>
      </c>
      <c r="G17" s="15">
        <v>265197.26</v>
      </c>
      <c r="H17" s="16">
        <v>-0.16762149050861239</v>
      </c>
      <c r="I17" s="17">
        <v>220744.5</v>
      </c>
    </row>
    <row r="18" spans="1:9">
      <c r="A18" s="8" t="s">
        <v>109</v>
      </c>
      <c r="B18" s="29" t="s">
        <v>110</v>
      </c>
      <c r="C18" s="15">
        <v>1495275</v>
      </c>
      <c r="D18" s="16">
        <v>-0.24264174817341286</v>
      </c>
      <c r="E18" s="15">
        <v>1132458.8600000001</v>
      </c>
      <c r="F18" s="16">
        <v>5.7389175267700127E-2</v>
      </c>
      <c r="G18" s="15">
        <v>1197449.74</v>
      </c>
      <c r="H18" s="16">
        <v>-0.65905934390198284</v>
      </c>
      <c r="I18" s="17">
        <v>408259.3</v>
      </c>
    </row>
    <row r="19" spans="1:9">
      <c r="A19" s="8" t="s">
        <v>111</v>
      </c>
      <c r="B19" s="29" t="s">
        <v>112</v>
      </c>
      <c r="C19" s="15">
        <v>519977</v>
      </c>
      <c r="D19" s="16">
        <v>3.2644338114955186E-2</v>
      </c>
      <c r="E19" s="15">
        <v>536951.30500000005</v>
      </c>
      <c r="F19" s="16">
        <v>2.6248888621287547E-2</v>
      </c>
      <c r="G19" s="15">
        <v>551045.68000000005</v>
      </c>
      <c r="H19" s="16">
        <v>-0.11249063779975561</v>
      </c>
      <c r="I19" s="17">
        <v>489058.2</v>
      </c>
    </row>
    <row r="20" spans="1:9">
      <c r="A20" s="58" t="s">
        <v>113</v>
      </c>
      <c r="B20" s="29" t="s">
        <v>114</v>
      </c>
      <c r="C20" s="15">
        <v>11264</v>
      </c>
      <c r="D20" s="16">
        <v>0.25506170099431813</v>
      </c>
      <c r="E20" s="15">
        <v>14137.014999999999</v>
      </c>
      <c r="F20" s="16">
        <v>1.1448668619225E-3</v>
      </c>
      <c r="G20" s="15">
        <v>14153.2</v>
      </c>
      <c r="H20" s="16">
        <v>0.21624791566571505</v>
      </c>
      <c r="I20" s="17">
        <v>17213.8</v>
      </c>
    </row>
    <row r="21" spans="1:9">
      <c r="A21" s="141">
        <v>489</v>
      </c>
      <c r="B21" s="29" t="s">
        <v>115</v>
      </c>
      <c r="C21" s="15">
        <v>0</v>
      </c>
      <c r="D21" s="16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238915</v>
      </c>
      <c r="D22" s="16">
        <v>2.6655195362367372E-2</v>
      </c>
      <c r="E22" s="20">
        <v>245283.326</v>
      </c>
      <c r="F22" s="16">
        <v>0.12490361452453549</v>
      </c>
      <c r="G22" s="20">
        <v>275920.09999999998</v>
      </c>
      <c r="H22" s="16">
        <v>-0.21246513030402631</v>
      </c>
      <c r="I22" s="21">
        <v>217296.7</v>
      </c>
    </row>
    <row r="23" spans="1:9">
      <c r="A23" s="50" t="s">
        <v>118</v>
      </c>
      <c r="B23" s="51" t="s">
        <v>119</v>
      </c>
      <c r="C23" s="24">
        <v>5180499</v>
      </c>
      <c r="D23" s="52">
        <v>-0.11600995406041008</v>
      </c>
      <c r="E23" s="24">
        <v>4579509.5489999996</v>
      </c>
      <c r="F23" s="52">
        <v>7.1231193539323875E-2</v>
      </c>
      <c r="G23" s="24">
        <v>4905713.4800000004</v>
      </c>
      <c r="H23" s="53">
        <v>-0.20914572043045621</v>
      </c>
      <c r="I23" s="26">
        <v>3879704.5</v>
      </c>
    </row>
    <row r="24" spans="1:9">
      <c r="A24" s="49" t="s">
        <v>120</v>
      </c>
      <c r="B24" s="32" t="s">
        <v>121</v>
      </c>
      <c r="C24" s="33">
        <v>277525</v>
      </c>
      <c r="D24" s="118">
        <v>0</v>
      </c>
      <c r="E24" s="33">
        <v>52456.563000000082</v>
      </c>
      <c r="F24" s="118">
        <v>0</v>
      </c>
      <c r="G24" s="34">
        <v>217334.89999999944</v>
      </c>
      <c r="H24" s="119">
        <v>0</v>
      </c>
      <c r="I24" s="35">
        <v>71585.649999999441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256993</v>
      </c>
      <c r="D26" s="16">
        <v>0.21423540719007911</v>
      </c>
      <c r="E26" s="15">
        <v>312050</v>
      </c>
      <c r="F26" s="16">
        <v>-5.5689793302355392E-2</v>
      </c>
      <c r="G26" s="15">
        <v>294672</v>
      </c>
      <c r="H26" s="16">
        <v>-0.12428055600803606</v>
      </c>
      <c r="I26" s="17">
        <v>258050</v>
      </c>
    </row>
    <row r="27" spans="1:9">
      <c r="A27" s="58" t="s">
        <v>125</v>
      </c>
      <c r="B27" s="29" t="s">
        <v>126</v>
      </c>
      <c r="C27" s="15">
        <v>40000</v>
      </c>
      <c r="D27" s="16">
        <v>-0.125</v>
      </c>
      <c r="E27" s="15">
        <v>35000</v>
      </c>
      <c r="F27" s="16">
        <v>2.5857142857142856E-2</v>
      </c>
      <c r="G27" s="15">
        <v>35905</v>
      </c>
      <c r="H27" s="16">
        <v>0.6710764517476675</v>
      </c>
      <c r="I27" s="17">
        <v>60000</v>
      </c>
    </row>
    <row r="28" spans="1:9">
      <c r="A28" s="8" t="s">
        <v>127</v>
      </c>
      <c r="B28" s="29" t="s">
        <v>128</v>
      </c>
      <c r="C28" s="15">
        <v>19319</v>
      </c>
      <c r="D28" s="16">
        <v>-1</v>
      </c>
      <c r="E28" s="15">
        <v>0</v>
      </c>
      <c r="F28" s="16" t="s">
        <v>95</v>
      </c>
      <c r="G28" s="15">
        <v>17300.349999999999</v>
      </c>
      <c r="H28" s="16">
        <v>-1</v>
      </c>
      <c r="I28" s="17">
        <v>0</v>
      </c>
    </row>
    <row r="29" spans="1:9">
      <c r="A29" s="50" t="s">
        <v>129</v>
      </c>
      <c r="B29" s="51" t="s">
        <v>130</v>
      </c>
      <c r="C29" s="24">
        <v>316312</v>
      </c>
      <c r="D29" s="53">
        <v>9.7176205771516727E-2</v>
      </c>
      <c r="E29" s="24">
        <v>347050</v>
      </c>
      <c r="F29" s="53">
        <v>2.3839504394178842E-3</v>
      </c>
      <c r="G29" s="24">
        <v>347877.35</v>
      </c>
      <c r="H29" s="53">
        <v>-8.5740994635034387E-2</v>
      </c>
      <c r="I29" s="26">
        <v>318050</v>
      </c>
    </row>
    <row r="30" spans="1:9">
      <c r="A30" s="8" t="s">
        <v>131</v>
      </c>
      <c r="B30" s="29" t="s">
        <v>132</v>
      </c>
      <c r="C30" s="15">
        <v>0</v>
      </c>
      <c r="D30" s="16" t="s">
        <v>95</v>
      </c>
      <c r="E30" s="15">
        <v>0</v>
      </c>
      <c r="F30" s="16" t="s">
        <v>95</v>
      </c>
      <c r="G30" s="15">
        <v>4624</v>
      </c>
      <c r="H30" s="16">
        <v>-1</v>
      </c>
      <c r="I30" s="17">
        <v>0</v>
      </c>
    </row>
    <row r="31" spans="1:9">
      <c r="A31" s="8" t="s">
        <v>133</v>
      </c>
      <c r="B31" s="29" t="s">
        <v>134</v>
      </c>
      <c r="C31" s="15">
        <v>22853</v>
      </c>
      <c r="D31" s="16">
        <v>0.27991948540672995</v>
      </c>
      <c r="E31" s="15">
        <v>29250</v>
      </c>
      <c r="F31" s="16">
        <v>-0.4249435897435897</v>
      </c>
      <c r="G31" s="15">
        <v>16820.400000000001</v>
      </c>
      <c r="H31" s="16">
        <v>0.73895983448669456</v>
      </c>
      <c r="I31" s="17">
        <v>29250</v>
      </c>
    </row>
    <row r="32" spans="1:9">
      <c r="A32" s="50" t="s">
        <v>135</v>
      </c>
      <c r="B32" s="51" t="s">
        <v>136</v>
      </c>
      <c r="C32" s="24">
        <v>22853</v>
      </c>
      <c r="D32" s="53">
        <v>0.27991948540672995</v>
      </c>
      <c r="E32" s="24">
        <v>29250</v>
      </c>
      <c r="F32" s="53">
        <v>-0.26685811965811962</v>
      </c>
      <c r="G32" s="24">
        <v>21444.400000000001</v>
      </c>
      <c r="H32" s="53">
        <v>0.3639924642330864</v>
      </c>
      <c r="I32" s="26">
        <v>29250</v>
      </c>
    </row>
    <row r="33" spans="1:9">
      <c r="A33" s="36" t="s">
        <v>137</v>
      </c>
      <c r="B33" s="37" t="s">
        <v>15</v>
      </c>
      <c r="C33" s="38">
        <v>293459</v>
      </c>
      <c r="D33" s="39">
        <v>8.2945147363004706E-2</v>
      </c>
      <c r="E33" s="38">
        <v>317800</v>
      </c>
      <c r="F33" s="39">
        <v>2.7164726242920111E-2</v>
      </c>
      <c r="G33" s="38">
        <v>326432.95</v>
      </c>
      <c r="H33" s="39">
        <v>-0.11528539015439468</v>
      </c>
      <c r="I33" s="40">
        <v>288800</v>
      </c>
    </row>
    <row r="34" spans="1:9">
      <c r="A34" s="113" t="s">
        <v>2</v>
      </c>
      <c r="B34" s="29" t="s">
        <v>138</v>
      </c>
      <c r="C34" s="15">
        <v>489582</v>
      </c>
      <c r="D34" s="16">
        <v>-0.52546330338942182</v>
      </c>
      <c r="E34" s="15">
        <v>232324.62500000009</v>
      </c>
      <c r="F34" s="16">
        <v>0.67709802609172109</v>
      </c>
      <c r="G34" s="15">
        <v>389631.16999999946</v>
      </c>
      <c r="H34" s="16">
        <v>-0.52118935967058366</v>
      </c>
      <c r="I34" s="17">
        <v>186559.54999999944</v>
      </c>
    </row>
    <row r="35" spans="1:9">
      <c r="A35" s="113" t="s">
        <v>2</v>
      </c>
      <c r="B35" s="29" t="s">
        <v>139</v>
      </c>
      <c r="C35" s="15">
        <v>196123</v>
      </c>
      <c r="D35" s="16">
        <v>-1.4358253493980813</v>
      </c>
      <c r="E35" s="15">
        <v>-85475.374999999913</v>
      </c>
      <c r="F35" s="16">
        <v>-1.7393734160277106</v>
      </c>
      <c r="G35" s="15">
        <v>63198.219999999506</v>
      </c>
      <c r="H35" s="16">
        <v>-2.6177742031342239</v>
      </c>
      <c r="I35" s="17">
        <v>-102240.45000000056</v>
      </c>
    </row>
    <row r="36" spans="1:9">
      <c r="A36" s="123" t="s">
        <v>2</v>
      </c>
      <c r="B36" s="31" t="s">
        <v>140</v>
      </c>
      <c r="C36" s="20">
        <v>4565503</v>
      </c>
      <c r="D36" s="111">
        <v>-5.8489304245337374E-2</v>
      </c>
      <c r="E36" s="20">
        <v>4298469.9059999995</v>
      </c>
      <c r="F36" s="111">
        <v>3.4940287424220069E-2</v>
      </c>
      <c r="G36" s="20">
        <v>4448659.68</v>
      </c>
      <c r="H36" s="111">
        <v>-0.17640077831262649</v>
      </c>
      <c r="I36" s="21">
        <v>3663912.65</v>
      </c>
    </row>
    <row r="37" spans="1:9">
      <c r="A37" s="123">
        <v>0</v>
      </c>
      <c r="B37" s="31" t="s">
        <v>19</v>
      </c>
      <c r="C37" s="64">
        <v>1.6683148242173524</v>
      </c>
      <c r="D37" s="124">
        <v>0</v>
      </c>
      <c r="E37" s="41">
        <v>0.73104035556954083</v>
      </c>
      <c r="F37" s="124">
        <v>0</v>
      </c>
      <c r="G37" s="41">
        <v>1.1936024534287961</v>
      </c>
      <c r="H37" s="124">
        <v>0</v>
      </c>
      <c r="I37" s="42">
        <v>0.64598182132963788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tabSelected="1" zoomScale="150" zoomScaleNormal="150" workbookViewId="0">
      <pane xSplit="3" ySplit="2" topLeftCell="D3" activePane="bottomRight" state="frozen"/>
      <selection pane="topRight"/>
      <selection pane="bottomLeft"/>
      <selection pane="bottomRight" activeCell="F110" sqref="F110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347" t="s">
        <v>193</v>
      </c>
      <c r="B1" s="347" t="s">
        <v>467</v>
      </c>
      <c r="C1" s="347" t="s">
        <v>468</v>
      </c>
      <c r="D1" s="220" t="s">
        <v>48</v>
      </c>
      <c r="E1" s="219" t="s">
        <v>47</v>
      </c>
      <c r="F1" s="220" t="s">
        <v>48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195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196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82</v>
      </c>
      <c r="D4" s="233">
        <v>1021966.892</v>
      </c>
      <c r="E4" s="233">
        <v>1019015.0159999999</v>
      </c>
      <c r="F4" s="233">
        <v>1047746.1</v>
      </c>
      <c r="G4" s="233">
        <v>638694.69999999995</v>
      </c>
    </row>
    <row r="5" spans="1:57" s="234" customFormat="1" ht="12.75" customHeight="1">
      <c r="A5" s="235">
        <v>31</v>
      </c>
      <c r="B5" s="235"/>
      <c r="C5" s="236" t="s">
        <v>197</v>
      </c>
      <c r="D5" s="238">
        <v>392431.19099999999</v>
      </c>
      <c r="E5" s="238">
        <v>386387.6</v>
      </c>
      <c r="F5" s="238">
        <v>407193.4</v>
      </c>
      <c r="G5" s="238">
        <v>260648.3</v>
      </c>
    </row>
    <row r="6" spans="1:57" s="234" customFormat="1" ht="12.75" customHeight="1">
      <c r="A6" s="235">
        <v>33</v>
      </c>
      <c r="B6" s="235"/>
      <c r="C6" s="236" t="s">
        <v>92</v>
      </c>
      <c r="D6" s="237">
        <v>67580.020999999993</v>
      </c>
      <c r="E6" s="237">
        <v>77340.591</v>
      </c>
      <c r="F6" s="237">
        <v>73237.8</v>
      </c>
      <c r="G6" s="237">
        <v>69090.100000000006</v>
      </c>
    </row>
    <row r="7" spans="1:57" s="234" customFormat="1" ht="12.75" customHeight="1">
      <c r="A7" s="235">
        <v>35</v>
      </c>
      <c r="B7" s="235"/>
      <c r="C7" s="236" t="s">
        <v>198</v>
      </c>
      <c r="D7" s="237">
        <v>22789</v>
      </c>
      <c r="E7" s="237">
        <v>21431</v>
      </c>
      <c r="F7" s="237">
        <v>24292.400000000001</v>
      </c>
      <c r="G7" s="237">
        <v>22110</v>
      </c>
    </row>
    <row r="8" spans="1:57" s="243" customFormat="1" ht="28">
      <c r="A8" s="239" t="s">
        <v>199</v>
      </c>
      <c r="B8" s="239"/>
      <c r="C8" s="240" t="s">
        <v>200</v>
      </c>
      <c r="D8" s="242">
        <v>254</v>
      </c>
      <c r="E8" s="241">
        <v>21311</v>
      </c>
      <c r="F8" s="263">
        <v>268.5</v>
      </c>
      <c r="G8" s="241">
        <v>20230</v>
      </c>
    </row>
    <row r="9" spans="1:57" s="234" customFormat="1" ht="12.75" customHeight="1">
      <c r="A9" s="235">
        <v>36</v>
      </c>
      <c r="B9" s="235"/>
      <c r="C9" s="236" t="s">
        <v>201</v>
      </c>
      <c r="D9" s="244">
        <v>1119681.7279999999</v>
      </c>
      <c r="E9" s="237">
        <v>1145061.2</v>
      </c>
      <c r="F9" s="244">
        <v>1167975.3999999999</v>
      </c>
      <c r="G9" s="237">
        <v>1395654.4</v>
      </c>
    </row>
    <row r="10" spans="1:57" s="246" customFormat="1" ht="26.25" customHeight="1">
      <c r="A10" s="239" t="s">
        <v>202</v>
      </c>
      <c r="B10" s="239"/>
      <c r="C10" s="240" t="s">
        <v>203</v>
      </c>
      <c r="D10" s="242">
        <f>0.024+39071.816</f>
        <v>39071.839999999997</v>
      </c>
      <c r="E10" s="241">
        <f>0+45970</f>
        <v>45970</v>
      </c>
      <c r="F10" s="242">
        <v>61058.6</v>
      </c>
      <c r="G10" s="241">
        <v>60600</v>
      </c>
    </row>
    <row r="11" spans="1:57" s="248" customFormat="1">
      <c r="A11" s="235">
        <v>37</v>
      </c>
      <c r="B11" s="235"/>
      <c r="C11" s="236" t="s">
        <v>204</v>
      </c>
      <c r="D11" s="255">
        <v>89566.85</v>
      </c>
      <c r="E11" s="262">
        <v>81694.975000000006</v>
      </c>
      <c r="F11" s="255">
        <v>92134.8</v>
      </c>
      <c r="G11" s="237">
        <v>87611.9</v>
      </c>
    </row>
    <row r="12" spans="1:57" s="234" customFormat="1" ht="12.75" customHeight="1">
      <c r="A12" s="235">
        <v>39</v>
      </c>
      <c r="B12" s="235"/>
      <c r="C12" s="236" t="s">
        <v>205</v>
      </c>
      <c r="D12" s="244">
        <v>15466.837</v>
      </c>
      <c r="E12" s="237">
        <v>16280.379000000001</v>
      </c>
      <c r="F12" s="244">
        <v>15672.5</v>
      </c>
      <c r="G12" s="237">
        <v>276</v>
      </c>
    </row>
    <row r="13" spans="1:57" ht="12.75" customHeight="1">
      <c r="A13" s="249"/>
      <c r="B13" s="249"/>
      <c r="C13" s="250" t="s">
        <v>206</v>
      </c>
      <c r="D13" s="251">
        <f>D4+D5+D6+D7+D9+D11+D12</f>
        <v>2729482.5189999999</v>
      </c>
      <c r="E13" s="251">
        <f>E4+E5+E6+E7+E9+E11+E12</f>
        <v>2747210.7609999999</v>
      </c>
      <c r="F13" s="251">
        <f>F4+F5+F6+F7+F9+F11+F12</f>
        <v>2828252.3999999994</v>
      </c>
      <c r="G13" s="251">
        <f>G4+G5+G6+G7+G9+G11+G12</f>
        <v>2474085.4</v>
      </c>
    </row>
    <row r="14" spans="1:57" s="234" customFormat="1" ht="12.75" customHeight="1">
      <c r="A14" s="252">
        <v>40</v>
      </c>
      <c r="B14" s="235"/>
      <c r="C14" s="236" t="s">
        <v>207</v>
      </c>
      <c r="D14" s="244">
        <v>1476893.01</v>
      </c>
      <c r="E14" s="237">
        <v>1468315</v>
      </c>
      <c r="F14" s="244">
        <v>1514324.7</v>
      </c>
      <c r="G14" s="237">
        <v>1504160</v>
      </c>
    </row>
    <row r="15" spans="1:57" s="253" customFormat="1" ht="12.75" customHeight="1">
      <c r="A15" s="235">
        <v>41</v>
      </c>
      <c r="B15" s="235"/>
      <c r="C15" s="236" t="s">
        <v>208</v>
      </c>
      <c r="D15" s="244">
        <v>65047</v>
      </c>
      <c r="E15" s="237">
        <v>65156.91</v>
      </c>
      <c r="F15" s="244">
        <v>65525.3</v>
      </c>
      <c r="G15" s="237">
        <v>30569.9</v>
      </c>
    </row>
    <row r="16" spans="1:57" s="234" customFormat="1" ht="12.75" customHeight="1">
      <c r="A16" s="254">
        <v>42</v>
      </c>
      <c r="B16" s="254"/>
      <c r="C16" s="236" t="s">
        <v>209</v>
      </c>
      <c r="D16" s="244">
        <v>454589.136</v>
      </c>
      <c r="E16" s="237">
        <v>471479.17099999997</v>
      </c>
      <c r="F16" s="244">
        <v>456341.5</v>
      </c>
      <c r="G16" s="237">
        <v>153044.4</v>
      </c>
    </row>
    <row r="17" spans="1:7" s="256" customFormat="1" ht="12.75" customHeight="1">
      <c r="A17" s="235">
        <v>43</v>
      </c>
      <c r="B17" s="235"/>
      <c r="C17" s="236" t="s">
        <v>210</v>
      </c>
      <c r="D17" s="255">
        <v>43787.550999999999</v>
      </c>
      <c r="E17" s="247">
        <v>33753.08</v>
      </c>
      <c r="F17" s="255">
        <v>44170.7</v>
      </c>
      <c r="G17" s="247">
        <v>1727.48</v>
      </c>
    </row>
    <row r="18" spans="1:7" s="234" customFormat="1" ht="12.75" customHeight="1">
      <c r="A18" s="235">
        <v>45</v>
      </c>
      <c r="B18" s="235"/>
      <c r="C18" s="236" t="s">
        <v>211</v>
      </c>
      <c r="D18" s="244">
        <v>11632.043</v>
      </c>
      <c r="E18" s="237">
        <v>8563.2340000000004</v>
      </c>
      <c r="F18" s="244">
        <v>18378</v>
      </c>
      <c r="G18" s="237">
        <v>19908.400000000001</v>
      </c>
    </row>
    <row r="19" spans="1:7" s="243" customFormat="1" ht="28">
      <c r="A19" s="239" t="s">
        <v>212</v>
      </c>
      <c r="B19" s="239"/>
      <c r="C19" s="240" t="s">
        <v>213</v>
      </c>
      <c r="D19" s="242">
        <v>10000.5</v>
      </c>
      <c r="E19" s="241">
        <v>8004.2340000000004</v>
      </c>
      <c r="F19" s="241">
        <v>16668.099999999999</v>
      </c>
      <c r="G19" s="241">
        <v>19056.490000000002</v>
      </c>
    </row>
    <row r="20" spans="1:7" s="258" customFormat="1" ht="12.75" customHeight="1">
      <c r="A20" s="235">
        <v>46</v>
      </c>
      <c r="B20" s="235"/>
      <c r="C20" s="236" t="s">
        <v>214</v>
      </c>
      <c r="D20" s="257">
        <v>450135.33100000001</v>
      </c>
      <c r="E20" s="257">
        <v>448265.734</v>
      </c>
      <c r="F20" s="257">
        <v>455875.1</v>
      </c>
      <c r="G20" s="257">
        <v>456279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>
        <v>0</v>
      </c>
      <c r="E21" s="257">
        <v>0</v>
      </c>
      <c r="F21" s="263">
        <v>0</v>
      </c>
      <c r="G21" s="257">
        <v>0</v>
      </c>
    </row>
    <row r="22" spans="1:7" s="234" customFormat="1" ht="15" customHeight="1">
      <c r="A22" s="235">
        <v>47</v>
      </c>
      <c r="B22" s="235"/>
      <c r="C22" s="236" t="s">
        <v>204</v>
      </c>
      <c r="D22" s="244">
        <v>89566.85</v>
      </c>
      <c r="E22" s="257">
        <v>81694.975000000006</v>
      </c>
      <c r="F22" s="244">
        <v>92134.8</v>
      </c>
      <c r="G22" s="257">
        <v>87611.9</v>
      </c>
    </row>
    <row r="23" spans="1:7" s="234" customFormat="1" ht="15" customHeight="1">
      <c r="A23" s="235">
        <v>49</v>
      </c>
      <c r="B23" s="235"/>
      <c r="C23" s="236" t="s">
        <v>217</v>
      </c>
      <c r="D23" s="244">
        <v>15466.837</v>
      </c>
      <c r="E23" s="237">
        <v>16051.285</v>
      </c>
      <c r="F23" s="244">
        <v>15681.8</v>
      </c>
      <c r="G23" s="237">
        <v>276</v>
      </c>
    </row>
    <row r="24" spans="1:7" s="265" customFormat="1" ht="13.5" customHeight="1">
      <c r="A24" s="249"/>
      <c r="B24" s="264"/>
      <c r="C24" s="250" t="s">
        <v>218</v>
      </c>
      <c r="D24" s="251">
        <f>D14+D15+D16+D17+D18+D20+D22+D23</f>
        <v>2607117.7579999999</v>
      </c>
      <c r="E24" s="251">
        <f>E14+E15+E16+E17+E18+E20+E22+E23</f>
        <v>2593279.389</v>
      </c>
      <c r="F24" s="251">
        <f>F14+F15+F16+F17+F18+F20+F22+F23</f>
        <v>2662431.9</v>
      </c>
      <c r="G24" s="251">
        <f>G14+G15+G16+G17+G18+G20+G22+G23</f>
        <v>2253577.0799999996</v>
      </c>
    </row>
    <row r="25" spans="1:7" s="267" customFormat="1" ht="15" customHeight="1">
      <c r="A25" s="249"/>
      <c r="B25" s="264"/>
      <c r="C25" s="250" t="s">
        <v>219</v>
      </c>
      <c r="D25" s="266">
        <f>D24-D13</f>
        <v>-122364.76099999994</v>
      </c>
      <c r="E25" s="266">
        <f>E24-E13</f>
        <v>-153931.37199999997</v>
      </c>
      <c r="F25" s="266">
        <f>F24-F13</f>
        <v>-165820.49999999953</v>
      </c>
      <c r="G25" s="266">
        <f>G24-G13</f>
        <v>-220508.3200000003</v>
      </c>
    </row>
    <row r="26" spans="1:7" s="234" customFormat="1" ht="15" customHeight="1">
      <c r="A26" s="235">
        <v>34</v>
      </c>
      <c r="B26" s="235"/>
      <c r="C26" s="236" t="s">
        <v>220</v>
      </c>
      <c r="D26" s="255">
        <v>47731.171000000002</v>
      </c>
      <c r="E26" s="237">
        <v>26708.442999999999</v>
      </c>
      <c r="F26" s="255">
        <v>39206.5</v>
      </c>
      <c r="G26" s="237">
        <v>32708.799999999999</v>
      </c>
    </row>
    <row r="27" spans="1:7" s="243" customFormat="1" ht="15" customHeight="1">
      <c r="A27" s="259" t="s">
        <v>221</v>
      </c>
      <c r="B27" s="260"/>
      <c r="C27" s="261" t="s">
        <v>222</v>
      </c>
      <c r="D27" s="361">
        <v>25824.155999999999</v>
      </c>
      <c r="E27" s="262">
        <v>23598.5</v>
      </c>
      <c r="F27" s="361">
        <v>29669.7</v>
      </c>
      <c r="G27" s="262">
        <v>29344.5</v>
      </c>
    </row>
    <row r="28" spans="1:7" s="234" customFormat="1" ht="15" customHeight="1">
      <c r="A28" s="235">
        <v>440</v>
      </c>
      <c r="B28" s="235"/>
      <c r="C28" s="236" t="s">
        <v>223</v>
      </c>
      <c r="D28" s="255">
        <v>20831.546999999999</v>
      </c>
      <c r="E28" s="237">
        <v>21470.938999999998</v>
      </c>
      <c r="F28" s="255">
        <v>22256.9</v>
      </c>
      <c r="G28" s="237">
        <v>24170.1</v>
      </c>
    </row>
    <row r="29" spans="1:7" s="234" customFormat="1" ht="15" customHeight="1">
      <c r="A29" s="235">
        <v>441</v>
      </c>
      <c r="B29" s="235"/>
      <c r="C29" s="236" t="s">
        <v>224</v>
      </c>
      <c r="D29" s="255">
        <v>4232.4489999999996</v>
      </c>
      <c r="E29" s="237">
        <v>3326.837</v>
      </c>
      <c r="F29" s="255">
        <v>11368.5</v>
      </c>
      <c r="G29" s="237">
        <v>1000</v>
      </c>
    </row>
    <row r="30" spans="1:7" s="234" customFormat="1" ht="15" customHeight="1">
      <c r="A30" s="235">
        <v>442</v>
      </c>
      <c r="B30" s="235"/>
      <c r="C30" s="236" t="s">
        <v>225</v>
      </c>
      <c r="D30" s="255">
        <v>4.3680000000000003</v>
      </c>
      <c r="E30" s="237">
        <v>3</v>
      </c>
      <c r="F30" s="255">
        <v>4.4000000000000004</v>
      </c>
      <c r="G30" s="237">
        <v>3</v>
      </c>
    </row>
    <row r="31" spans="1:7" s="234" customFormat="1" ht="15" customHeight="1">
      <c r="A31" s="235">
        <v>443</v>
      </c>
      <c r="B31" s="235"/>
      <c r="C31" s="236" t="s">
        <v>226</v>
      </c>
      <c r="D31" s="255">
        <v>9413.0740000000005</v>
      </c>
      <c r="E31" s="237">
        <v>11430</v>
      </c>
      <c r="F31" s="255">
        <v>9951.1</v>
      </c>
      <c r="G31" s="237">
        <v>8960</v>
      </c>
    </row>
    <row r="32" spans="1:7" s="234" customFormat="1" ht="15" customHeight="1">
      <c r="A32" s="235">
        <v>444</v>
      </c>
      <c r="B32" s="235"/>
      <c r="C32" s="236" t="s">
        <v>227</v>
      </c>
      <c r="D32" s="255">
        <v>70.698999999999998</v>
      </c>
      <c r="E32" s="237">
        <v>0</v>
      </c>
      <c r="F32" s="255">
        <v>80</v>
      </c>
      <c r="G32" s="237">
        <v>0</v>
      </c>
    </row>
    <row r="33" spans="1:7" s="234" customFormat="1" ht="15" customHeight="1">
      <c r="A33" s="235">
        <v>445</v>
      </c>
      <c r="B33" s="235"/>
      <c r="C33" s="236" t="s">
        <v>228</v>
      </c>
      <c r="D33" s="255">
        <v>2737.1379999999999</v>
      </c>
      <c r="E33" s="237">
        <v>1360</v>
      </c>
      <c r="F33" s="255">
        <v>1500.7</v>
      </c>
      <c r="G33" s="237">
        <v>1595</v>
      </c>
    </row>
    <row r="34" spans="1:7" s="234" customFormat="1" ht="15" customHeight="1">
      <c r="A34" s="235">
        <v>446</v>
      </c>
      <c r="B34" s="235"/>
      <c r="C34" s="236" t="s">
        <v>229</v>
      </c>
      <c r="D34" s="255">
        <v>47854.512999999999</v>
      </c>
      <c r="E34" s="237">
        <v>49022</v>
      </c>
      <c r="F34" s="255">
        <v>48346.7</v>
      </c>
      <c r="G34" s="237">
        <v>55120</v>
      </c>
    </row>
    <row r="35" spans="1:7" s="234" customFormat="1" ht="15" customHeight="1">
      <c r="A35" s="235">
        <v>447</v>
      </c>
      <c r="B35" s="235"/>
      <c r="C35" s="236" t="s">
        <v>230</v>
      </c>
      <c r="D35" s="255">
        <v>13717.632</v>
      </c>
      <c r="E35" s="237">
        <v>16100.58</v>
      </c>
      <c r="F35" s="255">
        <v>15028.8</v>
      </c>
      <c r="G35" s="237">
        <v>18231</v>
      </c>
    </row>
    <row r="36" spans="1:7" s="234" customFormat="1" ht="15" customHeight="1">
      <c r="A36" s="235">
        <v>448</v>
      </c>
      <c r="B36" s="235"/>
      <c r="C36" s="236" t="s">
        <v>231</v>
      </c>
      <c r="D36" s="255">
        <v>0</v>
      </c>
      <c r="E36" s="237">
        <v>0</v>
      </c>
      <c r="F36" s="255">
        <v>0</v>
      </c>
      <c r="G36" s="237">
        <v>0</v>
      </c>
    </row>
    <row r="37" spans="1:7" s="234" customFormat="1" ht="15" customHeight="1">
      <c r="A37" s="235">
        <v>449</v>
      </c>
      <c r="B37" s="235"/>
      <c r="C37" s="236" t="s">
        <v>232</v>
      </c>
      <c r="D37" s="255">
        <v>7.0570000000000004</v>
      </c>
      <c r="E37" s="237">
        <v>7</v>
      </c>
      <c r="F37" s="255">
        <v>1.8</v>
      </c>
      <c r="G37" s="237">
        <v>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361">
        <v>7</v>
      </c>
      <c r="E38" s="263">
        <v>7</v>
      </c>
      <c r="F38" s="361">
        <v>0</v>
      </c>
      <c r="G38" s="263">
        <v>0</v>
      </c>
    </row>
    <row r="39" spans="1:7" ht="15" customHeight="1">
      <c r="A39" s="264"/>
      <c r="B39" s="264"/>
      <c r="C39" s="250" t="s">
        <v>235</v>
      </c>
      <c r="D39" s="251">
        <f>(SUM(D28:D37))-D26</f>
        <v>51137.305999999997</v>
      </c>
      <c r="E39" s="251">
        <f>(SUM(E28:E37))-E26</f>
        <v>76011.913</v>
      </c>
      <c r="F39" s="251">
        <f>(SUM(F28:F37))-F26</f>
        <v>69332.399999999994</v>
      </c>
      <c r="G39" s="251">
        <f>(SUM(G28:G37))-G26</f>
        <v>76370.3</v>
      </c>
    </row>
    <row r="40" spans="1:7" ht="14.25" customHeight="1">
      <c r="A40" s="264"/>
      <c r="B40" s="264"/>
      <c r="C40" s="250" t="s">
        <v>236</v>
      </c>
      <c r="D40" s="251">
        <f>D39+D25</f>
        <v>-71227.454999999944</v>
      </c>
      <c r="E40" s="251">
        <f>E39+E25</f>
        <v>-77919.458999999973</v>
      </c>
      <c r="F40" s="251">
        <f>F39+F25</f>
        <v>-96488.09999999954</v>
      </c>
      <c r="G40" s="251">
        <f>G39+G25</f>
        <v>-144138.02000000031</v>
      </c>
    </row>
    <row r="41" spans="1:7" s="234" customFormat="1" ht="15.75" customHeight="1">
      <c r="A41" s="254">
        <v>38</v>
      </c>
      <c r="B41" s="254"/>
      <c r="C41" s="236" t="s">
        <v>237</v>
      </c>
      <c r="D41" s="244">
        <v>22246.550999999999</v>
      </c>
      <c r="E41" s="237">
        <v>0</v>
      </c>
      <c r="F41" s="244">
        <v>4097.3999999999996</v>
      </c>
      <c r="G41" s="237">
        <v>0</v>
      </c>
    </row>
    <row r="42" spans="1:7" s="243" customFormat="1" ht="28">
      <c r="A42" s="239" t="s">
        <v>238</v>
      </c>
      <c r="B42" s="239"/>
      <c r="C42" s="240" t="s">
        <v>239</v>
      </c>
      <c r="D42" s="270">
        <v>0</v>
      </c>
      <c r="E42" s="269">
        <v>0</v>
      </c>
      <c r="F42" s="270">
        <v>0</v>
      </c>
      <c r="G42" s="269">
        <v>0</v>
      </c>
    </row>
    <row r="43" spans="1:7" s="243" customFormat="1" ht="28">
      <c r="A43" s="239" t="s">
        <v>240</v>
      </c>
      <c r="B43" s="239"/>
      <c r="C43" s="240" t="s">
        <v>241</v>
      </c>
      <c r="D43" s="270">
        <v>0</v>
      </c>
      <c r="E43" s="269">
        <v>0</v>
      </c>
      <c r="F43" s="270">
        <v>0</v>
      </c>
      <c r="G43" s="269">
        <v>0</v>
      </c>
    </row>
    <row r="44" spans="1:7" s="243" customFormat="1">
      <c r="A44" s="259" t="s">
        <v>242</v>
      </c>
      <c r="B44" s="259"/>
      <c r="C44" s="261" t="s">
        <v>98</v>
      </c>
      <c r="D44" s="263">
        <v>5749.942</v>
      </c>
      <c r="E44" s="262">
        <v>0</v>
      </c>
      <c r="F44" s="263">
        <v>2085.4</v>
      </c>
      <c r="G44" s="262">
        <v>0</v>
      </c>
    </row>
    <row r="45" spans="1:7" s="234" customFormat="1">
      <c r="A45" s="235">
        <v>48</v>
      </c>
      <c r="B45" s="235"/>
      <c r="C45" s="236" t="s">
        <v>243</v>
      </c>
      <c r="D45" s="244">
        <v>64389.82</v>
      </c>
      <c r="E45" s="237">
        <v>60000</v>
      </c>
      <c r="F45" s="244">
        <v>81677.3</v>
      </c>
      <c r="G45" s="237">
        <v>127000</v>
      </c>
    </row>
    <row r="46" spans="1:7" s="243" customFormat="1">
      <c r="A46" s="259" t="s">
        <v>244</v>
      </c>
      <c r="B46" s="260"/>
      <c r="C46" s="261" t="s">
        <v>245</v>
      </c>
      <c r="D46" s="263">
        <v>0</v>
      </c>
      <c r="E46" s="262">
        <v>0</v>
      </c>
      <c r="F46" s="263">
        <v>0</v>
      </c>
      <c r="G46" s="262">
        <v>0</v>
      </c>
    </row>
    <row r="47" spans="1:7" s="243" customFormat="1">
      <c r="A47" s="259" t="s">
        <v>246</v>
      </c>
      <c r="B47" s="260"/>
      <c r="C47" s="261" t="s">
        <v>115</v>
      </c>
      <c r="D47" s="263">
        <v>48070.19</v>
      </c>
      <c r="E47" s="262">
        <v>60000</v>
      </c>
      <c r="F47" s="263">
        <v>63897.3</v>
      </c>
      <c r="G47" s="262">
        <v>127000</v>
      </c>
    </row>
    <row r="48" spans="1:7">
      <c r="A48" s="249"/>
      <c r="B48" s="249"/>
      <c r="C48" s="250" t="s">
        <v>247</v>
      </c>
      <c r="D48" s="251">
        <f>D45-D41</f>
        <v>42143.269</v>
      </c>
      <c r="E48" s="251">
        <f>E45-E41</f>
        <v>60000</v>
      </c>
      <c r="F48" s="251">
        <f>F45-F41</f>
        <v>77579.900000000009</v>
      </c>
      <c r="G48" s="251">
        <f>G45-G41</f>
        <v>127000</v>
      </c>
    </row>
    <row r="49" spans="1:7">
      <c r="A49" s="271"/>
      <c r="B49" s="271"/>
      <c r="C49" s="250" t="s">
        <v>248</v>
      </c>
      <c r="D49" s="251">
        <f>D40+D48</f>
        <v>-29084.185999999943</v>
      </c>
      <c r="E49" s="251">
        <f>E40+E48</f>
        <v>-17919.458999999973</v>
      </c>
      <c r="F49" s="251">
        <f>F40+F48</f>
        <v>-18908.199999999531</v>
      </c>
      <c r="G49" s="251">
        <f>G40+G48</f>
        <v>-17138.02000000031</v>
      </c>
    </row>
    <row r="50" spans="1:7">
      <c r="A50" s="272">
        <v>3</v>
      </c>
      <c r="B50" s="272"/>
      <c r="C50" s="273" t="s">
        <v>249</v>
      </c>
      <c r="D50" s="274">
        <f>D13+D26+D41</f>
        <v>2799460.2409999999</v>
      </c>
      <c r="E50" s="274">
        <f>E13+E26+E41</f>
        <v>2773919.2039999999</v>
      </c>
      <c r="F50" s="274">
        <f>F13+F26+F41</f>
        <v>2871556.2999999993</v>
      </c>
      <c r="G50" s="274">
        <f>G13+G26+G41</f>
        <v>2506794.1999999997</v>
      </c>
    </row>
    <row r="51" spans="1:7">
      <c r="A51" s="272">
        <v>4</v>
      </c>
      <c r="B51" s="272"/>
      <c r="C51" s="273" t="s">
        <v>250</v>
      </c>
      <c r="D51" s="274">
        <f>D24+D28+D29+D30+D31+D32+D33+D34+D35+D36+D37+D45</f>
        <v>2770376.0549999992</v>
      </c>
      <c r="E51" s="274">
        <f>E24+E28+E29+E30+E31+E32+E33+E34+E35+E36+E37+E45</f>
        <v>2755999.7449999996</v>
      </c>
      <c r="F51" s="274">
        <f>F24+F28+F29+F30+F31+F32+F33+F34+F35+F36+F37+F45</f>
        <v>2852648.0999999996</v>
      </c>
      <c r="G51" s="274">
        <f>G24+G28+G29+G30+G31+G32+G33+G34+G35+G36+G37+G45</f>
        <v>2489656.1799999997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55">
        <v>197936.253</v>
      </c>
      <c r="E54" s="237">
        <v>468015</v>
      </c>
      <c r="F54" s="255">
        <v>419458.8</v>
      </c>
      <c r="G54" s="237">
        <v>246150</v>
      </c>
    </row>
    <row r="55" spans="1:7" s="234" customFormat="1">
      <c r="A55" s="283" t="s">
        <v>254</v>
      </c>
      <c r="B55" s="284"/>
      <c r="C55" s="284" t="s">
        <v>255</v>
      </c>
      <c r="D55" s="255">
        <v>0</v>
      </c>
      <c r="E55" s="237">
        <v>0</v>
      </c>
      <c r="F55" s="255">
        <v>6140</v>
      </c>
      <c r="G55" s="237">
        <v>5300</v>
      </c>
    </row>
    <row r="56" spans="1:7" s="234" customFormat="1">
      <c r="A56" s="283" t="s">
        <v>256</v>
      </c>
      <c r="B56" s="284"/>
      <c r="C56" s="284" t="s">
        <v>257</v>
      </c>
      <c r="D56" s="255">
        <v>0</v>
      </c>
      <c r="E56" s="237">
        <v>0</v>
      </c>
      <c r="F56" s="255">
        <v>3638.5</v>
      </c>
      <c r="G56" s="237">
        <v>0</v>
      </c>
    </row>
    <row r="57" spans="1:7" s="234" customFormat="1">
      <c r="A57" s="288">
        <v>57</v>
      </c>
      <c r="B57" s="289"/>
      <c r="C57" s="289" t="s">
        <v>258</v>
      </c>
      <c r="D57" s="255">
        <v>0</v>
      </c>
      <c r="E57" s="237">
        <v>0</v>
      </c>
      <c r="F57" s="255">
        <v>0</v>
      </c>
      <c r="G57" s="237">
        <v>0</v>
      </c>
    </row>
    <row r="58" spans="1:7" s="234" customFormat="1">
      <c r="A58" s="288">
        <v>58</v>
      </c>
      <c r="B58" s="289"/>
      <c r="C58" s="289" t="s">
        <v>259</v>
      </c>
      <c r="D58" s="244">
        <v>0</v>
      </c>
      <c r="E58" s="237">
        <v>0</v>
      </c>
      <c r="F58" s="244">
        <v>0</v>
      </c>
      <c r="G58" s="237">
        <v>0</v>
      </c>
    </row>
    <row r="59" spans="1:7">
      <c r="A59" s="291">
        <v>5</v>
      </c>
      <c r="B59" s="292"/>
      <c r="C59" s="292" t="s">
        <v>260</v>
      </c>
      <c r="D59" s="293">
        <f>D54+D57+D58</f>
        <v>197936.253</v>
      </c>
      <c r="E59" s="293">
        <f>E54+E57+E58</f>
        <v>468015</v>
      </c>
      <c r="F59" s="293">
        <f>F54+F57+F58</f>
        <v>419458.8</v>
      </c>
      <c r="G59" s="293">
        <f>G54+G57+G58</f>
        <v>246150</v>
      </c>
    </row>
    <row r="60" spans="1:7" s="234" customFormat="1">
      <c r="A60" s="294" t="s">
        <v>261</v>
      </c>
      <c r="B60" s="295"/>
      <c r="C60" s="295" t="s">
        <v>262</v>
      </c>
      <c r="D60" s="255">
        <v>81277.626999999993</v>
      </c>
      <c r="E60" s="237">
        <v>93580</v>
      </c>
      <c r="F60" s="255">
        <v>71886.5</v>
      </c>
      <c r="G60" s="237">
        <v>42240</v>
      </c>
    </row>
    <row r="61" spans="1:7" s="234" customFormat="1">
      <c r="A61" s="366" t="s">
        <v>263</v>
      </c>
      <c r="B61" s="367"/>
      <c r="C61" s="367" t="s">
        <v>264</v>
      </c>
      <c r="D61" s="361">
        <v>0</v>
      </c>
      <c r="E61" s="262">
        <v>0</v>
      </c>
      <c r="F61" s="361">
        <v>0</v>
      </c>
      <c r="G61" s="262">
        <v>0</v>
      </c>
    </row>
    <row r="62" spans="1:7" s="234" customFormat="1">
      <c r="A62" s="366" t="s">
        <v>265</v>
      </c>
      <c r="B62" s="367"/>
      <c r="C62" s="367" t="s">
        <v>266</v>
      </c>
      <c r="D62" s="361">
        <v>0</v>
      </c>
      <c r="E62" s="262">
        <v>0</v>
      </c>
      <c r="F62" s="361">
        <v>1500</v>
      </c>
      <c r="G62" s="262">
        <v>0</v>
      </c>
    </row>
    <row r="63" spans="1:7" s="234" customFormat="1">
      <c r="A63" s="294">
        <v>67</v>
      </c>
      <c r="B63" s="295"/>
      <c r="C63" s="295" t="s">
        <v>258</v>
      </c>
      <c r="D63" s="255">
        <v>0</v>
      </c>
      <c r="E63" s="237">
        <v>0</v>
      </c>
      <c r="F63" s="255">
        <v>0</v>
      </c>
      <c r="G63" s="237">
        <v>0</v>
      </c>
    </row>
    <row r="64" spans="1:7" s="234" customFormat="1">
      <c r="A64" s="294">
        <v>68</v>
      </c>
      <c r="B64" s="295"/>
      <c r="C64" s="295" t="s">
        <v>267</v>
      </c>
      <c r="D64" s="237">
        <v>0</v>
      </c>
      <c r="E64" s="237">
        <v>0</v>
      </c>
      <c r="F64" s="237">
        <v>0</v>
      </c>
      <c r="G64" s="237">
        <v>0</v>
      </c>
    </row>
    <row r="65" spans="1:7">
      <c r="A65" s="291">
        <v>6</v>
      </c>
      <c r="B65" s="292"/>
      <c r="C65" s="292" t="s">
        <v>268</v>
      </c>
      <c r="D65" s="293">
        <f>D60+D63+D64</f>
        <v>81277.626999999993</v>
      </c>
      <c r="E65" s="293">
        <f>E60+E63+E64</f>
        <v>93580</v>
      </c>
      <c r="F65" s="293">
        <f>F60+F63+F64</f>
        <v>71886.5</v>
      </c>
      <c r="G65" s="293">
        <f>G60+G63+G64</f>
        <v>42240</v>
      </c>
    </row>
    <row r="66" spans="1:7">
      <c r="A66" s="296"/>
      <c r="B66" s="296"/>
      <c r="C66" s="292" t="s">
        <v>15</v>
      </c>
      <c r="D66" s="293">
        <f>D59-D65</f>
        <v>116658.626</v>
      </c>
      <c r="E66" s="293">
        <f>E59-E65</f>
        <v>374435</v>
      </c>
      <c r="F66" s="293">
        <f>F59-F65</f>
        <v>347572.3</v>
      </c>
      <c r="G66" s="293">
        <f>G59-G65</f>
        <v>203910</v>
      </c>
    </row>
    <row r="67" spans="1:7">
      <c r="A67" s="289"/>
      <c r="B67" s="289"/>
      <c r="C67" s="297" t="s">
        <v>269</v>
      </c>
      <c r="D67" s="298">
        <f>D66-D55-D56+D61+D62</f>
        <v>116658.626</v>
      </c>
      <c r="E67" s="298">
        <f>E66-E55-E56+E61+E62</f>
        <v>374435</v>
      </c>
      <c r="F67" s="298">
        <f>F66-F55-F56+F61+F62</f>
        <v>339293.8</v>
      </c>
      <c r="G67" s="298">
        <f>G66-G55-G56+G61+G62</f>
        <v>198610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37">
        <v>1478521.125</v>
      </c>
      <c r="E70" s="255"/>
      <c r="F70" s="237">
        <v>1505607</v>
      </c>
      <c r="G70" s="255"/>
    </row>
    <row r="71" spans="1:7" s="301" customFormat="1">
      <c r="A71" s="300">
        <v>14</v>
      </c>
      <c r="B71" s="300"/>
      <c r="C71" s="300" t="s">
        <v>272</v>
      </c>
      <c r="D71" s="237">
        <v>1197318.9839999999</v>
      </c>
      <c r="E71" s="255"/>
      <c r="F71" s="237">
        <v>1698411.3</v>
      </c>
      <c r="G71" s="255"/>
    </row>
    <row r="72" spans="1:7" s="301" customFormat="1">
      <c r="A72" s="302" t="s">
        <v>273</v>
      </c>
      <c r="B72" s="302"/>
      <c r="C72" s="302" t="s">
        <v>255</v>
      </c>
      <c r="D72" s="237">
        <v>1705.338</v>
      </c>
      <c r="E72" s="255"/>
      <c r="F72" s="237">
        <v>6143.5</v>
      </c>
      <c r="G72" s="255"/>
    </row>
    <row r="73" spans="1:7" s="301" customFormat="1">
      <c r="A73" s="302" t="s">
        <v>274</v>
      </c>
      <c r="B73" s="302"/>
      <c r="C73" s="302" t="s">
        <v>275</v>
      </c>
      <c r="D73" s="237">
        <v>198964.69699999999</v>
      </c>
      <c r="E73" s="255"/>
      <c r="F73" s="237">
        <v>198907.2</v>
      </c>
      <c r="G73" s="255"/>
    </row>
    <row r="74" spans="1:7" s="230" customFormat="1">
      <c r="A74" s="304">
        <v>1</v>
      </c>
      <c r="B74" s="305"/>
      <c r="C74" s="304" t="s">
        <v>276</v>
      </c>
      <c r="D74" s="306">
        <f>D70+D71</f>
        <v>2675840.1090000002</v>
      </c>
      <c r="E74" s="306">
        <f>E70+E71</f>
        <v>0</v>
      </c>
      <c r="F74" s="306">
        <f>F70+F71</f>
        <v>3204018.3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>
        <v>2498056.1549999998</v>
      </c>
      <c r="E76" s="290"/>
      <c r="F76" s="290">
        <v>2835227.4</v>
      </c>
      <c r="G76" s="290"/>
    </row>
    <row r="77" spans="1:7" s="308" customFormat="1">
      <c r="A77" s="307" t="s">
        <v>278</v>
      </c>
      <c r="B77" s="302"/>
      <c r="C77" s="302" t="s">
        <v>279</v>
      </c>
      <c r="D77" s="287">
        <v>1014708.3540000001</v>
      </c>
      <c r="E77" s="287"/>
      <c r="F77" s="287">
        <v>1039140.5</v>
      </c>
      <c r="G77" s="287"/>
    </row>
    <row r="78" spans="1:7" s="308" customFormat="1">
      <c r="A78" s="307" t="s">
        <v>280</v>
      </c>
      <c r="B78" s="302"/>
      <c r="C78" s="302" t="s">
        <v>281</v>
      </c>
      <c r="D78" s="287">
        <v>4422.3109999999997</v>
      </c>
      <c r="E78" s="287"/>
      <c r="F78" s="287">
        <v>20243</v>
      </c>
      <c r="G78" s="287"/>
    </row>
    <row r="79" spans="1:7" s="308" customFormat="1">
      <c r="A79" s="307" t="s">
        <v>282</v>
      </c>
      <c r="B79" s="302"/>
      <c r="C79" s="302" t="s">
        <v>283</v>
      </c>
      <c r="D79" s="287"/>
      <c r="E79" s="287"/>
      <c r="F79" s="287">
        <v>19929</v>
      </c>
      <c r="G79" s="287"/>
    </row>
    <row r="80" spans="1:7" s="308" customFormat="1">
      <c r="A80" s="307" t="s">
        <v>284</v>
      </c>
      <c r="B80" s="302"/>
      <c r="C80" s="302" t="s">
        <v>285</v>
      </c>
      <c r="D80" s="287">
        <v>857433.54700000002</v>
      </c>
      <c r="E80" s="287"/>
      <c r="F80" s="287">
        <v>1092433.5</v>
      </c>
      <c r="G80" s="287"/>
    </row>
    <row r="81" spans="1:7" s="308" customFormat="1">
      <c r="A81" s="307" t="s">
        <v>286</v>
      </c>
      <c r="B81" s="302"/>
      <c r="C81" s="302" t="s">
        <v>287</v>
      </c>
      <c r="D81" s="287"/>
      <c r="E81" s="287"/>
      <c r="F81" s="287"/>
      <c r="G81" s="287"/>
    </row>
    <row r="82" spans="1:7" s="301" customFormat="1">
      <c r="A82" s="309">
        <v>29</v>
      </c>
      <c r="B82" s="300"/>
      <c r="C82" s="300" t="s">
        <v>288</v>
      </c>
      <c r="D82" s="290">
        <v>177783.95499999999</v>
      </c>
      <c r="E82" s="290"/>
      <c r="F82" s="290">
        <v>368790.8</v>
      </c>
      <c r="G82" s="290"/>
    </row>
    <row r="83" spans="1:7" s="301" customFormat="1">
      <c r="A83" s="307" t="s">
        <v>289</v>
      </c>
      <c r="B83" s="302"/>
      <c r="C83" s="302" t="s">
        <v>290</v>
      </c>
      <c r="D83" s="287">
        <v>154393.60000000001</v>
      </c>
      <c r="E83" s="287"/>
      <c r="F83" s="287">
        <v>367141.4</v>
      </c>
      <c r="G83" s="287"/>
    </row>
    <row r="84" spans="1:7" s="230" customFormat="1">
      <c r="A84" s="304">
        <v>2</v>
      </c>
      <c r="B84" s="305"/>
      <c r="C84" s="304" t="s">
        <v>291</v>
      </c>
      <c r="D84" s="306">
        <f>D76+D82</f>
        <v>2675840.11</v>
      </c>
      <c r="E84" s="306">
        <f>E76+E82</f>
        <v>0</v>
      </c>
      <c r="F84" s="306">
        <f>F76+F82</f>
        <v>3204018.1999999997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25493.92700000004</v>
      </c>
      <c r="E87" s="315">
        <f>E49+E6+E8+E10-E19-E21-E38+E42+E44-E47</f>
        <v>58690.89800000003</v>
      </c>
      <c r="F87" s="315">
        <f>F49+F6+F8+F10-F19-F21-F38+F42+F44-F47</f>
        <v>37176.700000000463</v>
      </c>
      <c r="G87" s="315">
        <f>G49+G6+G8+G10-G19-G21-G38+G42+G44-G47</f>
        <v>-13274.410000000309</v>
      </c>
    </row>
    <row r="88" spans="1:7">
      <c r="A88" s="316">
        <v>40</v>
      </c>
      <c r="B88" s="317"/>
      <c r="C88" s="317" t="s">
        <v>294</v>
      </c>
      <c r="D88" s="318">
        <f>D87/D111</f>
        <v>1.0236666562284025E-2</v>
      </c>
      <c r="E88" s="318">
        <f>E87/E111</f>
        <v>2.3599360055783881E-2</v>
      </c>
      <c r="F88" s="319">
        <f>IF(0=F111,0,F87/F111)</f>
        <v>1.4658210412724576E-2</v>
      </c>
      <c r="G88" s="319">
        <f>IF(0=G111,0,G87/G111)</f>
        <v>-6.1862843230426874E-3</v>
      </c>
    </row>
    <row r="89" spans="1:7" ht="28">
      <c r="A89" s="320" t="s">
        <v>295</v>
      </c>
      <c r="B89" s="321"/>
      <c r="C89" s="321" t="s">
        <v>296</v>
      </c>
      <c r="D89" s="362">
        <f>D87/D66</f>
        <v>0.21853443567902162</v>
      </c>
      <c r="E89" s="322">
        <f>E87/E66</f>
        <v>0.15674522413770089</v>
      </c>
      <c r="F89" s="362">
        <f>IF(0=F66,0,F87/F66)</f>
        <v>0.10696105529698559</v>
      </c>
      <c r="G89" s="362">
        <f>IF(0=G66,0,G87/G66)</f>
        <v>-6.5099357559709234E-2</v>
      </c>
    </row>
    <row r="90" spans="1:7" ht="28">
      <c r="A90" s="323" t="s">
        <v>297</v>
      </c>
      <c r="B90" s="324"/>
      <c r="C90" s="324" t="s">
        <v>298</v>
      </c>
      <c r="D90" s="363">
        <f>IF(0=D67,0,D87/D67)</f>
        <v>0.21853443567902162</v>
      </c>
      <c r="E90" s="363">
        <f>IF(0=E67,0,E87/E67)</f>
        <v>0.15674522413770089</v>
      </c>
      <c r="F90" s="362">
        <f>IF(0=F67,0,F87/F67)</f>
        <v>0.10957082033329364</v>
      </c>
      <c r="G90" s="363">
        <f>IF(0=G67,0,G87/G67)</f>
        <v>-6.6836564120639999E-2</v>
      </c>
    </row>
    <row r="91" spans="1:7" ht="28">
      <c r="A91" s="327" t="s">
        <v>299</v>
      </c>
      <c r="B91" s="328"/>
      <c r="C91" s="328" t="s">
        <v>300</v>
      </c>
      <c r="D91" s="329">
        <f>D87-D66</f>
        <v>-91164.698999999964</v>
      </c>
      <c r="E91" s="329">
        <f>E87-E66</f>
        <v>-315744.10199999996</v>
      </c>
      <c r="F91" s="329">
        <f>F87-F66</f>
        <v>-310395.59999999951</v>
      </c>
      <c r="G91" s="329">
        <f>G87-G66</f>
        <v>-217184.41000000032</v>
      </c>
    </row>
    <row r="92" spans="1:7" ht="28">
      <c r="A92" s="323" t="s">
        <v>301</v>
      </c>
      <c r="B92" s="324"/>
      <c r="C92" s="324" t="s">
        <v>302</v>
      </c>
      <c r="D92" s="330">
        <f>D87-D67</f>
        <v>-91164.698999999964</v>
      </c>
      <c r="E92" s="330">
        <f>E87-E67</f>
        <v>-315744.10199999996</v>
      </c>
      <c r="F92" s="330">
        <f>F87-F67</f>
        <v>-302117.09999999951</v>
      </c>
      <c r="G92" s="330">
        <f>G87-G67</f>
        <v>-211884.41000000032</v>
      </c>
    </row>
    <row r="93" spans="1:7">
      <c r="A93" s="314">
        <v>31</v>
      </c>
      <c r="B93" s="314"/>
      <c r="C93" s="314" t="s">
        <v>303</v>
      </c>
      <c r="D93" s="331">
        <f>D77+D78+D80</f>
        <v>1876564.2120000001</v>
      </c>
      <c r="E93" s="331">
        <f>E77+E78+E80</f>
        <v>0</v>
      </c>
      <c r="F93" s="331">
        <f>F77+F78+F80</f>
        <v>2151817</v>
      </c>
      <c r="G93" s="331">
        <f>G77+G78+G80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0.75350345676282993</v>
      </c>
      <c r="E94" s="326">
        <f>IF(0=E111,0,E93/E111)</f>
        <v>0</v>
      </c>
      <c r="F94" s="326">
        <f>IF(0=F111,0,F93/F111)</f>
        <v>0.84842889109784803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1019535.0299999998</v>
      </c>
      <c r="E95" s="331">
        <f>E76-E70</f>
        <v>0</v>
      </c>
      <c r="F95" s="331">
        <f>F76-F70</f>
        <v>1329620.3999999999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818864.99400000006</v>
      </c>
      <c r="E96" s="333">
        <f>E71-E72-E73-E82</f>
        <v>0</v>
      </c>
      <c r="F96" s="333">
        <f>F71-F72-F73-F82</f>
        <v>1124569.8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3715.506669096209</v>
      </c>
      <c r="E97" s="333">
        <f>IF(0=E109,0,1000*(E95/E109))</f>
        <v>0</v>
      </c>
      <c r="F97" s="333">
        <f>IF(0=F109,0,1000*(F95/F109))</f>
        <v>4805.5210599741222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2984.2018731778426</v>
      </c>
      <c r="E98" s="333">
        <f>IF(E109=0,0,1000*(E96/E109))</f>
        <v>0</v>
      </c>
      <c r="F98" s="333">
        <f>IF(F109=0,0,1000*(F96/F109))</f>
        <v>4064.4261003447955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0.69032423005373955</v>
      </c>
      <c r="E99" s="326">
        <f>IF(E14=0,0,(E76-E81-E70)/E14)</f>
        <v>0</v>
      </c>
      <c r="F99" s="326">
        <f>IF(F14=0,0,(F76-F81-F70)/F14)</f>
        <v>0.87802860245230097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288</v>
      </c>
      <c r="D100" s="315">
        <f>D82</f>
        <v>177783.95499999999</v>
      </c>
      <c r="E100" s="315">
        <f>E82</f>
        <v>0</v>
      </c>
      <c r="F100" s="315">
        <f>F82</f>
        <v>368790.8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5.7778143623058914E-2</v>
      </c>
      <c r="E101" s="326">
        <f>IF(E112=0,0,E83/E112)</f>
        <v>0</v>
      </c>
      <c r="F101" s="326">
        <f>IF(F112=0,0,F83/F112)</f>
        <v>0.13303904014550244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2.9140344477255675E-2</v>
      </c>
      <c r="E102" s="335">
        <f>IF(E111=0,0,(E27-E28+E6)/E111)</f>
        <v>3.1953805375677859E-2</v>
      </c>
      <c r="F102" s="335">
        <f>IF(F111=0,0,(F27-F28+F6)/F111)</f>
        <v>3.1799311523413053E-2</v>
      </c>
      <c r="G102" s="335">
        <f>IF(G111=0,0,(G27-G28+G6)/G111)</f>
        <v>3.4609546647164958E-2</v>
      </c>
    </row>
    <row r="103" spans="1:7">
      <c r="A103" s="317">
        <v>43</v>
      </c>
      <c r="B103" s="317"/>
      <c r="C103" s="317" t="s">
        <v>315</v>
      </c>
      <c r="D103" s="315">
        <f>D39</f>
        <v>51137.305999999997</v>
      </c>
      <c r="E103" s="315">
        <f>E39</f>
        <v>76011.913</v>
      </c>
      <c r="F103" s="315">
        <f>F39</f>
        <v>69332.399999999994</v>
      </c>
      <c r="G103" s="315">
        <f>G39</f>
        <v>76370.3</v>
      </c>
    </row>
    <row r="104" spans="1:7">
      <c r="A104" s="332">
        <v>44</v>
      </c>
      <c r="B104" s="332"/>
      <c r="C104" s="332" t="s">
        <v>316</v>
      </c>
      <c r="D104" s="337">
        <f>IF(0=D70,"",(D28+D29+D30+D31+D32)/D70)</f>
        <v>2.3369390139758736E-2</v>
      </c>
      <c r="E104" s="336" t="str">
        <f>IF(0=E70,"",(E28+E29+E30+E31+E32)/E70)</f>
        <v/>
      </c>
      <c r="F104" s="337">
        <f>IF(0=F70,"",(F28+F29+F30+F31+F32)/F70)</f>
        <v>2.8998868894738135E-2</v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2.0046999275105093E-3</v>
      </c>
      <c r="E105" s="319">
        <f>IF(E111=0,0,(E27-E28)/E111)</f>
        <v>8.5548321444397764E-4</v>
      </c>
      <c r="F105" s="319">
        <f>IF(F111=0,0,(F27-F28)/F111)</f>
        <v>2.9227549015228187E-3</v>
      </c>
      <c r="G105" s="319">
        <f>IF(G111=0,0,(G27-G28)/G111)</f>
        <v>2.4114299318125135E-3</v>
      </c>
    </row>
    <row r="106" spans="1:7">
      <c r="A106" s="334">
        <v>47</v>
      </c>
      <c r="B106" s="334"/>
      <c r="C106" s="334" t="s">
        <v>318</v>
      </c>
      <c r="D106" s="335">
        <f>IF(D113=0,0,D54/D113)</f>
        <v>7.1206565297653762E-2</v>
      </c>
      <c r="E106" s="335">
        <f>IF(E113=0,0,E54/E113)</f>
        <v>0.15369005587974582</v>
      </c>
      <c r="F106" s="335">
        <f>IF(F113=0,0,F54/F113)</f>
        <v>0.13611808642851483</v>
      </c>
      <c r="G106" s="335">
        <f>IF(G113=0,0,G54/G113)</f>
        <v>9.5634713392302187E-2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320</v>
      </c>
      <c r="D109" s="340">
        <v>274400</v>
      </c>
      <c r="E109" s="341">
        <v>275536</v>
      </c>
      <c r="F109" s="341">
        <v>276686</v>
      </c>
      <c r="G109" s="341">
        <v>276686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2490452.0279999999</v>
      </c>
      <c r="E111" s="342">
        <f>E14+E15+E16+E17+E20</f>
        <v>2486969.895</v>
      </c>
      <c r="F111" s="342">
        <f>F14+F15+F16+F17+F20</f>
        <v>2536237.2999999998</v>
      </c>
      <c r="G111" s="342">
        <f>G14+G15+G16+G17+G20</f>
        <v>2145780.7799999998</v>
      </c>
    </row>
    <row r="112" spans="1:7">
      <c r="A112" s="339"/>
      <c r="B112" s="339"/>
      <c r="C112" s="339" t="s">
        <v>323</v>
      </c>
      <c r="D112" s="342">
        <f>D50-D11-D41-D12</f>
        <v>2672180.003</v>
      </c>
      <c r="E112" s="342">
        <f>E50-E11-E41-E12</f>
        <v>2675943.8499999996</v>
      </c>
      <c r="F112" s="342">
        <f>F50-F11-F41-F12</f>
        <v>2759651.5999999996</v>
      </c>
      <c r="G112" s="342">
        <f>G50-G11-G41-G12</f>
        <v>2418906.2999999998</v>
      </c>
    </row>
    <row r="113" spans="1:9">
      <c r="A113" s="339"/>
      <c r="B113" s="339"/>
      <c r="C113" s="339" t="s">
        <v>324</v>
      </c>
      <c r="D113" s="342">
        <f>D50-D6-D7-D11-D12-D41+D54</f>
        <v>2779747.2349999999</v>
      </c>
      <c r="E113" s="342">
        <f>E50-E6-E7-E11-E12-E41+E54</f>
        <v>3045187.2589999996</v>
      </c>
      <c r="F113" s="342">
        <f>F50-F6-F7-F11-F12-F41+F54</f>
        <v>3081580.1999999997</v>
      </c>
      <c r="G113" s="342">
        <f>G50-G6-G7-G11-G12-G41+G54</f>
        <v>2573856.1999999997</v>
      </c>
    </row>
    <row r="114" spans="1:9">
      <c r="A114" s="343" t="s">
        <v>325</v>
      </c>
      <c r="B114" s="344"/>
      <c r="C114" s="344" t="s">
        <v>326</v>
      </c>
      <c r="D114" s="375">
        <f>D14+D15+D16+D17+(D28+D29+D30+D31+D33+D34+D35+D36+(D37-D38))+(D20-D21)+D60</f>
        <v>2670520.4329999997</v>
      </c>
      <c r="E114" s="375">
        <f>E14+E15+E16+E17+(E28+E29+E30+E31+E33+E34+E35+E36+(E37-E38))+(E20-E21)+E60</f>
        <v>2683263.2510000002</v>
      </c>
      <c r="F114" s="375">
        <f>F14+F15+F16+F17+(F28+F29+F30+F31+F33+F34+F35+F36+(F37-F38))+(F20-F21)+F60</f>
        <v>2716582.7</v>
      </c>
      <c r="G114" s="375">
        <f>G14+G15+G16+G17+(G28+G29+G30+G31+G33+G34+G35+G36+(G37-G38))+(G20-G21)+G60</f>
        <v>2297099.88</v>
      </c>
      <c r="H114" s="278"/>
      <c r="I114" s="278"/>
    </row>
    <row r="115" spans="1:9">
      <c r="A115" s="344"/>
      <c r="B115" s="344"/>
      <c r="C115" s="344" t="s">
        <v>327</v>
      </c>
      <c r="D115" s="375">
        <f>D14+D15+D16+D17+(D28+D29+D30+D31+D33+D34+D35+D36+(D37-D38))+(D20-D21)+(D45-D46-D47)+D60+D64</f>
        <v>2686840.0629999996</v>
      </c>
      <c r="E115" s="375">
        <f>E14+E15+E16+E17+(E28+E29+E30+E31+E33+E34+E35+E36+(E37-E38))+(E20-E21)+(E45-E46-E47)+E60+E64</f>
        <v>2683263.2510000002</v>
      </c>
      <c r="F115" s="375">
        <f>F14+F15+F16+F17+(F28+F29+F30+F31+F33+F34+F35+F36+(F37-F38))+(F20-F21)+(F45-F46-F47)+F60+F64</f>
        <v>2734362.7</v>
      </c>
      <c r="G115" s="375">
        <f>G14+G15+G16+G17+(G28+G29+G30+G31+G33+G34+G35+G36+(G37-G38))+(G20-G21)+(G45-G46-G47)+G60+G64</f>
        <v>2297099.88</v>
      </c>
      <c r="H115" s="278"/>
      <c r="I115" s="278"/>
    </row>
    <row r="116" spans="1:9">
      <c r="A116" s="344"/>
      <c r="B116" s="344"/>
      <c r="C116" s="344" t="s">
        <v>328</v>
      </c>
      <c r="D116" s="375">
        <f>D4+D5+D26+(D9-D10)+D54</f>
        <v>2740675.395</v>
      </c>
      <c r="E116" s="375">
        <f>E4+E5+E26+(E9-E10)+E54</f>
        <v>2999217.2589999996</v>
      </c>
      <c r="F116" s="375">
        <f>F4+F5+F26+(F9-F10)+F54</f>
        <v>3020521.5999999996</v>
      </c>
      <c r="G116" s="375">
        <f>G4+G5+G26+(G9-G10)+G54</f>
        <v>2513256.2000000002</v>
      </c>
      <c r="H116" s="278"/>
      <c r="I116" s="278"/>
    </row>
    <row r="117" spans="1:9">
      <c r="A117" s="344"/>
      <c r="B117" s="344"/>
      <c r="C117" s="344" t="s">
        <v>329</v>
      </c>
      <c r="D117" s="375">
        <f>D4+D5+D26+(D9-D10)+(D41-D42-D43-D44)+D54+D58</f>
        <v>2757172.0040000002</v>
      </c>
      <c r="E117" s="375">
        <f>E4+E5+E26+(E9-E10)+(E41-E42-E43-E44)+E54+E58</f>
        <v>2999217.2589999996</v>
      </c>
      <c r="F117" s="375">
        <f>F4+F5+F26+(F9-F10)+(F41-F42-F43-F44)+F54+F58</f>
        <v>3022533.5999999996</v>
      </c>
      <c r="G117" s="375">
        <f>G4+G5+G26+(G9-G10)+(G41-G42-G43-G44)+G54+G58</f>
        <v>2513256.2000000002</v>
      </c>
      <c r="H117" s="278"/>
      <c r="I117" s="278"/>
    </row>
    <row r="118" spans="1:9">
      <c r="A118" s="344"/>
      <c r="B118" s="344"/>
      <c r="C118" s="344" t="s">
        <v>330</v>
      </c>
      <c r="D118" s="375">
        <f t="shared" ref="D118:G119" si="0">D114-D116</f>
        <v>-70154.962000000291</v>
      </c>
      <c r="E118" s="375">
        <f t="shared" si="0"/>
        <v>-315954.00799999945</v>
      </c>
      <c r="F118" s="375">
        <f t="shared" si="0"/>
        <v>-303938.89999999944</v>
      </c>
      <c r="G118" s="375">
        <f t="shared" si="0"/>
        <v>-216156.3200000003</v>
      </c>
      <c r="H118" s="278"/>
      <c r="I118" s="278"/>
    </row>
    <row r="119" spans="1:9">
      <c r="A119" s="344"/>
      <c r="B119" s="344"/>
      <c r="C119" s="344" t="s">
        <v>331</v>
      </c>
      <c r="D119" s="375">
        <f t="shared" si="0"/>
        <v>-70331.941000000574</v>
      </c>
      <c r="E119" s="375">
        <f t="shared" si="0"/>
        <v>-315954.00799999945</v>
      </c>
      <c r="F119" s="375">
        <f t="shared" si="0"/>
        <v>-288170.89999999944</v>
      </c>
      <c r="G119" s="375">
        <f t="shared" si="0"/>
        <v>-216156.3200000003</v>
      </c>
      <c r="H119" s="278"/>
      <c r="I119" s="278"/>
    </row>
  </sheetData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8" man="1"/>
    <brk id="51" max="8" man="1"/>
    <brk id="84" max="8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6" customWidth="1"/>
    <col min="3" max="3" width="13.33203125" bestFit="1" customWidth="1"/>
    <col min="4" max="4" width="11.5" bestFit="1" customWidth="1"/>
    <col min="5" max="5" width="13.33203125" bestFit="1" customWidth="1"/>
    <col min="6" max="6" width="11.5" bestFit="1" customWidth="1"/>
    <col min="7" max="7" width="13.33203125" bestFit="1" customWidth="1"/>
    <col min="8" max="8" width="11.5" bestFit="1" customWidth="1"/>
    <col min="9" max="9" width="13.33203125" bestFit="1" customWidth="1"/>
  </cols>
  <sheetData>
    <row r="1" spans="1:9">
      <c r="A1" s="5" t="s">
        <v>76</v>
      </c>
      <c r="B1" s="6" t="s">
        <v>5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186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53</v>
      </c>
    </row>
    <row r="4" spans="1:9">
      <c r="A4" s="5" t="s">
        <v>81</v>
      </c>
      <c r="B4" s="9" t="s">
        <v>82</v>
      </c>
      <c r="C4" s="10">
        <v>3397218.7987799998</v>
      </c>
      <c r="D4" s="11">
        <v>1.2274793500193625E-2</v>
      </c>
      <c r="E4" s="10">
        <v>3438918.9580100002</v>
      </c>
      <c r="F4" s="11">
        <v>1.8036817891717048E-2</v>
      </c>
      <c r="G4" s="10">
        <v>3500946.1129999999</v>
      </c>
      <c r="H4" s="11">
        <v>2.1107040101419942E-3</v>
      </c>
      <c r="I4" s="12">
        <v>3508335.574</v>
      </c>
    </row>
    <row r="5" spans="1:9">
      <c r="A5" s="13" t="s">
        <v>83</v>
      </c>
      <c r="B5" s="14" t="s">
        <v>84</v>
      </c>
      <c r="C5" s="15">
        <v>803813.41897999996</v>
      </c>
      <c r="D5" s="16">
        <v>0.10288691909988849</v>
      </c>
      <c r="E5" s="15">
        <v>886515.30518999998</v>
      </c>
      <c r="F5" s="16">
        <v>-0.10439712696236468</v>
      </c>
      <c r="G5" s="15">
        <v>793965.65432000009</v>
      </c>
      <c r="H5" s="16">
        <v>0.14265305523449109</v>
      </c>
      <c r="I5" s="17">
        <v>907227.28065999993</v>
      </c>
    </row>
    <row r="6" spans="1:9">
      <c r="A6" s="13" t="s">
        <v>85</v>
      </c>
      <c r="B6" s="14" t="s">
        <v>86</v>
      </c>
      <c r="C6" s="15">
        <v>50525.912349999999</v>
      </c>
      <c r="D6" s="16">
        <v>-3.2427150224433349E-2</v>
      </c>
      <c r="E6" s="15">
        <v>48887.500999999997</v>
      </c>
      <c r="F6" s="16">
        <v>0.18339294638930323</v>
      </c>
      <c r="G6" s="15">
        <v>57853.123850000004</v>
      </c>
      <c r="H6" s="16">
        <v>-0.14837836366894822</v>
      </c>
      <c r="I6" s="17">
        <v>49268.972000000002</v>
      </c>
    </row>
    <row r="7" spans="1:9">
      <c r="A7" s="13" t="s">
        <v>87</v>
      </c>
      <c r="B7" s="14" t="s">
        <v>88</v>
      </c>
      <c r="C7" s="15">
        <v>130033.86009</v>
      </c>
      <c r="D7" s="16">
        <v>0.11783192392654594</v>
      </c>
      <c r="E7" s="15">
        <v>145356</v>
      </c>
      <c r="F7" s="16">
        <v>-0.20329783724098086</v>
      </c>
      <c r="G7" s="15">
        <v>115805.43956999999</v>
      </c>
      <c r="H7" s="16">
        <v>0.18251137864058811</v>
      </c>
      <c r="I7" s="17">
        <v>136941.25</v>
      </c>
    </row>
    <row r="8" spans="1:9">
      <c r="A8" s="13" t="s">
        <v>89</v>
      </c>
      <c r="B8" s="14" t="s">
        <v>90</v>
      </c>
      <c r="C8" s="15">
        <v>93221.996410000007</v>
      </c>
      <c r="D8" s="16">
        <v>-1.490846005794106E-2</v>
      </c>
      <c r="E8" s="15">
        <v>91832.2</v>
      </c>
      <c r="F8" s="16">
        <v>0.16612830706440662</v>
      </c>
      <c r="G8" s="15">
        <v>107088.12792</v>
      </c>
      <c r="H8" s="16">
        <v>-0.11628485959996232</v>
      </c>
      <c r="I8" s="17">
        <v>94635.4</v>
      </c>
    </row>
    <row r="9" spans="1:9">
      <c r="A9" s="13" t="s">
        <v>91</v>
      </c>
      <c r="B9" s="14" t="s">
        <v>92</v>
      </c>
      <c r="C9" s="15">
        <v>451609.43865000003</v>
      </c>
      <c r="D9" s="16">
        <v>0.33165679640739276</v>
      </c>
      <c r="E9" s="15">
        <v>601388.77830000001</v>
      </c>
      <c r="F9" s="16">
        <v>-0.1053718728492611</v>
      </c>
      <c r="G9" s="15">
        <v>538019.31641999993</v>
      </c>
      <c r="H9" s="16">
        <v>0.1562404007338262</v>
      </c>
      <c r="I9" s="17">
        <v>622079.67001999996</v>
      </c>
    </row>
    <row r="10" spans="1:9">
      <c r="A10" s="13" t="s">
        <v>93</v>
      </c>
      <c r="B10" s="14" t="s">
        <v>94</v>
      </c>
      <c r="C10" s="15">
        <v>4611146.1067000004</v>
      </c>
      <c r="D10" s="16">
        <v>5.5118234755282608E-3</v>
      </c>
      <c r="E10" s="15">
        <v>4636561.9300600002</v>
      </c>
      <c r="F10" s="16">
        <v>3.8705285516951564E-2</v>
      </c>
      <c r="G10" s="15">
        <v>4816021.3833800005</v>
      </c>
      <c r="H10" s="16">
        <v>7.4226173881544399E-2</v>
      </c>
      <c r="I10" s="17">
        <v>5173496.2240000004</v>
      </c>
    </row>
    <row r="11" spans="1:9">
      <c r="A11" s="13" t="s">
        <v>96</v>
      </c>
      <c r="B11" s="14" t="s">
        <v>97</v>
      </c>
      <c r="C11" s="15">
        <v>97238.877370000002</v>
      </c>
      <c r="D11" s="16">
        <v>-0.98115683716680491</v>
      </c>
      <c r="E11" s="15">
        <v>1832.288</v>
      </c>
      <c r="F11" s="16">
        <v>23.801721863593492</v>
      </c>
      <c r="G11" s="15">
        <v>45443.897349999992</v>
      </c>
      <c r="H11" s="16">
        <v>-0.95950349535766644</v>
      </c>
      <c r="I11" s="17">
        <v>1840.319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102611.96094999999</v>
      </c>
      <c r="D13" s="43">
        <v>0.18175800245244234</v>
      </c>
      <c r="E13" s="20">
        <v>121262.50600000001</v>
      </c>
      <c r="F13" s="43">
        <v>-0.63205039280649533</v>
      </c>
      <c r="G13" s="20">
        <v>44618.491450000001</v>
      </c>
      <c r="H13" s="43">
        <v>2.2430933968745821</v>
      </c>
      <c r="I13" s="21">
        <v>144701.935</v>
      </c>
    </row>
    <row r="14" spans="1:9">
      <c r="A14" s="22" t="s">
        <v>101</v>
      </c>
      <c r="B14" s="23" t="s">
        <v>102</v>
      </c>
      <c r="C14" s="24">
        <v>9686894.4579299986</v>
      </c>
      <c r="D14" s="25">
        <v>2.444266412298644E-2</v>
      </c>
      <c r="E14" s="24">
        <v>9923667.9655600004</v>
      </c>
      <c r="F14" s="25">
        <v>3.8534600293674728E-3</v>
      </c>
      <c r="G14" s="24">
        <v>9961908.4234100003</v>
      </c>
      <c r="H14" s="25">
        <v>6.2974803883537003E-2</v>
      </c>
      <c r="I14" s="26">
        <v>10589257.65268</v>
      </c>
    </row>
    <row r="15" spans="1:9">
      <c r="A15" s="27" t="s">
        <v>103</v>
      </c>
      <c r="B15" s="28" t="s">
        <v>104</v>
      </c>
      <c r="C15" s="10">
        <v>4412179.5594199998</v>
      </c>
      <c r="D15" s="16">
        <v>-1.5366455174120877E-2</v>
      </c>
      <c r="E15" s="10">
        <v>4344380</v>
      </c>
      <c r="F15" s="16">
        <v>4.7816286305525967E-3</v>
      </c>
      <c r="G15" s="10">
        <v>4365153.2117900001</v>
      </c>
      <c r="H15" s="16">
        <v>8.0376740789385837E-2</v>
      </c>
      <c r="I15" s="12">
        <v>4716010</v>
      </c>
    </row>
    <row r="16" spans="1:9">
      <c r="A16" s="8" t="s">
        <v>105</v>
      </c>
      <c r="B16" s="29" t="s">
        <v>106</v>
      </c>
      <c r="C16" s="15">
        <v>396019.39382</v>
      </c>
      <c r="D16" s="16">
        <v>2.0327555431941705E-2</v>
      </c>
      <c r="E16" s="15">
        <v>404069.5</v>
      </c>
      <c r="F16" s="16">
        <v>2.4300742446534657E-2</v>
      </c>
      <c r="G16" s="15">
        <v>413888.68885000004</v>
      </c>
      <c r="H16" s="16">
        <v>-3.8154916830122859E-3</v>
      </c>
      <c r="I16" s="17">
        <v>412309.5</v>
      </c>
    </row>
    <row r="17" spans="1:9">
      <c r="A17" s="8" t="s">
        <v>107</v>
      </c>
      <c r="B17" s="29" t="s">
        <v>108</v>
      </c>
      <c r="C17" s="15">
        <v>395703.11854</v>
      </c>
      <c r="D17" s="16">
        <v>-9.4162173089453446E-2</v>
      </c>
      <c r="E17" s="15">
        <v>358442.853</v>
      </c>
      <c r="F17" s="16">
        <v>4.7549678190961106E-2</v>
      </c>
      <c r="G17" s="15">
        <v>375486.69530999998</v>
      </c>
      <c r="H17" s="16">
        <v>-0.37640699411017431</v>
      </c>
      <c r="I17" s="17">
        <v>234150.87700000001</v>
      </c>
    </row>
    <row r="18" spans="1:9">
      <c r="A18" s="8" t="s">
        <v>109</v>
      </c>
      <c r="B18" s="29" t="s">
        <v>110</v>
      </c>
      <c r="C18" s="15">
        <v>898948.12210000004</v>
      </c>
      <c r="D18" s="16">
        <v>-2.7260495903537593E-3</v>
      </c>
      <c r="E18" s="15">
        <v>896497.54494000005</v>
      </c>
      <c r="F18" s="16">
        <v>3.9257679051821044E-2</v>
      </c>
      <c r="G18" s="15">
        <v>931691.95783000009</v>
      </c>
      <c r="H18" s="16">
        <v>-6.3857488067806015E-2</v>
      </c>
      <c r="I18" s="17">
        <v>872196.44975000003</v>
      </c>
    </row>
    <row r="19" spans="1:9">
      <c r="A19" s="8" t="s">
        <v>111</v>
      </c>
      <c r="B19" s="29" t="s">
        <v>112</v>
      </c>
      <c r="C19" s="15">
        <v>3600143.9738599998</v>
      </c>
      <c r="D19" s="16">
        <v>5.0551228901234441E-3</v>
      </c>
      <c r="E19" s="15">
        <v>3618343.1440699995</v>
      </c>
      <c r="F19" s="16">
        <v>3.3596976906192628E-2</v>
      </c>
      <c r="G19" s="15">
        <v>3739908.5351199997</v>
      </c>
      <c r="H19" s="16">
        <v>5.558150495606453E-2</v>
      </c>
      <c r="I19" s="17">
        <v>3947778.2799</v>
      </c>
    </row>
    <row r="20" spans="1:9">
      <c r="A20" s="58" t="s">
        <v>113</v>
      </c>
      <c r="B20" s="29" t="s">
        <v>114</v>
      </c>
      <c r="C20" s="15">
        <v>123826.33173000001</v>
      </c>
      <c r="D20" s="16">
        <v>1.0813571879199846</v>
      </c>
      <c r="E20" s="15">
        <v>257726.82559999998</v>
      </c>
      <c r="F20" s="16">
        <v>-0.42650356055912242</v>
      </c>
      <c r="G20" s="15">
        <v>147805.41683</v>
      </c>
      <c r="H20" s="16">
        <v>0.79216834999131747</v>
      </c>
      <c r="I20" s="17">
        <v>264892.19</v>
      </c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102611.96094999999</v>
      </c>
      <c r="D22" s="16">
        <v>0.18716018895066261</v>
      </c>
      <c r="E22" s="20">
        <v>121816.83495</v>
      </c>
      <c r="F22" s="16">
        <v>-0.63374592995859147</v>
      </c>
      <c r="G22" s="20">
        <v>44615.911599999999</v>
      </c>
      <c r="H22" s="16">
        <v>2.2264186550880649</v>
      </c>
      <c r="I22" s="21">
        <v>143949.60949999999</v>
      </c>
    </row>
    <row r="23" spans="1:9">
      <c r="A23" s="50" t="s">
        <v>118</v>
      </c>
      <c r="B23" s="51" t="s">
        <v>119</v>
      </c>
      <c r="C23" s="24">
        <v>9929432.4604200013</v>
      </c>
      <c r="D23" s="52">
        <v>7.235483238984629E-3</v>
      </c>
      <c r="E23" s="24">
        <v>10001276.70256</v>
      </c>
      <c r="F23" s="52">
        <v>1.7271509711932135E-3</v>
      </c>
      <c r="G23" s="24">
        <v>10018550.417329999</v>
      </c>
      <c r="H23" s="53">
        <v>5.7167600597117028E-2</v>
      </c>
      <c r="I23" s="26">
        <v>10591286.90615</v>
      </c>
    </row>
    <row r="24" spans="1:9">
      <c r="A24" s="49" t="s">
        <v>120</v>
      </c>
      <c r="B24" s="32" t="s">
        <v>121</v>
      </c>
      <c r="C24" s="33">
        <v>242538.00249000266</v>
      </c>
      <c r="D24" s="118" t="s">
        <v>32</v>
      </c>
      <c r="E24" s="33">
        <v>77608.736999999732</v>
      </c>
      <c r="F24" s="118">
        <v>0</v>
      </c>
      <c r="G24" s="34">
        <v>56641.993919998407</v>
      </c>
      <c r="H24" s="119">
        <v>0</v>
      </c>
      <c r="I24" s="35">
        <v>2029.2534699998796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637528.99396999995</v>
      </c>
      <c r="D26" s="16">
        <v>0.19393077149337923</v>
      </c>
      <c r="E26" s="15">
        <v>761165.48361999996</v>
      </c>
      <c r="F26" s="16">
        <v>-0.10097608800449881</v>
      </c>
      <c r="G26" s="15">
        <v>684305.97075999994</v>
      </c>
      <c r="H26" s="16">
        <v>-2.8513157262576513E-2</v>
      </c>
      <c r="I26" s="17">
        <v>664794.24699999997</v>
      </c>
    </row>
    <row r="27" spans="1:9">
      <c r="A27" s="58" t="s">
        <v>125</v>
      </c>
      <c r="B27" s="29" t="s">
        <v>126</v>
      </c>
      <c r="C27" s="15">
        <v>25067.1217</v>
      </c>
      <c r="D27" s="16">
        <v>-0.30187437515013937</v>
      </c>
      <c r="E27" s="15">
        <v>17500</v>
      </c>
      <c r="F27" s="16">
        <v>0.14538228857142863</v>
      </c>
      <c r="G27" s="15">
        <v>20044.190050000001</v>
      </c>
      <c r="H27" s="16">
        <v>-4.5858178739429836E-2</v>
      </c>
      <c r="I27" s="17">
        <v>19125</v>
      </c>
    </row>
    <row r="28" spans="1:9">
      <c r="A28" s="8" t="s">
        <v>127</v>
      </c>
      <c r="B28" s="29" t="s">
        <v>128</v>
      </c>
      <c r="C28" s="15">
        <v>338824.86895999999</v>
      </c>
      <c r="D28" s="16">
        <v>1.1807371319229529E-2</v>
      </c>
      <c r="E28" s="15">
        <v>342825.5</v>
      </c>
      <c r="F28" s="16">
        <v>6.0830485976101613E-2</v>
      </c>
      <c r="G28" s="15">
        <v>363679.74177000002</v>
      </c>
      <c r="H28" s="16">
        <v>-6.9672487520695325E-2</v>
      </c>
      <c r="I28" s="17">
        <v>338341.26949999999</v>
      </c>
    </row>
    <row r="29" spans="1:9">
      <c r="A29" s="50" t="s">
        <v>129</v>
      </c>
      <c r="B29" s="51" t="s">
        <v>130</v>
      </c>
      <c r="C29" s="24">
        <v>1001420.98463</v>
      </c>
      <c r="D29" s="53">
        <v>0.11989962346790943</v>
      </c>
      <c r="E29" s="24">
        <v>1121490.9836200001</v>
      </c>
      <c r="F29" s="53">
        <v>-4.7669648548966437E-2</v>
      </c>
      <c r="G29" s="24">
        <v>1068029.90258</v>
      </c>
      <c r="H29" s="53">
        <v>-4.2854030556107731E-2</v>
      </c>
      <c r="I29" s="26">
        <v>1022260.5164999999</v>
      </c>
    </row>
    <row r="30" spans="1:9">
      <c r="A30" s="8" t="s">
        <v>131</v>
      </c>
      <c r="B30" s="29" t="s">
        <v>132</v>
      </c>
      <c r="C30" s="15">
        <v>11084.826300000001</v>
      </c>
      <c r="D30" s="16">
        <v>-0.91068872229418696</v>
      </c>
      <c r="E30" s="15">
        <v>990</v>
      </c>
      <c r="F30" s="16">
        <v>2.4612057575757578</v>
      </c>
      <c r="G30" s="15">
        <v>3426.5937000000004</v>
      </c>
      <c r="H30" s="16">
        <v>-0.97081649919568813</v>
      </c>
      <c r="I30" s="17">
        <v>100</v>
      </c>
    </row>
    <row r="31" spans="1:9">
      <c r="A31" s="8" t="s">
        <v>133</v>
      </c>
      <c r="B31" s="29" t="s">
        <v>134</v>
      </c>
      <c r="C31" s="15">
        <v>399021.07892</v>
      </c>
      <c r="D31" s="16">
        <v>0.15700216063663183</v>
      </c>
      <c r="E31" s="15">
        <v>461668.25044999999</v>
      </c>
      <c r="F31" s="16">
        <v>4.5341484560821328E-2</v>
      </c>
      <c r="G31" s="15">
        <v>482600.97430000006</v>
      </c>
      <c r="H31" s="16">
        <v>-0.10987995699121005</v>
      </c>
      <c r="I31" s="17">
        <v>429572.8</v>
      </c>
    </row>
    <row r="32" spans="1:9">
      <c r="A32" s="50" t="s">
        <v>135</v>
      </c>
      <c r="B32" s="51" t="s">
        <v>136</v>
      </c>
      <c r="C32" s="24">
        <v>410105.90522000002</v>
      </c>
      <c r="D32" s="53">
        <v>0.12814335165890489</v>
      </c>
      <c r="E32" s="24">
        <v>462658.25044999999</v>
      </c>
      <c r="F32" s="53">
        <v>5.0510971169908152E-2</v>
      </c>
      <c r="G32" s="24">
        <v>486027.56800000009</v>
      </c>
      <c r="H32" s="53">
        <v>-0.11594973559195328</v>
      </c>
      <c r="I32" s="26">
        <v>429672.8</v>
      </c>
    </row>
    <row r="33" spans="1:9">
      <c r="A33" s="36" t="s">
        <v>137</v>
      </c>
      <c r="B33" s="37" t="s">
        <v>15</v>
      </c>
      <c r="C33" s="38">
        <v>591315.07941000001</v>
      </c>
      <c r="D33" s="39">
        <v>0.11418219509532486</v>
      </c>
      <c r="E33" s="38">
        <v>658832.73317000014</v>
      </c>
      <c r="F33" s="39">
        <v>-0.11661594016485441</v>
      </c>
      <c r="G33" s="38">
        <v>582002.33457999991</v>
      </c>
      <c r="H33" s="39">
        <v>1.8187868486195784E-2</v>
      </c>
      <c r="I33" s="40">
        <v>592587.71649999986</v>
      </c>
    </row>
    <row r="34" spans="1:9">
      <c r="A34" s="113" t="s">
        <v>2</v>
      </c>
      <c r="B34" s="29" t="s">
        <v>138</v>
      </c>
      <c r="C34" s="15">
        <v>694147.44114000269</v>
      </c>
      <c r="D34" s="16">
        <v>-2.1825227526765974E-2</v>
      </c>
      <c r="E34" s="15">
        <v>678997.51529999974</v>
      </c>
      <c r="F34" s="16">
        <v>-0.12420694193960245</v>
      </c>
      <c r="G34" s="15">
        <v>594661.31033999834</v>
      </c>
      <c r="H34" s="16">
        <v>4.9519974879759364E-2</v>
      </c>
      <c r="I34" s="17">
        <v>624108.92348999984</v>
      </c>
    </row>
    <row r="35" spans="1:9">
      <c r="A35" s="113" t="s">
        <v>2</v>
      </c>
      <c r="B35" s="29" t="s">
        <v>139</v>
      </c>
      <c r="C35" s="15">
        <v>102832.36173000268</v>
      </c>
      <c r="D35" s="16">
        <v>-0.80390626267104137</v>
      </c>
      <c r="E35" s="15">
        <v>20164.782129999599</v>
      </c>
      <c r="F35" s="16">
        <v>-0.37222352920117163</v>
      </c>
      <c r="G35" s="15">
        <v>12658.97575999843</v>
      </c>
      <c r="H35" s="16">
        <v>1.4900282287928077</v>
      </c>
      <c r="I35" s="17">
        <v>31521.206989999977</v>
      </c>
    </row>
    <row r="36" spans="1:9">
      <c r="A36" s="123" t="s">
        <v>2</v>
      </c>
      <c r="B36" s="31" t="s">
        <v>140</v>
      </c>
      <c r="C36" s="20">
        <v>9943633.1691799983</v>
      </c>
      <c r="D36" s="111">
        <v>2.8682675924128209E-2</v>
      </c>
      <c r="E36" s="20">
        <v>10228843.17688</v>
      </c>
      <c r="F36" s="111">
        <v>6.4450412260703372E-3</v>
      </c>
      <c r="G36" s="20">
        <v>10294768.49285</v>
      </c>
      <c r="H36" s="111">
        <v>4.4050757685805457E-2</v>
      </c>
      <c r="I36" s="21">
        <v>10748260.84516</v>
      </c>
    </row>
    <row r="37" spans="1:9">
      <c r="A37" s="123">
        <v>0</v>
      </c>
      <c r="B37" s="31" t="s">
        <v>19</v>
      </c>
      <c r="C37" s="64">
        <v>1.1739045143793836</v>
      </c>
      <c r="D37" s="124">
        <v>0</v>
      </c>
      <c r="E37" s="41">
        <v>1.0306068310130494</v>
      </c>
      <c r="F37" s="124">
        <v>0</v>
      </c>
      <c r="G37" s="41">
        <v>1.0217507302082107</v>
      </c>
      <c r="H37" s="124">
        <v>0</v>
      </c>
      <c r="I37" s="42">
        <v>1.0531924744849144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2" max="2" width="40" customWidth="1"/>
  </cols>
  <sheetData>
    <row r="1" spans="1:9">
      <c r="A1" s="5" t="s">
        <v>76</v>
      </c>
      <c r="B1" s="6" t="s">
        <v>20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186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80</v>
      </c>
    </row>
    <row r="4" spans="1:9">
      <c r="A4" s="5" t="s">
        <v>81</v>
      </c>
      <c r="B4" s="9" t="s">
        <v>82</v>
      </c>
      <c r="C4" s="10">
        <v>172353</v>
      </c>
      <c r="D4" s="11">
        <v>2.3804633513776891E-2</v>
      </c>
      <c r="E4" s="10">
        <v>176455.8</v>
      </c>
      <c r="F4" s="11">
        <v>-1.1196741450266785E-2</v>
      </c>
      <c r="G4" s="10">
        <v>174480.07003</v>
      </c>
      <c r="H4" s="11">
        <v>-7.8729337382992814E-3</v>
      </c>
      <c r="I4" s="12">
        <v>173106.4</v>
      </c>
    </row>
    <row r="5" spans="1:9">
      <c r="A5" s="13" t="s">
        <v>83</v>
      </c>
      <c r="B5" s="14" t="s">
        <v>84</v>
      </c>
      <c r="C5" s="15">
        <v>60131</v>
      </c>
      <c r="D5" s="16">
        <v>8.4766592938750371E-2</v>
      </c>
      <c r="E5" s="15">
        <v>65228.1</v>
      </c>
      <c r="F5" s="16">
        <v>-2.9045467214283416E-2</v>
      </c>
      <c r="G5" s="15">
        <v>63333.519359999998</v>
      </c>
      <c r="H5" s="16">
        <v>1.7062686724506233E-5</v>
      </c>
      <c r="I5" s="17">
        <v>63334.6</v>
      </c>
    </row>
    <row r="6" spans="1:9">
      <c r="A6" s="13" t="s">
        <v>85</v>
      </c>
      <c r="B6" s="14" t="s">
        <v>86</v>
      </c>
      <c r="C6" s="15">
        <v>10001</v>
      </c>
      <c r="D6" s="16">
        <v>-0.13673632636736327</v>
      </c>
      <c r="E6" s="15">
        <v>8633.5</v>
      </c>
      <c r="F6" s="16">
        <v>-3.1565018822030382E-2</v>
      </c>
      <c r="G6" s="15">
        <v>8360.9834100000007</v>
      </c>
      <c r="H6" s="16">
        <v>3.4304169250827223E-2</v>
      </c>
      <c r="I6" s="17">
        <v>8647.7999999999993</v>
      </c>
    </row>
    <row r="7" spans="1:9">
      <c r="A7" s="13" t="s">
        <v>87</v>
      </c>
      <c r="B7" s="14" t="s">
        <v>88</v>
      </c>
      <c r="C7" s="15">
        <v>4193</v>
      </c>
      <c r="D7" s="16">
        <v>-0.27085618888623891</v>
      </c>
      <c r="E7" s="15">
        <v>3057.3</v>
      </c>
      <c r="F7" s="16">
        <v>-5.4304968436201938E-2</v>
      </c>
      <c r="G7" s="15">
        <v>2891.27342</v>
      </c>
      <c r="H7" s="16">
        <v>-0.25873492794742331</v>
      </c>
      <c r="I7" s="17">
        <v>2143.1999999999998</v>
      </c>
    </row>
    <row r="8" spans="1:9">
      <c r="A8" s="13" t="s">
        <v>89</v>
      </c>
      <c r="B8" s="14" t="s">
        <v>90</v>
      </c>
      <c r="C8" s="15">
        <v>6523</v>
      </c>
      <c r="D8" s="16">
        <v>-0.3852061934692626</v>
      </c>
      <c r="E8" s="15">
        <v>4010.3</v>
      </c>
      <c r="F8" s="16">
        <v>0.29157667506171608</v>
      </c>
      <c r="G8" s="15">
        <v>5179.6099400000003</v>
      </c>
      <c r="H8" s="16">
        <v>-0.22874501240917766</v>
      </c>
      <c r="I8" s="17">
        <v>3994.8</v>
      </c>
    </row>
    <row r="9" spans="1:9">
      <c r="A9" s="13" t="s">
        <v>91</v>
      </c>
      <c r="B9" s="14" t="s">
        <v>92</v>
      </c>
      <c r="C9" s="15">
        <v>15792</v>
      </c>
      <c r="D9" s="16">
        <v>-3.7550658561296857E-2</v>
      </c>
      <c r="E9" s="15">
        <v>15199</v>
      </c>
      <c r="F9" s="16">
        <v>-0.11169731561286927</v>
      </c>
      <c r="G9" s="15">
        <v>13501.3125</v>
      </c>
      <c r="H9" s="16">
        <v>0.16068715541544568</v>
      </c>
      <c r="I9" s="17">
        <v>15670.8</v>
      </c>
    </row>
    <row r="10" spans="1:9">
      <c r="A10" s="13" t="s">
        <v>93</v>
      </c>
      <c r="B10" s="14" t="s">
        <v>94</v>
      </c>
      <c r="C10" s="15">
        <v>349441</v>
      </c>
      <c r="D10" s="16">
        <v>2.8861810720550822E-2</v>
      </c>
      <c r="E10" s="15">
        <v>359526.5</v>
      </c>
      <c r="F10" s="16">
        <v>1.4306253558499788E-2</v>
      </c>
      <c r="G10" s="15">
        <v>364669.97726999997</v>
      </c>
      <c r="H10" s="16">
        <v>2.0923650905187831E-3</v>
      </c>
      <c r="I10" s="17">
        <v>365433</v>
      </c>
    </row>
    <row r="11" spans="1:9">
      <c r="A11" s="13" t="s">
        <v>96</v>
      </c>
      <c r="B11" s="14" t="s">
        <v>97</v>
      </c>
      <c r="C11" s="15">
        <v>6801</v>
      </c>
      <c r="D11" s="16">
        <v>-0.10317600352889278</v>
      </c>
      <c r="E11" s="15">
        <v>6099.3</v>
      </c>
      <c r="F11" s="16">
        <v>9.8096011017657761E-2</v>
      </c>
      <c r="G11" s="15">
        <v>6697.6170000000002</v>
      </c>
      <c r="H11" s="16">
        <v>-3.5925762849682234E-2</v>
      </c>
      <c r="I11" s="17">
        <v>6457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21049</v>
      </c>
      <c r="D13" s="43">
        <v>-2.7730533517031721E-2</v>
      </c>
      <c r="E13" s="20">
        <v>20465.3</v>
      </c>
      <c r="F13" s="43">
        <v>2.3872684983850683E-2</v>
      </c>
      <c r="G13" s="20">
        <v>20953.861659999999</v>
      </c>
      <c r="H13" s="43">
        <v>-4.5913334525660862E-2</v>
      </c>
      <c r="I13" s="21">
        <v>19991.8</v>
      </c>
    </row>
    <row r="14" spans="1:9">
      <c r="A14" s="22" t="s">
        <v>101</v>
      </c>
      <c r="B14" s="23" t="s">
        <v>102</v>
      </c>
      <c r="C14" s="24">
        <v>636283</v>
      </c>
      <c r="D14" s="25">
        <v>2.1623397136179934E-2</v>
      </c>
      <c r="E14" s="24">
        <v>650041.59999999998</v>
      </c>
      <c r="F14" s="25">
        <v>2.5623609012098898E-3</v>
      </c>
      <c r="G14" s="24">
        <v>651707.2411799999</v>
      </c>
      <c r="H14" s="25">
        <v>-2.4177131700225049E-3</v>
      </c>
      <c r="I14" s="26">
        <v>650131.6</v>
      </c>
    </row>
    <row r="15" spans="1:9">
      <c r="A15" s="27" t="s">
        <v>103</v>
      </c>
      <c r="B15" s="28" t="s">
        <v>104</v>
      </c>
      <c r="C15" s="10">
        <v>253807</v>
      </c>
      <c r="D15" s="16">
        <v>2.8143431820241364E-2</v>
      </c>
      <c r="E15" s="10">
        <v>260950</v>
      </c>
      <c r="F15" s="16">
        <v>8.1658317685380389E-3</v>
      </c>
      <c r="G15" s="10">
        <v>263080.8738</v>
      </c>
      <c r="H15" s="16">
        <v>-1.7602472323854663E-2</v>
      </c>
      <c r="I15" s="12">
        <v>258450</v>
      </c>
    </row>
    <row r="16" spans="1:9">
      <c r="A16" s="8" t="s">
        <v>105</v>
      </c>
      <c r="B16" s="29" t="s">
        <v>106</v>
      </c>
      <c r="C16" s="15">
        <v>17779</v>
      </c>
      <c r="D16" s="16">
        <v>2.9304235333820799E-2</v>
      </c>
      <c r="E16" s="15">
        <v>18300</v>
      </c>
      <c r="F16" s="16">
        <v>-1.0541792349726702E-2</v>
      </c>
      <c r="G16" s="15">
        <v>18107.085200000001</v>
      </c>
      <c r="H16" s="16">
        <v>1.9103836767719998E-2</v>
      </c>
      <c r="I16" s="17">
        <v>18453</v>
      </c>
    </row>
    <row r="17" spans="1:9">
      <c r="A17" s="8" t="s">
        <v>107</v>
      </c>
      <c r="B17" s="29" t="s">
        <v>108</v>
      </c>
      <c r="C17" s="15">
        <v>67919</v>
      </c>
      <c r="D17" s="16">
        <v>3.6162193200724481E-2</v>
      </c>
      <c r="E17" s="15">
        <v>70375.100000000006</v>
      </c>
      <c r="F17" s="16">
        <v>-5.1672439115539488E-2</v>
      </c>
      <c r="G17" s="15">
        <v>66738.646930000003</v>
      </c>
      <c r="H17" s="16">
        <v>-0.25772094163132303</v>
      </c>
      <c r="I17" s="17">
        <v>49538.7</v>
      </c>
    </row>
    <row r="18" spans="1:9">
      <c r="A18" s="8" t="s">
        <v>109</v>
      </c>
      <c r="B18" s="29" t="s">
        <v>110</v>
      </c>
      <c r="C18" s="15">
        <v>70369</v>
      </c>
      <c r="D18" s="16">
        <v>-3.6854296636302832E-2</v>
      </c>
      <c r="E18" s="15">
        <v>67775.600000000006</v>
      </c>
      <c r="F18" s="16">
        <v>1.0817104090557531E-2</v>
      </c>
      <c r="G18" s="15">
        <v>68508.735719999997</v>
      </c>
      <c r="H18" s="16">
        <v>6.1913896898285548E-3</v>
      </c>
      <c r="I18" s="17">
        <v>68932.899999999994</v>
      </c>
    </row>
    <row r="19" spans="1:9">
      <c r="A19" s="8" t="s">
        <v>111</v>
      </c>
      <c r="B19" s="29" t="s">
        <v>112</v>
      </c>
      <c r="C19" s="15">
        <v>189624</v>
      </c>
      <c r="D19" s="16">
        <v>3.247584693920607E-2</v>
      </c>
      <c r="E19" s="15">
        <v>195782.2</v>
      </c>
      <c r="F19" s="16">
        <v>6.7208106763530626E-4</v>
      </c>
      <c r="G19" s="15">
        <v>195913.78151</v>
      </c>
      <c r="H19" s="16">
        <v>-2.3575582454694464E-2</v>
      </c>
      <c r="I19" s="17">
        <v>191295</v>
      </c>
    </row>
    <row r="20" spans="1:9">
      <c r="A20" s="58" t="s">
        <v>113</v>
      </c>
      <c r="B20" s="29" t="s">
        <v>114</v>
      </c>
      <c r="C20" s="15">
        <v>9672</v>
      </c>
      <c r="D20" s="16">
        <v>-0.28141025641025641</v>
      </c>
      <c r="E20" s="15">
        <v>6950.2</v>
      </c>
      <c r="F20" s="16">
        <v>7.3704209950792006E-4</v>
      </c>
      <c r="G20" s="15">
        <v>6955.3225899999998</v>
      </c>
      <c r="H20" s="16">
        <v>9.1092454994240596E-2</v>
      </c>
      <c r="I20" s="17">
        <v>7588.9</v>
      </c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21049</v>
      </c>
      <c r="D22" s="16">
        <v>-2.7730533517031721E-2</v>
      </c>
      <c r="E22" s="20">
        <v>20465.3</v>
      </c>
      <c r="F22" s="16">
        <v>2.3872684983850683E-2</v>
      </c>
      <c r="G22" s="20">
        <v>20953.861659999999</v>
      </c>
      <c r="H22" s="16">
        <v>-4.5913334525660862E-2</v>
      </c>
      <c r="I22" s="21">
        <v>19991.8</v>
      </c>
    </row>
    <row r="23" spans="1:9">
      <c r="A23" s="50" t="s">
        <v>118</v>
      </c>
      <c r="B23" s="51" t="s">
        <v>119</v>
      </c>
      <c r="C23" s="24">
        <v>630219</v>
      </c>
      <c r="D23" s="52">
        <v>1.6469512978821686E-2</v>
      </c>
      <c r="E23" s="24">
        <v>640598.4</v>
      </c>
      <c r="F23" s="52">
        <v>-5.3089828198137046E-4</v>
      </c>
      <c r="G23" s="24">
        <v>640258.30741000001</v>
      </c>
      <c r="H23" s="53">
        <v>-4.0621116678998911E-2</v>
      </c>
      <c r="I23" s="26">
        <v>614250.30000000005</v>
      </c>
    </row>
    <row r="24" spans="1:9">
      <c r="A24" s="49" t="s">
        <v>120</v>
      </c>
      <c r="B24" s="32" t="s">
        <v>121</v>
      </c>
      <c r="C24" s="33">
        <v>-6064</v>
      </c>
      <c r="D24" s="118">
        <v>0</v>
      </c>
      <c r="E24" s="33">
        <v>-9443.1999999999534</v>
      </c>
      <c r="F24" s="118">
        <v>0</v>
      </c>
      <c r="G24" s="34">
        <v>-11448.933769999887</v>
      </c>
      <c r="H24" s="119">
        <v>0</v>
      </c>
      <c r="I24" s="35">
        <v>-35881.29999999993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21429</v>
      </c>
      <c r="D26" s="16">
        <v>0.23101871295907414</v>
      </c>
      <c r="E26" s="15">
        <v>26379.5</v>
      </c>
      <c r="F26" s="16">
        <v>0.11463510491101041</v>
      </c>
      <c r="G26" s="15">
        <v>29403.516749999999</v>
      </c>
      <c r="H26" s="16">
        <v>-0.13614074751789679</v>
      </c>
      <c r="I26" s="17">
        <v>25400.5</v>
      </c>
    </row>
    <row r="27" spans="1:9">
      <c r="A27" s="58" t="s">
        <v>125</v>
      </c>
      <c r="B27" s="29" t="s">
        <v>126</v>
      </c>
      <c r="C27" s="15">
        <v>697</v>
      </c>
      <c r="D27" s="16">
        <v>-0.84218077474892394</v>
      </c>
      <c r="E27" s="15">
        <v>110</v>
      </c>
      <c r="F27" s="16">
        <v>-0.22863636363636369</v>
      </c>
      <c r="G27" s="15">
        <v>84.85</v>
      </c>
      <c r="H27" s="16">
        <v>0.41426045963464947</v>
      </c>
      <c r="I27" s="17">
        <v>120</v>
      </c>
    </row>
    <row r="28" spans="1:9">
      <c r="A28" s="8" t="s">
        <v>127</v>
      </c>
      <c r="B28" s="29" t="s">
        <v>128</v>
      </c>
      <c r="C28" s="15">
        <v>9156</v>
      </c>
      <c r="D28" s="16">
        <v>0.44342507645259938</v>
      </c>
      <c r="E28" s="15">
        <v>13216</v>
      </c>
      <c r="F28" s="16">
        <v>0.14204498335351101</v>
      </c>
      <c r="G28" s="15">
        <v>15093.266500000002</v>
      </c>
      <c r="H28" s="16">
        <v>8.7902343737188915E-2</v>
      </c>
      <c r="I28" s="17">
        <v>16420</v>
      </c>
    </row>
    <row r="29" spans="1:9">
      <c r="A29" s="50" t="s">
        <v>129</v>
      </c>
      <c r="B29" s="51" t="s">
        <v>130</v>
      </c>
      <c r="C29" s="24">
        <v>31282</v>
      </c>
      <c r="D29" s="53">
        <v>0.26927626110862479</v>
      </c>
      <c r="E29" s="24">
        <v>39705.5</v>
      </c>
      <c r="F29" s="53">
        <v>0.12280750147964385</v>
      </c>
      <c r="G29" s="24">
        <v>44581.633249999999</v>
      </c>
      <c r="H29" s="53">
        <v>-5.9242631044702676E-2</v>
      </c>
      <c r="I29" s="26">
        <v>41940.5</v>
      </c>
    </row>
    <row r="30" spans="1:9">
      <c r="A30" s="8" t="s">
        <v>131</v>
      </c>
      <c r="B30" s="29" t="s">
        <v>132</v>
      </c>
      <c r="C30" s="15">
        <v>0</v>
      </c>
      <c r="D30" s="43" t="s">
        <v>95</v>
      </c>
      <c r="E30" s="15">
        <v>0</v>
      </c>
      <c r="F30" s="43" t="s">
        <v>95</v>
      </c>
      <c r="G30" s="15">
        <v>0</v>
      </c>
      <c r="H30" s="43" t="s">
        <v>95</v>
      </c>
      <c r="I30" s="17">
        <v>0</v>
      </c>
    </row>
    <row r="31" spans="1:9">
      <c r="A31" s="8" t="s">
        <v>133</v>
      </c>
      <c r="B31" s="29" t="s">
        <v>134</v>
      </c>
      <c r="C31" s="15">
        <v>9161</v>
      </c>
      <c r="D31" s="16">
        <v>1.4081432158061347E-2</v>
      </c>
      <c r="E31" s="15">
        <v>9290</v>
      </c>
      <c r="F31" s="16">
        <v>0.58728404736275563</v>
      </c>
      <c r="G31" s="15">
        <v>14745.8688</v>
      </c>
      <c r="H31" s="16">
        <v>-0.12287297714190976</v>
      </c>
      <c r="I31" s="17">
        <v>12934</v>
      </c>
    </row>
    <row r="32" spans="1:9">
      <c r="A32" s="50" t="s">
        <v>135</v>
      </c>
      <c r="B32" s="51" t="s">
        <v>136</v>
      </c>
      <c r="C32" s="24">
        <v>9161</v>
      </c>
      <c r="D32" s="53">
        <v>1.4081432158061347E-2</v>
      </c>
      <c r="E32" s="24">
        <v>9290</v>
      </c>
      <c r="F32" s="53">
        <v>0.58728404736275563</v>
      </c>
      <c r="G32" s="24">
        <v>14745.8688</v>
      </c>
      <c r="H32" s="53">
        <v>-0.12287297714190976</v>
      </c>
      <c r="I32" s="26">
        <v>12934</v>
      </c>
    </row>
    <row r="33" spans="1:9">
      <c r="A33" s="36" t="s">
        <v>137</v>
      </c>
      <c r="B33" s="37" t="s">
        <v>15</v>
      </c>
      <c r="C33" s="38">
        <v>22121</v>
      </c>
      <c r="D33" s="39">
        <v>0.37496044482618329</v>
      </c>
      <c r="E33" s="38">
        <v>30415.5</v>
      </c>
      <c r="F33" s="39">
        <v>-1.9060529992931275E-2</v>
      </c>
      <c r="G33" s="38">
        <v>29835.764449999999</v>
      </c>
      <c r="H33" s="39">
        <v>-2.7794308786346474E-2</v>
      </c>
      <c r="I33" s="40">
        <v>29006.5</v>
      </c>
    </row>
    <row r="34" spans="1:9">
      <c r="A34" s="113" t="s">
        <v>2</v>
      </c>
      <c r="B34" s="29" t="s">
        <v>138</v>
      </c>
      <c r="C34" s="15">
        <v>9728</v>
      </c>
      <c r="D34" s="16">
        <v>-0.4083264802631531</v>
      </c>
      <c r="E34" s="15">
        <v>5755.8000000000466</v>
      </c>
      <c r="F34" s="16">
        <v>-0.64342424510926433</v>
      </c>
      <c r="G34" s="15">
        <v>2052.3787300001131</v>
      </c>
      <c r="H34" s="16">
        <v>-10.847354050486976</v>
      </c>
      <c r="I34" s="17">
        <v>-20210.499999999931</v>
      </c>
    </row>
    <row r="35" spans="1:9">
      <c r="A35" s="113" t="s">
        <v>2</v>
      </c>
      <c r="B35" s="29" t="s">
        <v>139</v>
      </c>
      <c r="C35" s="15">
        <v>-12393</v>
      </c>
      <c r="D35" s="16">
        <v>0.98980876301137743</v>
      </c>
      <c r="E35" s="15">
        <v>-24659.7</v>
      </c>
      <c r="F35" s="16">
        <v>0.12667168375932736</v>
      </c>
      <c r="G35" s="15">
        <v>-27783.385719999886</v>
      </c>
      <c r="H35" s="16">
        <v>0.77145436830512137</v>
      </c>
      <c r="I35" s="17">
        <v>-49216.999999999927</v>
      </c>
    </row>
    <row r="36" spans="1:9">
      <c r="A36" s="123" t="s">
        <v>2</v>
      </c>
      <c r="B36" s="31" t="s">
        <v>140</v>
      </c>
      <c r="C36" s="20">
        <v>617400</v>
      </c>
      <c r="D36" s="111">
        <v>4.3040492387431087E-2</v>
      </c>
      <c r="E36" s="20">
        <v>643973.19999999995</v>
      </c>
      <c r="F36" s="111">
        <v>9.2911837480191412E-3</v>
      </c>
      <c r="G36" s="20">
        <v>649956.47332999983</v>
      </c>
      <c r="H36" s="111">
        <v>-6.1523709572619311E-3</v>
      </c>
      <c r="I36" s="21">
        <v>645957.69999999995</v>
      </c>
    </row>
    <row r="37" spans="1:9">
      <c r="A37" s="123">
        <v>0</v>
      </c>
      <c r="B37" s="31" t="s">
        <v>19</v>
      </c>
      <c r="C37" s="64">
        <v>0.43976312101622894</v>
      </c>
      <c r="D37" s="124">
        <v>0</v>
      </c>
      <c r="E37" s="41">
        <v>0.18923903930561872</v>
      </c>
      <c r="F37" s="124">
        <v>0</v>
      </c>
      <c r="G37" s="41">
        <v>6.8789212136312908E-2</v>
      </c>
      <c r="H37" s="124">
        <v>0</v>
      </c>
      <c r="I37" s="42" t="s">
        <v>54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2" max="2" width="37.83203125" customWidth="1"/>
  </cols>
  <sheetData>
    <row r="1" spans="1:9">
      <c r="A1" s="5" t="s">
        <v>76</v>
      </c>
      <c r="B1" s="6" t="s">
        <v>21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53</v>
      </c>
    </row>
    <row r="4" spans="1:9">
      <c r="A4" s="5" t="s">
        <v>81</v>
      </c>
      <c r="B4" s="9" t="s">
        <v>82</v>
      </c>
      <c r="C4" s="10">
        <v>72831.399999999994</v>
      </c>
      <c r="D4" s="11">
        <v>3.9374500558825062E-2</v>
      </c>
      <c r="E4" s="10">
        <v>75699.100000000006</v>
      </c>
      <c r="F4" s="11">
        <v>-1.2511377281896427E-2</v>
      </c>
      <c r="G4" s="10">
        <v>74752</v>
      </c>
      <c r="H4" s="11">
        <v>3.3726187928082269E-2</v>
      </c>
      <c r="I4" s="12">
        <v>77273.100000000006</v>
      </c>
    </row>
    <row r="5" spans="1:9">
      <c r="A5" s="13" t="s">
        <v>83</v>
      </c>
      <c r="B5" s="14" t="s">
        <v>84</v>
      </c>
      <c r="C5" s="15">
        <v>34738.699999999997</v>
      </c>
      <c r="D5" s="16">
        <v>3.1581492686830706E-2</v>
      </c>
      <c r="E5" s="15">
        <v>35835.800000000003</v>
      </c>
      <c r="F5" s="16">
        <v>1.3958108930175886E-2</v>
      </c>
      <c r="G5" s="15">
        <v>36336</v>
      </c>
      <c r="H5" s="16">
        <v>6.4577829150154115E-2</v>
      </c>
      <c r="I5" s="17">
        <v>38682.5</v>
      </c>
    </row>
    <row r="6" spans="1:9">
      <c r="A6" s="13" t="s">
        <v>85</v>
      </c>
      <c r="B6" s="14" t="s">
        <v>86</v>
      </c>
      <c r="C6" s="15">
        <v>5247.2</v>
      </c>
      <c r="D6" s="16">
        <v>1.3340448239057367E-4</v>
      </c>
      <c r="E6" s="15">
        <v>5247.9</v>
      </c>
      <c r="F6" s="16">
        <v>7.89077535776216E-2</v>
      </c>
      <c r="G6" s="15">
        <v>5662</v>
      </c>
      <c r="H6" s="16">
        <v>-0.14318262098198514</v>
      </c>
      <c r="I6" s="17">
        <v>4851.3</v>
      </c>
    </row>
    <row r="7" spans="1:9">
      <c r="A7" s="13" t="s">
        <v>87</v>
      </c>
      <c r="B7" s="14" t="s">
        <v>88</v>
      </c>
      <c r="C7" s="15">
        <v>823</v>
      </c>
      <c r="D7" s="16">
        <v>-0.22235722964763063</v>
      </c>
      <c r="E7" s="15">
        <v>640</v>
      </c>
      <c r="F7" s="16">
        <v>-4.3749999999999997E-2</v>
      </c>
      <c r="G7" s="15">
        <v>612</v>
      </c>
      <c r="H7" s="16">
        <v>0.22712418300653595</v>
      </c>
      <c r="I7" s="17">
        <v>751</v>
      </c>
    </row>
    <row r="8" spans="1:9">
      <c r="A8" s="13" t="s">
        <v>89</v>
      </c>
      <c r="B8" s="14" t="s">
        <v>90</v>
      </c>
      <c r="C8" s="15">
        <v>0</v>
      </c>
      <c r="D8" s="43" t="s">
        <v>95</v>
      </c>
      <c r="E8" s="15">
        <v>0</v>
      </c>
      <c r="F8" s="43" t="s">
        <v>95</v>
      </c>
      <c r="G8" s="15">
        <v>266</v>
      </c>
      <c r="H8" s="16">
        <v>-0.21616541353383459</v>
      </c>
      <c r="I8" s="17">
        <v>208.5</v>
      </c>
    </row>
    <row r="9" spans="1:9">
      <c r="A9" s="13" t="s">
        <v>91</v>
      </c>
      <c r="B9" s="14" t="s">
        <v>92</v>
      </c>
      <c r="C9" s="15">
        <v>28536.400000000001</v>
      </c>
      <c r="D9" s="16">
        <v>0.10076253486774778</v>
      </c>
      <c r="E9" s="15">
        <v>31411.8</v>
      </c>
      <c r="F9" s="16">
        <v>-1.776402498424136E-3</v>
      </c>
      <c r="G9" s="15">
        <v>31356</v>
      </c>
      <c r="H9" s="16">
        <v>-1.1500191350937574E-2</v>
      </c>
      <c r="I9" s="17">
        <v>30995.4</v>
      </c>
    </row>
    <row r="10" spans="1:9">
      <c r="A10" s="13" t="s">
        <v>93</v>
      </c>
      <c r="B10" s="14" t="s">
        <v>94</v>
      </c>
      <c r="C10" s="15">
        <v>251151.5</v>
      </c>
      <c r="D10" s="16">
        <v>2.4229200303402573E-2</v>
      </c>
      <c r="E10" s="15">
        <v>257236.7</v>
      </c>
      <c r="F10" s="16">
        <v>2.4585527648270981E-2</v>
      </c>
      <c r="G10" s="15">
        <v>263561</v>
      </c>
      <c r="H10" s="16">
        <v>1.6039171197559533E-2</v>
      </c>
      <c r="I10" s="17">
        <v>267788.3</v>
      </c>
    </row>
    <row r="11" spans="1:9">
      <c r="A11" s="13" t="s">
        <v>96</v>
      </c>
      <c r="B11" s="14" t="s">
        <v>97</v>
      </c>
      <c r="C11" s="15">
        <v>894.9</v>
      </c>
      <c r="D11" s="16">
        <v>-0.71818080232428216</v>
      </c>
      <c r="E11" s="15">
        <v>252.2</v>
      </c>
      <c r="F11" s="16">
        <v>0.26883425852498022</v>
      </c>
      <c r="G11" s="15">
        <v>320</v>
      </c>
      <c r="H11" s="16">
        <v>2.375000000000007E-2</v>
      </c>
      <c r="I11" s="17">
        <v>327.60000000000002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42672.800000000003</v>
      </c>
      <c r="D13" s="43">
        <v>1.3502746480193404E-2</v>
      </c>
      <c r="E13" s="20">
        <v>43249</v>
      </c>
      <c r="F13" s="43">
        <v>-6.3354065989965087E-3</v>
      </c>
      <c r="G13" s="20">
        <v>42975</v>
      </c>
      <c r="H13" s="43">
        <v>-4.0681791739383431E-2</v>
      </c>
      <c r="I13" s="21">
        <v>41226.699999999997</v>
      </c>
    </row>
    <row r="14" spans="1:9">
      <c r="A14" s="22" t="s">
        <v>101</v>
      </c>
      <c r="B14" s="23" t="s">
        <v>102</v>
      </c>
      <c r="C14" s="24">
        <v>431648.7</v>
      </c>
      <c r="D14" s="25">
        <v>2.9366241575614533E-2</v>
      </c>
      <c r="E14" s="24">
        <v>444324.6</v>
      </c>
      <c r="F14" s="25">
        <v>1.3173702288822234E-2</v>
      </c>
      <c r="G14" s="24">
        <v>450178</v>
      </c>
      <c r="H14" s="25">
        <v>1.5716227803224452E-2</v>
      </c>
      <c r="I14" s="26">
        <v>457253.1</v>
      </c>
    </row>
    <row r="15" spans="1:9">
      <c r="A15" s="27" t="s">
        <v>103</v>
      </c>
      <c r="B15" s="28" t="s">
        <v>104</v>
      </c>
      <c r="C15" s="10">
        <v>122602.7</v>
      </c>
      <c r="D15" s="16">
        <v>-3.3789631060327362E-2</v>
      </c>
      <c r="E15" s="10">
        <v>118460</v>
      </c>
      <c r="F15" s="16">
        <v>7.4801620800270127E-2</v>
      </c>
      <c r="G15" s="10">
        <v>127321</v>
      </c>
      <c r="H15" s="16">
        <v>2.104130504787113E-2</v>
      </c>
      <c r="I15" s="12">
        <v>130000</v>
      </c>
    </row>
    <row r="16" spans="1:9">
      <c r="A16" s="8" t="s">
        <v>105</v>
      </c>
      <c r="B16" s="29" t="s">
        <v>106</v>
      </c>
      <c r="C16" s="15">
        <v>23349.3</v>
      </c>
      <c r="D16" s="16">
        <v>-7.6631847635689268E-2</v>
      </c>
      <c r="E16" s="15">
        <v>21560</v>
      </c>
      <c r="F16" s="16">
        <v>2.5788497217068645E-2</v>
      </c>
      <c r="G16" s="15">
        <v>22116</v>
      </c>
      <c r="H16" s="16">
        <v>5.6701030927835051E-2</v>
      </c>
      <c r="I16" s="17">
        <v>23370</v>
      </c>
    </row>
    <row r="17" spans="1:9">
      <c r="A17" s="8" t="s">
        <v>107</v>
      </c>
      <c r="B17" s="29" t="s">
        <v>108</v>
      </c>
      <c r="C17" s="15">
        <v>9612.2000000000007</v>
      </c>
      <c r="D17" s="16">
        <v>-1.8372484967021114E-2</v>
      </c>
      <c r="E17" s="15">
        <v>9435.6</v>
      </c>
      <c r="F17" s="16">
        <v>-2.7088897367417052E-2</v>
      </c>
      <c r="G17" s="15">
        <v>9180</v>
      </c>
      <c r="H17" s="16">
        <v>0.8755119825708062</v>
      </c>
      <c r="I17" s="17">
        <v>17217.2</v>
      </c>
    </row>
    <row r="18" spans="1:9">
      <c r="A18" s="8" t="s">
        <v>109</v>
      </c>
      <c r="B18" s="29" t="s">
        <v>110</v>
      </c>
      <c r="C18" s="15">
        <v>37001.699999999997</v>
      </c>
      <c r="D18" s="16">
        <v>-6.8267133672236691E-2</v>
      </c>
      <c r="E18" s="15">
        <v>34475.699999999997</v>
      </c>
      <c r="F18" s="16">
        <v>5.1030145870859855E-2</v>
      </c>
      <c r="G18" s="15">
        <v>36235</v>
      </c>
      <c r="H18" s="16">
        <v>-0.32232372016006627</v>
      </c>
      <c r="I18" s="17">
        <v>24555.599999999999</v>
      </c>
    </row>
    <row r="19" spans="1:9">
      <c r="A19" s="8" t="s">
        <v>111</v>
      </c>
      <c r="B19" s="29" t="s">
        <v>112</v>
      </c>
      <c r="C19" s="15">
        <v>198902.3</v>
      </c>
      <c r="D19" s="16">
        <v>1.6462353627886773E-2</v>
      </c>
      <c r="E19" s="15">
        <v>202176.7</v>
      </c>
      <c r="F19" s="16">
        <v>1.5037835714995784E-2</v>
      </c>
      <c r="G19" s="15">
        <v>205217</v>
      </c>
      <c r="H19" s="16">
        <v>-1.3654326883250441E-2</v>
      </c>
      <c r="I19" s="17">
        <v>202414.9</v>
      </c>
    </row>
    <row r="20" spans="1:9">
      <c r="A20" s="58" t="s">
        <v>113</v>
      </c>
      <c r="B20" s="29" t="s">
        <v>114</v>
      </c>
      <c r="C20" s="15">
        <v>2136.3000000000002</v>
      </c>
      <c r="D20" s="16">
        <v>0.39381173056218682</v>
      </c>
      <c r="E20" s="15">
        <v>2977.6</v>
      </c>
      <c r="F20" s="16">
        <v>-0.39985222998387959</v>
      </c>
      <c r="G20" s="15">
        <v>1787</v>
      </c>
      <c r="H20" s="16">
        <v>1.9503637381085619</v>
      </c>
      <c r="I20" s="17">
        <v>5272.3</v>
      </c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42672.9</v>
      </c>
      <c r="D22" s="16">
        <v>1.3500371430111348E-2</v>
      </c>
      <c r="E22" s="20">
        <v>43249</v>
      </c>
      <c r="F22" s="16">
        <v>-6.3354065989965087E-3</v>
      </c>
      <c r="G22" s="20">
        <v>42975</v>
      </c>
      <c r="H22" s="16">
        <v>-4.0681791739383431E-2</v>
      </c>
      <c r="I22" s="21">
        <v>41226.699999999997</v>
      </c>
    </row>
    <row r="23" spans="1:9">
      <c r="A23" s="50" t="s">
        <v>118</v>
      </c>
      <c r="B23" s="51" t="s">
        <v>119</v>
      </c>
      <c r="C23" s="24">
        <v>436277.4</v>
      </c>
      <c r="D23" s="52">
        <v>-9.0373693434499386E-3</v>
      </c>
      <c r="E23" s="24">
        <v>432334.6</v>
      </c>
      <c r="F23" s="52">
        <v>2.8904464273736184E-2</v>
      </c>
      <c r="G23" s="24">
        <v>444831</v>
      </c>
      <c r="H23" s="53">
        <v>-1.7406610600430015E-3</v>
      </c>
      <c r="I23" s="26">
        <v>444056.7</v>
      </c>
    </row>
    <row r="24" spans="1:9">
      <c r="A24" s="49" t="s">
        <v>120</v>
      </c>
      <c r="B24" s="32" t="s">
        <v>121</v>
      </c>
      <c r="C24" s="33">
        <v>4628.6999999999534</v>
      </c>
      <c r="D24" s="118">
        <v>0</v>
      </c>
      <c r="E24" s="33">
        <v>-11990</v>
      </c>
      <c r="F24" s="118">
        <v>0</v>
      </c>
      <c r="G24" s="34">
        <v>-5347</v>
      </c>
      <c r="H24" s="119">
        <v>0</v>
      </c>
      <c r="I24" s="35">
        <v>-13196.4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39886</v>
      </c>
      <c r="D26" s="16">
        <v>0.31126209697638269</v>
      </c>
      <c r="E26" s="15">
        <v>52301</v>
      </c>
      <c r="F26" s="16">
        <v>0.12586757423376227</v>
      </c>
      <c r="G26" s="15">
        <v>58884</v>
      </c>
      <c r="H26" s="16">
        <v>-0.22338835676924121</v>
      </c>
      <c r="I26" s="17">
        <v>45730</v>
      </c>
    </row>
    <row r="27" spans="1:9">
      <c r="A27" s="58" t="s">
        <v>125</v>
      </c>
      <c r="B27" s="29" t="s">
        <v>126</v>
      </c>
      <c r="C27" s="15">
        <v>241.5</v>
      </c>
      <c r="D27" s="16">
        <v>-0.50310559006211175</v>
      </c>
      <c r="E27" s="15">
        <v>120</v>
      </c>
      <c r="F27" s="16">
        <v>18.266666666666666</v>
      </c>
      <c r="G27" s="15">
        <v>2312</v>
      </c>
      <c r="H27" s="16">
        <v>-0.93944636678200688</v>
      </c>
      <c r="I27" s="17">
        <v>140</v>
      </c>
    </row>
    <row r="28" spans="1:9">
      <c r="A28" s="8" t="s">
        <v>127</v>
      </c>
      <c r="B28" s="29" t="s">
        <v>128</v>
      </c>
      <c r="C28" s="15">
        <v>5301.6</v>
      </c>
      <c r="D28" s="16">
        <v>-4.6042704089331588E-2</v>
      </c>
      <c r="E28" s="15">
        <v>5057.5</v>
      </c>
      <c r="F28" s="16">
        <v>0.1296094908551656</v>
      </c>
      <c r="G28" s="15">
        <v>5713</v>
      </c>
      <c r="H28" s="16">
        <v>4.4985121652371785E-2</v>
      </c>
      <c r="I28" s="17">
        <v>5970</v>
      </c>
    </row>
    <row r="29" spans="1:9">
      <c r="A29" s="50" t="s">
        <v>129</v>
      </c>
      <c r="B29" s="51" t="s">
        <v>130</v>
      </c>
      <c r="C29" s="24">
        <v>45429.1</v>
      </c>
      <c r="D29" s="53">
        <v>0.26523527870902136</v>
      </c>
      <c r="E29" s="24">
        <v>57478.5</v>
      </c>
      <c r="F29" s="53">
        <v>0.16407004358151309</v>
      </c>
      <c r="G29" s="24">
        <v>66909</v>
      </c>
      <c r="H29" s="53">
        <v>-0.22521633860915571</v>
      </c>
      <c r="I29" s="26">
        <v>51840</v>
      </c>
    </row>
    <row r="30" spans="1:9">
      <c r="A30" s="8" t="s">
        <v>131</v>
      </c>
      <c r="B30" s="29" t="s">
        <v>132</v>
      </c>
      <c r="C30" s="15">
        <v>1198</v>
      </c>
      <c r="D30" s="16">
        <v>-0.67779632721201999</v>
      </c>
      <c r="E30" s="15">
        <v>386</v>
      </c>
      <c r="F30" s="16">
        <v>-2.8497409326424871E-2</v>
      </c>
      <c r="G30" s="15">
        <v>375</v>
      </c>
      <c r="H30" s="16">
        <v>0.5093333333333333</v>
      </c>
      <c r="I30" s="17">
        <v>566</v>
      </c>
    </row>
    <row r="31" spans="1:9">
      <c r="A31" s="8" t="s">
        <v>133</v>
      </c>
      <c r="B31" s="29" t="s">
        <v>134</v>
      </c>
      <c r="C31" s="15">
        <v>9311.5</v>
      </c>
      <c r="D31" s="16">
        <v>-0.23470976749181119</v>
      </c>
      <c r="E31" s="15">
        <v>7126</v>
      </c>
      <c r="F31" s="16">
        <v>0.83398821218074659</v>
      </c>
      <c r="G31" s="15">
        <v>13069</v>
      </c>
      <c r="H31" s="16">
        <v>-0.35274313260387175</v>
      </c>
      <c r="I31" s="17">
        <v>8459</v>
      </c>
    </row>
    <row r="32" spans="1:9">
      <c r="A32" s="50" t="s">
        <v>135</v>
      </c>
      <c r="B32" s="51" t="s">
        <v>136</v>
      </c>
      <c r="C32" s="24">
        <v>10509.5</v>
      </c>
      <c r="D32" s="53">
        <v>-0.28521813597221563</v>
      </c>
      <c r="E32" s="24">
        <v>7512</v>
      </c>
      <c r="F32" s="53">
        <v>0.78966986155484553</v>
      </c>
      <c r="G32" s="24">
        <v>13444</v>
      </c>
      <c r="H32" s="53">
        <v>-0.32869681642368342</v>
      </c>
      <c r="I32" s="26">
        <v>9025</v>
      </c>
    </row>
    <row r="33" spans="1:9">
      <c r="A33" s="36" t="s">
        <v>137</v>
      </c>
      <c r="B33" s="37" t="s">
        <v>15</v>
      </c>
      <c r="C33" s="38">
        <v>34919.599999999999</v>
      </c>
      <c r="D33" s="39">
        <v>0.43090127034673942</v>
      </c>
      <c r="E33" s="38">
        <v>49966.5</v>
      </c>
      <c r="F33" s="39">
        <v>7.00169113305915E-2</v>
      </c>
      <c r="G33" s="38">
        <v>53465</v>
      </c>
      <c r="H33" s="39">
        <v>-0.19919573552791545</v>
      </c>
      <c r="I33" s="40">
        <v>42815</v>
      </c>
    </row>
    <row r="34" spans="1:9">
      <c r="A34" s="113" t="s">
        <v>2</v>
      </c>
      <c r="B34" s="29" t="s">
        <v>138</v>
      </c>
      <c r="C34" s="15">
        <v>33165.1</v>
      </c>
      <c r="D34" s="16">
        <v>-0.41439042849260216</v>
      </c>
      <c r="E34" s="15">
        <v>19421.8</v>
      </c>
      <c r="F34" s="16">
        <v>0.33916526789483986</v>
      </c>
      <c r="G34" s="15">
        <v>26009</v>
      </c>
      <c r="H34" s="16">
        <v>-0.31565996385866429</v>
      </c>
      <c r="I34" s="17">
        <v>17799</v>
      </c>
    </row>
    <row r="35" spans="1:9">
      <c r="A35" s="113" t="s">
        <v>2</v>
      </c>
      <c r="B35" s="29" t="s">
        <v>139</v>
      </c>
      <c r="C35" s="15">
        <v>-1754.5000000000437</v>
      </c>
      <c r="D35" s="16">
        <v>16.409347392419061</v>
      </c>
      <c r="E35" s="15">
        <v>-30544.7</v>
      </c>
      <c r="F35" s="16">
        <v>-0.10112065268278951</v>
      </c>
      <c r="G35" s="15">
        <v>-27456</v>
      </c>
      <c r="H35" s="16">
        <v>-8.8869463869463872E-2</v>
      </c>
      <c r="I35" s="17">
        <v>-25016</v>
      </c>
    </row>
    <row r="36" spans="1:9">
      <c r="A36" s="123" t="s">
        <v>2</v>
      </c>
      <c r="B36" s="31" t="s">
        <v>140</v>
      </c>
      <c r="C36" s="20">
        <v>404973.7</v>
      </c>
      <c r="D36" s="111">
        <v>5.411808223595746E-2</v>
      </c>
      <c r="E36" s="20">
        <v>426890.1</v>
      </c>
      <c r="F36" s="111">
        <v>3.5793521564449551E-2</v>
      </c>
      <c r="G36" s="20">
        <v>442170</v>
      </c>
      <c r="H36" s="111">
        <v>-1.3196508130357049E-2</v>
      </c>
      <c r="I36" s="21">
        <v>436334.9</v>
      </c>
    </row>
    <row r="37" spans="1:9">
      <c r="A37" s="123">
        <v>0</v>
      </c>
      <c r="B37" s="31" t="s">
        <v>19</v>
      </c>
      <c r="C37" s="64">
        <v>0.9497560109508687</v>
      </c>
      <c r="D37" s="124">
        <v>0</v>
      </c>
      <c r="E37" s="41">
        <v>0.38869642660582587</v>
      </c>
      <c r="F37" s="124">
        <v>0</v>
      </c>
      <c r="G37" s="41">
        <v>0.48646778266155427</v>
      </c>
      <c r="H37" s="124">
        <v>0</v>
      </c>
      <c r="I37" s="42">
        <v>0.4157187901436421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2" max="2" width="42.5" customWidth="1"/>
  </cols>
  <sheetData>
    <row r="1" spans="1:9">
      <c r="A1" s="5" t="s">
        <v>76</v>
      </c>
      <c r="B1" s="6" t="s">
        <v>22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186</v>
      </c>
    </row>
    <row r="2" spans="1:9">
      <c r="A2" s="140">
        <v>0</v>
      </c>
      <c r="B2" s="4">
        <v>0</v>
      </c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>
        <v>0</v>
      </c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>
        <v>0</v>
      </c>
    </row>
    <row r="4" spans="1:9">
      <c r="A4" s="5" t="s">
        <v>81</v>
      </c>
      <c r="B4" s="9" t="s">
        <v>82</v>
      </c>
      <c r="C4" s="10">
        <v>20834</v>
      </c>
      <c r="D4" s="11">
        <v>4.7182490160314873E-2</v>
      </c>
      <c r="E4" s="10">
        <v>21817</v>
      </c>
      <c r="F4" s="11">
        <v>-8.1326488518128029E-2</v>
      </c>
      <c r="G4" s="10">
        <v>20042.7</v>
      </c>
      <c r="H4" s="11">
        <v>4.7912706371895965E-2</v>
      </c>
      <c r="I4" s="12">
        <v>21003</v>
      </c>
    </row>
    <row r="5" spans="1:9">
      <c r="A5" s="13" t="s">
        <v>83</v>
      </c>
      <c r="B5" s="14" t="s">
        <v>84</v>
      </c>
      <c r="C5" s="15">
        <v>10888</v>
      </c>
      <c r="D5" s="16">
        <v>8.6149889786921383E-2</v>
      </c>
      <c r="E5" s="15">
        <v>11826</v>
      </c>
      <c r="F5" s="16">
        <v>-0.12416708946389308</v>
      </c>
      <c r="G5" s="15">
        <v>10357.6</v>
      </c>
      <c r="H5" s="16">
        <v>0.15316289487912255</v>
      </c>
      <c r="I5" s="17">
        <v>11944</v>
      </c>
    </row>
    <row r="6" spans="1:9">
      <c r="A6" s="13" t="s">
        <v>85</v>
      </c>
      <c r="B6" s="14" t="s">
        <v>86</v>
      </c>
      <c r="C6" s="15">
        <v>1058</v>
      </c>
      <c r="D6" s="16">
        <v>0.10680529300567108</v>
      </c>
      <c r="E6" s="15">
        <v>1171</v>
      </c>
      <c r="F6" s="16">
        <v>-8.1383432963279212E-2</v>
      </c>
      <c r="G6" s="15">
        <v>1075.7</v>
      </c>
      <c r="H6" s="16">
        <v>0.20851538533048242</v>
      </c>
      <c r="I6" s="17">
        <v>1300</v>
      </c>
    </row>
    <row r="7" spans="1:9">
      <c r="A7" s="13" t="s">
        <v>87</v>
      </c>
      <c r="B7" s="14" t="s">
        <v>88</v>
      </c>
      <c r="C7" s="15">
        <v>100</v>
      </c>
      <c r="D7" s="16">
        <v>-0.7</v>
      </c>
      <c r="E7" s="15">
        <v>30</v>
      </c>
      <c r="F7" s="16">
        <v>-0.33666666666666673</v>
      </c>
      <c r="G7" s="15">
        <v>19.899999999999999</v>
      </c>
      <c r="H7" s="16">
        <v>2.3668341708542715</v>
      </c>
      <c r="I7" s="17">
        <v>67</v>
      </c>
    </row>
    <row r="8" spans="1:9">
      <c r="A8" s="13" t="s">
        <v>89</v>
      </c>
      <c r="B8" s="14" t="s">
        <v>90</v>
      </c>
      <c r="C8" s="15">
        <v>60</v>
      </c>
      <c r="D8" s="16">
        <v>-1</v>
      </c>
      <c r="E8" s="15">
        <v>0</v>
      </c>
      <c r="F8" s="16" t="s">
        <v>95</v>
      </c>
      <c r="G8" s="15">
        <v>0</v>
      </c>
      <c r="H8" s="16" t="s">
        <v>95</v>
      </c>
      <c r="I8" s="17">
        <v>0</v>
      </c>
    </row>
    <row r="9" spans="1:9">
      <c r="A9" s="13" t="s">
        <v>91</v>
      </c>
      <c r="B9" s="14" t="s">
        <v>92</v>
      </c>
      <c r="C9" s="15">
        <v>13991</v>
      </c>
      <c r="D9" s="16">
        <v>-0.86041026374097629</v>
      </c>
      <c r="E9" s="15">
        <v>1953</v>
      </c>
      <c r="F9" s="16">
        <v>2.7703533026113671</v>
      </c>
      <c r="G9" s="15">
        <v>7363.5</v>
      </c>
      <c r="H9" s="16">
        <v>-0.77537855639301967</v>
      </c>
      <c r="I9" s="17">
        <v>1654</v>
      </c>
    </row>
    <row r="10" spans="1:9">
      <c r="A10" s="13" t="s">
        <v>93</v>
      </c>
      <c r="B10" s="14" t="s">
        <v>94</v>
      </c>
      <c r="C10" s="15">
        <v>95421</v>
      </c>
      <c r="D10" s="16">
        <v>2.5906247052535605E-2</v>
      </c>
      <c r="E10" s="15">
        <v>97893</v>
      </c>
      <c r="F10" s="16">
        <v>1.4375900217584536E-2</v>
      </c>
      <c r="G10" s="15">
        <v>99300.3</v>
      </c>
      <c r="H10" s="16">
        <v>-3.1450056042127052E-3</v>
      </c>
      <c r="I10" s="17">
        <v>98988</v>
      </c>
    </row>
    <row r="11" spans="1:9">
      <c r="A11" s="13" t="s">
        <v>96</v>
      </c>
      <c r="B11" s="14" t="s">
        <v>97</v>
      </c>
      <c r="C11" s="15">
        <v>995</v>
      </c>
      <c r="D11" s="16">
        <v>-9.4472361809045224E-2</v>
      </c>
      <c r="E11" s="15">
        <v>901</v>
      </c>
      <c r="F11" s="16">
        <v>0.1458379578246394</v>
      </c>
      <c r="G11" s="15">
        <v>1032.4000000000001</v>
      </c>
      <c r="H11" s="16">
        <v>-0.21929484695854326</v>
      </c>
      <c r="I11" s="17">
        <v>806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7051</v>
      </c>
      <c r="D13" s="43">
        <v>2.4535526875620481E-2</v>
      </c>
      <c r="E13" s="20">
        <v>7224</v>
      </c>
      <c r="F13" s="43">
        <v>-6.1987818383167248E-2</v>
      </c>
      <c r="G13" s="20">
        <v>6776.2</v>
      </c>
      <c r="H13" s="43">
        <v>-9.3267613116495701E-3</v>
      </c>
      <c r="I13" s="21">
        <v>6713</v>
      </c>
    </row>
    <row r="14" spans="1:9">
      <c r="A14" s="22" t="s">
        <v>101</v>
      </c>
      <c r="B14" s="23" t="s">
        <v>102</v>
      </c>
      <c r="C14" s="24">
        <v>149340</v>
      </c>
      <c r="D14" s="25">
        <v>-5.1533413686888976E-2</v>
      </c>
      <c r="E14" s="24">
        <v>141644</v>
      </c>
      <c r="F14" s="25">
        <v>2.2934963711840995E-2</v>
      </c>
      <c r="G14" s="24">
        <v>144892.6</v>
      </c>
      <c r="H14" s="25">
        <v>-2.565762502708907E-2</v>
      </c>
      <c r="I14" s="26">
        <v>141175</v>
      </c>
    </row>
    <row r="15" spans="1:9">
      <c r="A15" s="27" t="s">
        <v>103</v>
      </c>
      <c r="B15" s="28" t="s">
        <v>104</v>
      </c>
      <c r="C15" s="10">
        <v>35385</v>
      </c>
      <c r="D15" s="16">
        <v>-7.474918750883143E-2</v>
      </c>
      <c r="E15" s="10">
        <v>32740</v>
      </c>
      <c r="F15" s="16">
        <v>7.0733048259010473E-2</v>
      </c>
      <c r="G15" s="10">
        <v>35055.800000000003</v>
      </c>
      <c r="H15" s="16">
        <v>-4.5692866800928884E-2</v>
      </c>
      <c r="I15" s="12">
        <v>33454</v>
      </c>
    </row>
    <row r="16" spans="1:9">
      <c r="A16" s="8" t="s">
        <v>105</v>
      </c>
      <c r="B16" s="29" t="s">
        <v>106</v>
      </c>
      <c r="C16" s="15">
        <v>12481</v>
      </c>
      <c r="D16" s="16">
        <v>-0.48722057527441709</v>
      </c>
      <c r="E16" s="15">
        <v>6400</v>
      </c>
      <c r="F16" s="16">
        <v>0.72306250000000005</v>
      </c>
      <c r="G16" s="15">
        <v>11027.6</v>
      </c>
      <c r="H16" s="16">
        <v>-0.44684246798940841</v>
      </c>
      <c r="I16" s="17">
        <v>6100</v>
      </c>
    </row>
    <row r="17" spans="1:9">
      <c r="A17" s="8" t="s">
        <v>107</v>
      </c>
      <c r="B17" s="29" t="s">
        <v>108</v>
      </c>
      <c r="C17" s="15">
        <v>14560</v>
      </c>
      <c r="D17" s="16">
        <v>-1.3324175824175824E-2</v>
      </c>
      <c r="E17" s="15">
        <v>14366</v>
      </c>
      <c r="F17" s="16">
        <v>4.8754002505916723E-2</v>
      </c>
      <c r="G17" s="15">
        <v>15066.4</v>
      </c>
      <c r="H17" s="16">
        <v>-0.19688844050337173</v>
      </c>
      <c r="I17" s="17">
        <v>12100</v>
      </c>
    </row>
    <row r="18" spans="1:9">
      <c r="A18" s="8" t="s">
        <v>109</v>
      </c>
      <c r="B18" s="29" t="s">
        <v>110</v>
      </c>
      <c r="C18" s="15">
        <v>14547</v>
      </c>
      <c r="D18" s="16">
        <v>-7.2317316285144706E-2</v>
      </c>
      <c r="E18" s="15">
        <v>13495</v>
      </c>
      <c r="F18" s="16">
        <v>-5.3797702852908483E-2</v>
      </c>
      <c r="G18" s="15">
        <v>12769</v>
      </c>
      <c r="H18" s="16">
        <v>-0.10008614613517111</v>
      </c>
      <c r="I18" s="17">
        <v>11491</v>
      </c>
    </row>
    <row r="19" spans="1:9">
      <c r="A19" s="8" t="s">
        <v>111</v>
      </c>
      <c r="B19" s="29" t="s">
        <v>112</v>
      </c>
      <c r="C19" s="15">
        <v>64644</v>
      </c>
      <c r="D19" s="16">
        <v>-7.7253882804281915E-2</v>
      </c>
      <c r="E19" s="15">
        <v>59650</v>
      </c>
      <c r="F19" s="16">
        <v>4.8367141659681451E-2</v>
      </c>
      <c r="G19" s="15">
        <v>62535.1</v>
      </c>
      <c r="H19" s="16">
        <v>-3.8124189455201934E-2</v>
      </c>
      <c r="I19" s="17">
        <v>60151</v>
      </c>
    </row>
    <row r="20" spans="1:9">
      <c r="A20" s="58" t="s">
        <v>113</v>
      </c>
      <c r="B20" s="29" t="s">
        <v>114</v>
      </c>
      <c r="C20" s="15">
        <v>1567</v>
      </c>
      <c r="D20" s="16">
        <v>0.4269304403318443</v>
      </c>
      <c r="E20" s="15">
        <v>2236</v>
      </c>
      <c r="F20" s="16">
        <v>-5.8631484794275449E-2</v>
      </c>
      <c r="G20" s="15">
        <v>2104.9</v>
      </c>
      <c r="H20" s="16">
        <v>5.895767019810913E-2</v>
      </c>
      <c r="I20" s="17">
        <v>2229</v>
      </c>
    </row>
    <row r="21" spans="1:9">
      <c r="A21" s="141">
        <v>489</v>
      </c>
      <c r="B21" s="29" t="s">
        <v>115</v>
      </c>
      <c r="C21" s="15">
        <v>0</v>
      </c>
      <c r="D21" s="16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7051</v>
      </c>
      <c r="D22" s="16">
        <v>2.4535526875620481E-2</v>
      </c>
      <c r="E22" s="20">
        <v>7224</v>
      </c>
      <c r="F22" s="16">
        <v>-6.1987818383167248E-2</v>
      </c>
      <c r="G22" s="20">
        <v>6776.2</v>
      </c>
      <c r="H22" s="16">
        <v>-9.3267613116495701E-3</v>
      </c>
      <c r="I22" s="21">
        <v>6713</v>
      </c>
    </row>
    <row r="23" spans="1:9">
      <c r="A23" s="50" t="s">
        <v>118</v>
      </c>
      <c r="B23" s="51" t="s">
        <v>119</v>
      </c>
      <c r="C23" s="24">
        <v>150235</v>
      </c>
      <c r="D23" s="52">
        <v>-9.4012713415648819E-2</v>
      </c>
      <c r="E23" s="24">
        <v>136111</v>
      </c>
      <c r="F23" s="52">
        <v>6.7768218586300888E-2</v>
      </c>
      <c r="G23" s="24">
        <v>145335</v>
      </c>
      <c r="H23" s="53">
        <v>-9.0115939037396356E-2</v>
      </c>
      <c r="I23" s="26">
        <v>132238</v>
      </c>
    </row>
    <row r="24" spans="1:9">
      <c r="A24" s="49" t="s">
        <v>120</v>
      </c>
      <c r="B24" s="32" t="s">
        <v>121</v>
      </c>
      <c r="C24" s="33">
        <v>895</v>
      </c>
      <c r="D24" s="118">
        <v>0</v>
      </c>
      <c r="E24" s="33">
        <v>-5533</v>
      </c>
      <c r="F24" s="118">
        <v>0</v>
      </c>
      <c r="G24" s="34">
        <v>442.39999999999418</v>
      </c>
      <c r="H24" s="119">
        <v>0</v>
      </c>
      <c r="I24" s="35">
        <v>-8937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4314</v>
      </c>
      <c r="D26" s="16">
        <v>0.64580435790449697</v>
      </c>
      <c r="E26" s="15">
        <v>7100</v>
      </c>
      <c r="F26" s="16">
        <v>0.24540845070422529</v>
      </c>
      <c r="G26" s="15">
        <v>8842.4</v>
      </c>
      <c r="H26" s="16">
        <v>-0.71500949968334393</v>
      </c>
      <c r="I26" s="17">
        <v>2520</v>
      </c>
    </row>
    <row r="27" spans="1:9">
      <c r="A27" s="58" t="s">
        <v>125</v>
      </c>
      <c r="B27" s="29" t="s">
        <v>126</v>
      </c>
      <c r="C27" s="15">
        <v>0</v>
      </c>
      <c r="D27" s="16" t="s">
        <v>95</v>
      </c>
      <c r="E27" s="15">
        <v>0</v>
      </c>
      <c r="F27" s="16" t="s">
        <v>95</v>
      </c>
      <c r="G27" s="15">
        <v>0</v>
      </c>
      <c r="H27" s="16" t="s">
        <v>95</v>
      </c>
      <c r="I27" s="17">
        <v>0</v>
      </c>
    </row>
    <row r="28" spans="1:9">
      <c r="A28" s="8" t="s">
        <v>127</v>
      </c>
      <c r="B28" s="29" t="s">
        <v>128</v>
      </c>
      <c r="C28" s="15">
        <v>2150</v>
      </c>
      <c r="D28" s="16">
        <v>0.48837209302325579</v>
      </c>
      <c r="E28" s="15">
        <v>3200</v>
      </c>
      <c r="F28" s="16">
        <v>0.14259375000000005</v>
      </c>
      <c r="G28" s="15">
        <v>3656.3</v>
      </c>
      <c r="H28" s="16">
        <v>0.96920383994748782</v>
      </c>
      <c r="I28" s="17">
        <v>7200</v>
      </c>
    </row>
    <row r="29" spans="1:9">
      <c r="A29" s="50" t="s">
        <v>129</v>
      </c>
      <c r="B29" s="51" t="s">
        <v>130</v>
      </c>
      <c r="C29" s="24">
        <v>6464</v>
      </c>
      <c r="D29" s="53">
        <v>0.59344059405940597</v>
      </c>
      <c r="E29" s="24">
        <v>10300</v>
      </c>
      <c r="F29" s="53">
        <v>0.21346601941747581</v>
      </c>
      <c r="G29" s="24">
        <v>12498.7</v>
      </c>
      <c r="H29" s="53">
        <v>-0.22231912118860367</v>
      </c>
      <c r="I29" s="26">
        <v>9720</v>
      </c>
    </row>
    <row r="30" spans="1:9">
      <c r="A30" s="8" t="s">
        <v>131</v>
      </c>
      <c r="B30" s="29" t="s">
        <v>132</v>
      </c>
      <c r="C30" s="15">
        <v>0</v>
      </c>
      <c r="D30" s="16" t="s">
        <v>95</v>
      </c>
      <c r="E30" s="15">
        <v>0</v>
      </c>
      <c r="F30" s="16" t="s">
        <v>95</v>
      </c>
      <c r="G30" s="15">
        <v>0</v>
      </c>
      <c r="H30" s="16" t="s">
        <v>95</v>
      </c>
      <c r="I30" s="17">
        <v>0</v>
      </c>
    </row>
    <row r="31" spans="1:9">
      <c r="A31" s="8" t="s">
        <v>133</v>
      </c>
      <c r="B31" s="29" t="s">
        <v>134</v>
      </c>
      <c r="C31" s="15">
        <v>1994</v>
      </c>
      <c r="D31" s="16">
        <v>0.17101303911735205</v>
      </c>
      <c r="E31" s="15">
        <v>2335</v>
      </c>
      <c r="F31" s="16">
        <v>0.34269807280513909</v>
      </c>
      <c r="G31" s="15">
        <v>3135.2</v>
      </c>
      <c r="H31" s="16">
        <v>-0.88836437866802753</v>
      </c>
      <c r="I31" s="17">
        <v>350</v>
      </c>
    </row>
    <row r="32" spans="1:9">
      <c r="A32" s="50" t="s">
        <v>135</v>
      </c>
      <c r="B32" s="51" t="s">
        <v>136</v>
      </c>
      <c r="C32" s="24">
        <v>1994</v>
      </c>
      <c r="D32" s="53">
        <v>0.17101303911735205</v>
      </c>
      <c r="E32" s="24">
        <v>2335</v>
      </c>
      <c r="F32" s="53">
        <v>0.34269807280513909</v>
      </c>
      <c r="G32" s="24">
        <v>3135.2</v>
      </c>
      <c r="H32" s="53">
        <v>-0.88836437866802753</v>
      </c>
      <c r="I32" s="26">
        <v>350</v>
      </c>
    </row>
    <row r="33" spans="1:9">
      <c r="A33" s="36" t="s">
        <v>137</v>
      </c>
      <c r="B33" s="37" t="s">
        <v>15</v>
      </c>
      <c r="C33" s="38">
        <v>4470</v>
      </c>
      <c r="D33" s="39">
        <v>0.78187919463087252</v>
      </c>
      <c r="E33" s="38">
        <v>7965</v>
      </c>
      <c r="F33" s="39">
        <v>0.1755806654111739</v>
      </c>
      <c r="G33" s="38">
        <v>9363.5</v>
      </c>
      <c r="H33" s="39">
        <v>6.9418486676990437E-4</v>
      </c>
      <c r="I33" s="40">
        <v>9370</v>
      </c>
    </row>
    <row r="34" spans="1:9">
      <c r="A34" s="113" t="s">
        <v>2</v>
      </c>
      <c r="B34" s="29" t="s">
        <v>138</v>
      </c>
      <c r="C34" s="15">
        <v>14886</v>
      </c>
      <c r="D34" s="16">
        <v>-1.2404944242912803</v>
      </c>
      <c r="E34" s="15">
        <v>-3580</v>
      </c>
      <c r="F34" s="16">
        <v>-3.1804189944134063</v>
      </c>
      <c r="G34" s="15">
        <v>7805.8999999999942</v>
      </c>
      <c r="H34" s="16">
        <v>-1.9330122087139223</v>
      </c>
      <c r="I34" s="17">
        <v>-7283</v>
      </c>
    </row>
    <row r="35" spans="1:9">
      <c r="A35" s="113" t="s">
        <v>2</v>
      </c>
      <c r="B35" s="29" t="s">
        <v>139</v>
      </c>
      <c r="C35" s="15">
        <v>10416</v>
      </c>
      <c r="D35" s="16">
        <v>-2.1083909370199692</v>
      </c>
      <c r="E35" s="15">
        <v>-11545</v>
      </c>
      <c r="F35" s="16">
        <v>-0.86508445214378471</v>
      </c>
      <c r="G35" s="15">
        <v>-1557.6000000000058</v>
      </c>
      <c r="H35" s="16">
        <v>9.6914483821263087</v>
      </c>
      <c r="I35" s="17">
        <v>-16653</v>
      </c>
    </row>
    <row r="36" spans="1:9">
      <c r="A36" s="123" t="s">
        <v>2</v>
      </c>
      <c r="B36" s="31" t="s">
        <v>140</v>
      </c>
      <c r="C36" s="20">
        <v>133707</v>
      </c>
      <c r="D36" s="111">
        <v>6.1021487281892495E-2</v>
      </c>
      <c r="E36" s="20">
        <v>141866</v>
      </c>
      <c r="F36" s="111">
        <v>2.4896733537282481E-3</v>
      </c>
      <c r="G36" s="20">
        <v>142219.20000000001</v>
      </c>
      <c r="H36" s="111">
        <v>-3.4960117902506243E-3</v>
      </c>
      <c r="I36" s="21">
        <v>141722</v>
      </c>
    </row>
    <row r="37" spans="1:9">
      <c r="A37" s="123">
        <v>0</v>
      </c>
      <c r="B37" s="31" t="s">
        <v>19</v>
      </c>
      <c r="C37" s="64">
        <v>3.330201342281879</v>
      </c>
      <c r="D37" s="124">
        <v>0</v>
      </c>
      <c r="E37" s="41" t="s">
        <v>54</v>
      </c>
      <c r="F37" s="124">
        <v>0</v>
      </c>
      <c r="G37" s="41">
        <v>0.83365194638756812</v>
      </c>
      <c r="H37" s="124">
        <v>0</v>
      </c>
      <c r="I37" s="42" t="s">
        <v>54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21" sqref="D21"/>
    </sheetView>
  </sheetViews>
  <sheetFormatPr baseColWidth="10" defaultRowHeight="13"/>
  <cols>
    <col min="1" max="1" width="11.5" bestFit="1" customWidth="1"/>
    <col min="2" max="2" width="43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23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80</v>
      </c>
    </row>
    <row r="4" spans="1:9">
      <c r="A4" s="5" t="s">
        <v>81</v>
      </c>
      <c r="B4" s="9" t="s">
        <v>82</v>
      </c>
      <c r="C4" s="10">
        <v>789586.82429999998</v>
      </c>
      <c r="D4" s="11">
        <v>1.8367526602102629E-3</v>
      </c>
      <c r="E4" s="10">
        <v>791037.1</v>
      </c>
      <c r="F4" s="11">
        <v>-6.1564310574056605E-3</v>
      </c>
      <c r="G4" s="10">
        <v>786167.13462999987</v>
      </c>
      <c r="H4" s="11">
        <v>-0.11307371004746607</v>
      </c>
      <c r="I4" s="12">
        <v>697272.3</v>
      </c>
    </row>
    <row r="5" spans="1:9">
      <c r="A5" s="13" t="s">
        <v>83</v>
      </c>
      <c r="B5" s="14" t="s">
        <v>84</v>
      </c>
      <c r="C5" s="15">
        <v>483206.14149000001</v>
      </c>
      <c r="D5" s="16">
        <v>-2.8677908453874235E-2</v>
      </c>
      <c r="E5" s="15">
        <v>469348.8</v>
      </c>
      <c r="F5" s="16">
        <v>-1.3178253316083835E-2</v>
      </c>
      <c r="G5" s="15">
        <v>463163.60262000002</v>
      </c>
      <c r="H5" s="16">
        <v>-5.2126295078950828E-2</v>
      </c>
      <c r="I5" s="17">
        <v>439020.6</v>
      </c>
    </row>
    <row r="6" spans="1:9">
      <c r="A6" s="13" t="s">
        <v>85</v>
      </c>
      <c r="B6" s="14" t="s">
        <v>86</v>
      </c>
      <c r="C6" s="15">
        <v>58316.961710000003</v>
      </c>
      <c r="D6" s="16">
        <v>-5.0955358833285169E-2</v>
      </c>
      <c r="E6" s="15">
        <v>55345.4</v>
      </c>
      <c r="F6" s="16">
        <v>0.12424770279011441</v>
      </c>
      <c r="G6" s="15">
        <v>62221.93881</v>
      </c>
      <c r="H6" s="16">
        <v>2.8138968722051676E-2</v>
      </c>
      <c r="I6" s="17">
        <v>63972.800000000003</v>
      </c>
    </row>
    <row r="7" spans="1:9">
      <c r="A7" s="13" t="s">
        <v>87</v>
      </c>
      <c r="B7" s="14" t="s">
        <v>88</v>
      </c>
      <c r="C7" s="15">
        <v>22315.722819999999</v>
      </c>
      <c r="D7" s="16">
        <v>8.7901126744681451E-2</v>
      </c>
      <c r="E7" s="15">
        <v>24277.3</v>
      </c>
      <c r="F7" s="16">
        <v>-6.3540753708196535E-2</v>
      </c>
      <c r="G7" s="15">
        <v>22734.70206</v>
      </c>
      <c r="H7" s="16">
        <v>4.6519102700745912E-2</v>
      </c>
      <c r="I7" s="17">
        <v>23792.3</v>
      </c>
    </row>
    <row r="8" spans="1:9">
      <c r="A8" s="13" t="s">
        <v>89</v>
      </c>
      <c r="B8" s="14" t="s">
        <v>90</v>
      </c>
      <c r="C8" s="15">
        <v>22555.508280000002</v>
      </c>
      <c r="D8" s="16">
        <v>-0.25161074667655425</v>
      </c>
      <c r="E8" s="15">
        <v>16880.3</v>
      </c>
      <c r="F8" s="16">
        <v>1.9921245742078051</v>
      </c>
      <c r="G8" s="15">
        <v>50507.960450000006</v>
      </c>
      <c r="H8" s="16">
        <v>-0.6110474502440536</v>
      </c>
      <c r="I8" s="17">
        <v>19645.2</v>
      </c>
    </row>
    <row r="9" spans="1:9">
      <c r="A9" s="13" t="s">
        <v>91</v>
      </c>
      <c r="B9" s="14" t="s">
        <v>92</v>
      </c>
      <c r="C9" s="15">
        <v>85812.434330000004</v>
      </c>
      <c r="D9" s="16">
        <v>0.2000405396260711</v>
      </c>
      <c r="E9" s="15">
        <v>102978.4</v>
      </c>
      <c r="F9" s="16">
        <v>-5.8650460776240448E-2</v>
      </c>
      <c r="G9" s="15">
        <v>96938.669389999995</v>
      </c>
      <c r="H9" s="16">
        <v>0.17779004723761868</v>
      </c>
      <c r="I9" s="17">
        <v>114173.4</v>
      </c>
    </row>
    <row r="10" spans="1:9">
      <c r="A10" s="13" t="s">
        <v>93</v>
      </c>
      <c r="B10" s="14" t="s">
        <v>94</v>
      </c>
      <c r="C10" s="15">
        <v>2464619.0117800003</v>
      </c>
      <c r="D10" s="16">
        <v>3.9281888095993318E-2</v>
      </c>
      <c r="E10" s="15">
        <v>2561433.9</v>
      </c>
      <c r="F10" s="16">
        <v>1.9350796056068344E-2</v>
      </c>
      <c r="G10" s="15">
        <v>2610999.6850099997</v>
      </c>
      <c r="H10" s="16">
        <v>2.2638805867865913E-2</v>
      </c>
      <c r="I10" s="17">
        <v>2670109.6</v>
      </c>
    </row>
    <row r="11" spans="1:9">
      <c r="A11" s="13" t="s">
        <v>96</v>
      </c>
      <c r="B11" s="14" t="s">
        <v>97</v>
      </c>
      <c r="C11" s="15">
        <v>85118.56985</v>
      </c>
      <c r="D11" s="16">
        <v>-0.73503784145170292</v>
      </c>
      <c r="E11" s="15">
        <v>22553.200000000001</v>
      </c>
      <c r="F11" s="16">
        <v>1.0644490036890548</v>
      </c>
      <c r="G11" s="15">
        <v>46559.931269999994</v>
      </c>
      <c r="H11" s="16">
        <v>-0.63411458016956812</v>
      </c>
      <c r="I11" s="17">
        <v>17035.599999999999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377346.32672000001</v>
      </c>
      <c r="D13" s="43">
        <v>1.8540721837187423E-2</v>
      </c>
      <c r="E13" s="20">
        <v>384342.6</v>
      </c>
      <c r="F13" s="43">
        <v>1.1290019893710058E-3</v>
      </c>
      <c r="G13" s="20">
        <v>384776.52356</v>
      </c>
      <c r="H13" s="43">
        <v>6.1501352060295084E-2</v>
      </c>
      <c r="I13" s="21">
        <v>408440.8</v>
      </c>
    </row>
    <row r="14" spans="1:9">
      <c r="A14" s="22" t="s">
        <v>101</v>
      </c>
      <c r="B14" s="23" t="s">
        <v>102</v>
      </c>
      <c r="C14" s="24">
        <v>4330560.53957</v>
      </c>
      <c r="D14" s="25">
        <v>9.7657243314277428E-3</v>
      </c>
      <c r="E14" s="24">
        <v>4372851.5999999996</v>
      </c>
      <c r="F14" s="25">
        <v>2.0352076203546576E-2</v>
      </c>
      <c r="G14" s="24">
        <v>4461848.2089900002</v>
      </c>
      <c r="H14" s="25">
        <v>-1.6217138190449485E-2</v>
      </c>
      <c r="I14" s="26">
        <v>4389489.8</v>
      </c>
    </row>
    <row r="15" spans="1:9">
      <c r="A15" s="27" t="s">
        <v>103</v>
      </c>
      <c r="B15" s="28" t="s">
        <v>104</v>
      </c>
      <c r="C15" s="10">
        <v>1413492.1672700001</v>
      </c>
      <c r="D15" s="16">
        <v>5.2701270268709285E-2</v>
      </c>
      <c r="E15" s="10">
        <v>1487985</v>
      </c>
      <c r="F15" s="16">
        <v>-3.3273612496093743E-2</v>
      </c>
      <c r="G15" s="10">
        <v>1438474.3637099999</v>
      </c>
      <c r="H15" s="16">
        <v>9.4953125155267951E-2</v>
      </c>
      <c r="I15" s="12">
        <v>1575062</v>
      </c>
    </row>
    <row r="16" spans="1:9">
      <c r="A16" s="8" t="s">
        <v>105</v>
      </c>
      <c r="B16" s="29" t="s">
        <v>106</v>
      </c>
      <c r="C16" s="15">
        <v>183949.67585</v>
      </c>
      <c r="D16" s="16">
        <v>6.824280304922322E-3</v>
      </c>
      <c r="E16" s="15">
        <v>185205</v>
      </c>
      <c r="F16" s="16">
        <v>7.7797024378391411E-3</v>
      </c>
      <c r="G16" s="15">
        <v>186645.83979</v>
      </c>
      <c r="H16" s="16">
        <v>8.8223783174203145E-3</v>
      </c>
      <c r="I16" s="17">
        <v>188292.5</v>
      </c>
    </row>
    <row r="17" spans="1:9">
      <c r="A17" s="8" t="s">
        <v>107</v>
      </c>
      <c r="B17" s="29" t="s">
        <v>108</v>
      </c>
      <c r="C17" s="15">
        <v>256586.15893999999</v>
      </c>
      <c r="D17" s="16">
        <v>-4.41686293088401E-2</v>
      </c>
      <c r="E17" s="15">
        <v>245253.1</v>
      </c>
      <c r="F17" s="16">
        <v>-1.5633498047527349E-2</v>
      </c>
      <c r="G17" s="15">
        <v>241418.93613999998</v>
      </c>
      <c r="H17" s="16">
        <v>-0.41698318180651062</v>
      </c>
      <c r="I17" s="17">
        <v>140751.29999999999</v>
      </c>
    </row>
    <row r="18" spans="1:9">
      <c r="A18" s="8" t="s">
        <v>109</v>
      </c>
      <c r="B18" s="29" t="s">
        <v>110</v>
      </c>
      <c r="C18" s="15">
        <v>414237.70449999999</v>
      </c>
      <c r="D18" s="16">
        <v>-0.14140505285655369</v>
      </c>
      <c r="E18" s="15">
        <v>355662.4</v>
      </c>
      <c r="F18" s="16">
        <v>0.10700665608734587</v>
      </c>
      <c r="G18" s="15">
        <v>393720.64412000007</v>
      </c>
      <c r="H18" s="16">
        <v>-0.22468886364271362</v>
      </c>
      <c r="I18" s="17">
        <v>305256</v>
      </c>
    </row>
    <row r="19" spans="1:9">
      <c r="A19" s="8" t="s">
        <v>111</v>
      </c>
      <c r="B19" s="29" t="s">
        <v>112</v>
      </c>
      <c r="C19" s="15">
        <v>1464773.2765500001</v>
      </c>
      <c r="D19" s="16">
        <v>3.0734397036539029E-2</v>
      </c>
      <c r="E19" s="15">
        <v>1509792.2</v>
      </c>
      <c r="F19" s="16">
        <v>9.5010139474823018E-3</v>
      </c>
      <c r="G19" s="15">
        <v>1524136.7567499999</v>
      </c>
      <c r="H19" s="16">
        <v>-8.2899101370287158E-3</v>
      </c>
      <c r="I19" s="17">
        <v>1511501.8</v>
      </c>
    </row>
    <row r="20" spans="1:9">
      <c r="A20" s="58" t="s">
        <v>113</v>
      </c>
      <c r="B20" s="29" t="s">
        <v>114</v>
      </c>
      <c r="C20" s="15">
        <v>284915.31763999996</v>
      </c>
      <c r="D20" s="16">
        <v>-0.36114737000561353</v>
      </c>
      <c r="E20" s="15">
        <v>182018.9</v>
      </c>
      <c r="F20" s="16">
        <v>0.25167133176829448</v>
      </c>
      <c r="G20" s="15">
        <v>227827.83897000001</v>
      </c>
      <c r="H20" s="16">
        <v>1.7321680475227832E-2</v>
      </c>
      <c r="I20" s="17">
        <v>231774.2</v>
      </c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377346.32672000001</v>
      </c>
      <c r="D22" s="16">
        <v>1.8540721837187423E-2</v>
      </c>
      <c r="E22" s="20">
        <v>384342.6</v>
      </c>
      <c r="F22" s="16">
        <v>1.1291486553924297E-3</v>
      </c>
      <c r="G22" s="20">
        <v>384776.57993000001</v>
      </c>
      <c r="H22" s="16">
        <v>6.1501196549709612E-2</v>
      </c>
      <c r="I22" s="21">
        <v>408440.8</v>
      </c>
    </row>
    <row r="23" spans="1:9">
      <c r="A23" s="50" t="s">
        <v>118</v>
      </c>
      <c r="B23" s="51" t="s">
        <v>119</v>
      </c>
      <c r="C23" s="24">
        <v>4395300.6274699997</v>
      </c>
      <c r="D23" s="52">
        <v>-1.0247632935161944E-2</v>
      </c>
      <c r="E23" s="24">
        <v>4350259.2000000002</v>
      </c>
      <c r="F23" s="52">
        <v>1.0744591818804607E-2</v>
      </c>
      <c r="G23" s="24">
        <v>4397000.9594099997</v>
      </c>
      <c r="H23" s="53">
        <v>-8.1697410898041254E-3</v>
      </c>
      <c r="I23" s="26">
        <v>4361078.5999999996</v>
      </c>
    </row>
    <row r="24" spans="1:9">
      <c r="A24" s="49" t="s">
        <v>120</v>
      </c>
      <c r="B24" s="32" t="s">
        <v>121</v>
      </c>
      <c r="C24" s="33">
        <v>64740.087899999693</v>
      </c>
      <c r="D24" s="118">
        <v>0</v>
      </c>
      <c r="E24" s="33">
        <v>-22592.39999999851</v>
      </c>
      <c r="F24" s="118">
        <v>0</v>
      </c>
      <c r="G24" s="34">
        <v>-64847.249580000527</v>
      </c>
      <c r="H24" s="119">
        <v>0</v>
      </c>
      <c r="I24" s="35">
        <v>-28411.200000000186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167174.74541000003</v>
      </c>
      <c r="D26" s="16">
        <v>0.27549169868360418</v>
      </c>
      <c r="E26" s="15">
        <v>213230</v>
      </c>
      <c r="F26" s="16">
        <v>-0.24754073521549519</v>
      </c>
      <c r="G26" s="15">
        <v>160446.88902999996</v>
      </c>
      <c r="H26" s="16">
        <v>0.11001404313111741</v>
      </c>
      <c r="I26" s="17">
        <v>178098.3</v>
      </c>
    </row>
    <row r="27" spans="1:9">
      <c r="A27" s="58" t="s">
        <v>125</v>
      </c>
      <c r="B27" s="29" t="s">
        <v>126</v>
      </c>
      <c r="C27" s="15">
        <v>8922.5328499999996</v>
      </c>
      <c r="D27" s="16">
        <v>1.2247046140043072</v>
      </c>
      <c r="E27" s="15">
        <v>19850</v>
      </c>
      <c r="F27" s="16">
        <v>-0.48101734256926953</v>
      </c>
      <c r="G27" s="15">
        <v>10301.80575</v>
      </c>
      <c r="H27" s="16">
        <v>-0.43310909351984234</v>
      </c>
      <c r="I27" s="17">
        <v>5840</v>
      </c>
    </row>
    <row r="28" spans="1:9">
      <c r="A28" s="8" t="s">
        <v>127</v>
      </c>
      <c r="B28" s="29" t="s">
        <v>128</v>
      </c>
      <c r="C28" s="15">
        <v>15366.966849999999</v>
      </c>
      <c r="D28" s="16">
        <v>2.643171781814575</v>
      </c>
      <c r="E28" s="15">
        <v>55984.5</v>
      </c>
      <c r="F28" s="16">
        <v>-0.50618529057149741</v>
      </c>
      <c r="G28" s="15">
        <v>27645.9696</v>
      </c>
      <c r="H28" s="16">
        <v>1.1292289925689565</v>
      </c>
      <c r="I28" s="17">
        <v>58864.6</v>
      </c>
    </row>
    <row r="29" spans="1:9">
      <c r="A29" s="50" t="s">
        <v>129</v>
      </c>
      <c r="B29" s="51" t="s">
        <v>130</v>
      </c>
      <c r="C29" s="24">
        <v>191464.24511000002</v>
      </c>
      <c r="D29" s="53">
        <v>0.50975708197594127</v>
      </c>
      <c r="E29" s="24">
        <v>289064.5</v>
      </c>
      <c r="F29" s="53">
        <v>-0.31366645029050622</v>
      </c>
      <c r="G29" s="24">
        <v>198394.66437999997</v>
      </c>
      <c r="H29" s="53">
        <v>0.22383785248852078</v>
      </c>
      <c r="I29" s="26">
        <v>242802.9</v>
      </c>
    </row>
    <row r="30" spans="1:9">
      <c r="A30" s="8" t="s">
        <v>131</v>
      </c>
      <c r="B30" s="29" t="s">
        <v>132</v>
      </c>
      <c r="C30" s="15">
        <v>13.204000000000001</v>
      </c>
      <c r="D30" s="16">
        <v>-1</v>
      </c>
      <c r="E30" s="15">
        <v>0</v>
      </c>
      <c r="F30" s="16" t="s">
        <v>95</v>
      </c>
      <c r="G30" s="15">
        <v>54.663599999999995</v>
      </c>
      <c r="H30" s="16">
        <v>2.6587418318588605</v>
      </c>
      <c r="I30" s="17">
        <v>200</v>
      </c>
    </row>
    <row r="31" spans="1:9">
      <c r="A31" s="8" t="s">
        <v>133</v>
      </c>
      <c r="B31" s="29" t="s">
        <v>134</v>
      </c>
      <c r="C31" s="15">
        <v>51787.739179999997</v>
      </c>
      <c r="D31" s="16">
        <v>-0.26787690290518679</v>
      </c>
      <c r="E31" s="15">
        <v>37915</v>
      </c>
      <c r="F31" s="16">
        <v>0.21670927970460255</v>
      </c>
      <c r="G31" s="15">
        <v>46131.532340000005</v>
      </c>
      <c r="H31" s="16">
        <v>4.8948464216569162E-2</v>
      </c>
      <c r="I31" s="17">
        <v>48389.599999999999</v>
      </c>
    </row>
    <row r="32" spans="1:9">
      <c r="A32" s="50" t="s">
        <v>135</v>
      </c>
      <c r="B32" s="51" t="s">
        <v>136</v>
      </c>
      <c r="C32" s="24">
        <v>51800.943179999995</v>
      </c>
      <c r="D32" s="53">
        <v>-0.26806352022874491</v>
      </c>
      <c r="E32" s="24">
        <v>37915</v>
      </c>
      <c r="F32" s="53">
        <v>0.21815102044045906</v>
      </c>
      <c r="G32" s="24">
        <v>46186.195940000005</v>
      </c>
      <c r="H32" s="53">
        <v>5.203728107684448E-2</v>
      </c>
      <c r="I32" s="26">
        <v>48589.599999999999</v>
      </c>
    </row>
    <row r="33" spans="1:9">
      <c r="A33" s="36" t="s">
        <v>137</v>
      </c>
      <c r="B33" s="37" t="s">
        <v>15</v>
      </c>
      <c r="C33" s="38">
        <v>139663.30193000002</v>
      </c>
      <c r="D33" s="39">
        <v>0.79824976589682417</v>
      </c>
      <c r="E33" s="38">
        <v>251149.5</v>
      </c>
      <c r="F33" s="39">
        <v>-0.39395273158019439</v>
      </c>
      <c r="G33" s="38">
        <v>152208.46843999997</v>
      </c>
      <c r="H33" s="39">
        <v>0.27596908365554035</v>
      </c>
      <c r="I33" s="40">
        <v>194213.3</v>
      </c>
    </row>
    <row r="34" spans="1:9">
      <c r="A34" s="113" t="s">
        <v>2</v>
      </c>
      <c r="B34" s="29" t="s">
        <v>138</v>
      </c>
      <c r="C34" s="15">
        <v>150552.52222999971</v>
      </c>
      <c r="D34" s="16">
        <v>-0.46606009112756369</v>
      </c>
      <c r="E34" s="15">
        <v>80386.000000001484</v>
      </c>
      <c r="F34" s="16">
        <v>-0.60078347212202532</v>
      </c>
      <c r="G34" s="15">
        <v>32091.419809999468</v>
      </c>
      <c r="H34" s="16">
        <v>1.6724339561092554</v>
      </c>
      <c r="I34" s="17">
        <v>85762.199999999808</v>
      </c>
    </row>
    <row r="35" spans="1:9">
      <c r="A35" s="113" t="s">
        <v>2</v>
      </c>
      <c r="B35" s="29" t="s">
        <v>139</v>
      </c>
      <c r="C35" s="15">
        <v>10889.220299999695</v>
      </c>
      <c r="D35" s="16">
        <v>-16.681884955528293</v>
      </c>
      <c r="E35" s="15">
        <v>-170763.49999999852</v>
      </c>
      <c r="F35" s="16">
        <v>-0.29658827190821491</v>
      </c>
      <c r="G35" s="15">
        <v>-120117.0486300005</v>
      </c>
      <c r="H35" s="16">
        <v>-9.712150575673402E-2</v>
      </c>
      <c r="I35" s="17">
        <v>-108451.1</v>
      </c>
    </row>
    <row r="36" spans="1:9">
      <c r="A36" s="123" t="s">
        <v>2</v>
      </c>
      <c r="B36" s="31" t="s">
        <v>140</v>
      </c>
      <c r="C36" s="20">
        <v>3951191.9455000004</v>
      </c>
      <c r="D36" s="111">
        <v>4.6560546042194215E-2</v>
      </c>
      <c r="E36" s="20">
        <v>4135161.6</v>
      </c>
      <c r="F36" s="111">
        <v>-1.2986629422173048E-2</v>
      </c>
      <c r="G36" s="20">
        <v>4081459.7886999999</v>
      </c>
      <c r="H36" s="111">
        <v>-2.073299539402058E-3</v>
      </c>
      <c r="I36" s="21">
        <v>4072997.7</v>
      </c>
    </row>
    <row r="37" spans="1:9">
      <c r="A37" s="123">
        <v>0</v>
      </c>
      <c r="B37" s="31" t="s">
        <v>19</v>
      </c>
      <c r="C37" s="64">
        <v>1.0779676561381704</v>
      </c>
      <c r="D37" s="124">
        <v>0</v>
      </c>
      <c r="E37" s="41">
        <v>0.32007230752998306</v>
      </c>
      <c r="F37" s="124">
        <v>0</v>
      </c>
      <c r="G37" s="41">
        <v>0.21083859616293157</v>
      </c>
      <c r="H37" s="124">
        <v>0</v>
      </c>
      <c r="I37" s="42">
        <v>0.44158767705404217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2.66406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24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53</v>
      </c>
    </row>
    <row r="4" spans="1:9">
      <c r="A4" s="5" t="s">
        <v>81</v>
      </c>
      <c r="B4" s="9" t="s">
        <v>82</v>
      </c>
      <c r="C4" s="10">
        <v>333120</v>
      </c>
      <c r="D4" s="11">
        <v>5.9666186359269929E-2</v>
      </c>
      <c r="E4" s="10">
        <v>352996</v>
      </c>
      <c r="F4" s="11">
        <v>-2.9079649627757821E-2</v>
      </c>
      <c r="G4" s="10">
        <v>342731</v>
      </c>
      <c r="H4" s="11">
        <v>4.1764532534261566E-2</v>
      </c>
      <c r="I4" s="12">
        <v>357045</v>
      </c>
    </row>
    <row r="5" spans="1:9">
      <c r="A5" s="13" t="s">
        <v>83</v>
      </c>
      <c r="B5" s="14" t="s">
        <v>84</v>
      </c>
      <c r="C5" s="15">
        <v>282896</v>
      </c>
      <c r="D5" s="16">
        <v>8.2931536677789713E-2</v>
      </c>
      <c r="E5" s="15">
        <v>306357</v>
      </c>
      <c r="F5" s="16">
        <v>-0.10396041219883992</v>
      </c>
      <c r="G5" s="15">
        <v>274508</v>
      </c>
      <c r="H5" s="16">
        <v>0.13217829717166713</v>
      </c>
      <c r="I5" s="17">
        <v>310792</v>
      </c>
    </row>
    <row r="6" spans="1:9">
      <c r="A6" s="13" t="s">
        <v>85</v>
      </c>
      <c r="B6" s="14" t="s">
        <v>86</v>
      </c>
      <c r="C6" s="15">
        <v>128125</v>
      </c>
      <c r="D6" s="16">
        <v>-3.2132682926829269E-2</v>
      </c>
      <c r="E6" s="15">
        <v>124008</v>
      </c>
      <c r="F6" s="16">
        <v>-7.0866395716405392E-2</v>
      </c>
      <c r="G6" s="15">
        <v>115220</v>
      </c>
      <c r="H6" s="16">
        <v>0.12950008679048777</v>
      </c>
      <c r="I6" s="17">
        <v>130141</v>
      </c>
    </row>
    <row r="7" spans="1:9">
      <c r="A7" s="13" t="s">
        <v>87</v>
      </c>
      <c r="B7" s="14" t="s">
        <v>88</v>
      </c>
      <c r="C7" s="15">
        <v>10467</v>
      </c>
      <c r="D7" s="16">
        <v>-0.14378522976975255</v>
      </c>
      <c r="E7" s="15">
        <v>8962</v>
      </c>
      <c r="F7" s="16">
        <v>-4.6864539165364871E-2</v>
      </c>
      <c r="G7" s="15">
        <v>8542</v>
      </c>
      <c r="H7" s="16">
        <v>-0.3268555373448841</v>
      </c>
      <c r="I7" s="17">
        <v>5750</v>
      </c>
    </row>
    <row r="8" spans="1:9">
      <c r="A8" s="13" t="s">
        <v>89</v>
      </c>
      <c r="B8" s="14" t="s">
        <v>90</v>
      </c>
      <c r="C8" s="15">
        <v>15166</v>
      </c>
      <c r="D8" s="16">
        <v>-0.51615455624423057</v>
      </c>
      <c r="E8" s="15">
        <v>7338</v>
      </c>
      <c r="F8" s="16">
        <v>-7.427091850640502E-2</v>
      </c>
      <c r="G8" s="15">
        <v>6793</v>
      </c>
      <c r="H8" s="16">
        <v>0.12586486088620638</v>
      </c>
      <c r="I8" s="17">
        <v>7648</v>
      </c>
    </row>
    <row r="9" spans="1:9">
      <c r="A9" s="13" t="s">
        <v>91</v>
      </c>
      <c r="B9" s="14" t="s">
        <v>92</v>
      </c>
      <c r="C9" s="15">
        <v>196394</v>
      </c>
      <c r="D9" s="16">
        <v>1.096774850555516E-2</v>
      </c>
      <c r="E9" s="15">
        <v>198548</v>
      </c>
      <c r="F9" s="16">
        <v>-4.985192497532083E-2</v>
      </c>
      <c r="G9" s="15">
        <v>188650</v>
      </c>
      <c r="H9" s="16">
        <v>-3.1555791147627882E-2</v>
      </c>
      <c r="I9" s="17">
        <v>182697</v>
      </c>
    </row>
    <row r="10" spans="1:9">
      <c r="A10" s="13" t="s">
        <v>93</v>
      </c>
      <c r="B10" s="14" t="s">
        <v>94</v>
      </c>
      <c r="C10" s="15">
        <v>1280686</v>
      </c>
      <c r="D10" s="16">
        <v>3.4843825887063654E-2</v>
      </c>
      <c r="E10" s="15">
        <v>1325310</v>
      </c>
      <c r="F10" s="16">
        <v>-3.5150266730048063E-2</v>
      </c>
      <c r="G10" s="15">
        <v>1278725</v>
      </c>
      <c r="H10" s="16">
        <v>0.10282664372715009</v>
      </c>
      <c r="I10" s="17">
        <v>1410212</v>
      </c>
    </row>
    <row r="11" spans="1:9">
      <c r="A11" s="13" t="s">
        <v>96</v>
      </c>
      <c r="B11" s="14" t="s">
        <v>97</v>
      </c>
      <c r="C11" s="15">
        <v>19233</v>
      </c>
      <c r="D11" s="16">
        <v>-0.9462902303332813</v>
      </c>
      <c r="E11" s="15">
        <v>1033</v>
      </c>
      <c r="F11" s="16">
        <v>12.747337850919651</v>
      </c>
      <c r="G11" s="15">
        <v>14201</v>
      </c>
      <c r="H11" s="16">
        <v>-0.97979015562284344</v>
      </c>
      <c r="I11" s="17">
        <v>287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256436</v>
      </c>
      <c r="D13" s="43">
        <v>-1.6234070099362025E-2</v>
      </c>
      <c r="E13" s="20">
        <v>252273</v>
      </c>
      <c r="F13" s="43">
        <v>0.83530540327343794</v>
      </c>
      <c r="G13" s="20">
        <v>462998</v>
      </c>
      <c r="H13" s="43">
        <v>-0.44407319254078853</v>
      </c>
      <c r="I13" s="21">
        <v>257393</v>
      </c>
    </row>
    <row r="14" spans="1:9">
      <c r="A14" s="22" t="s">
        <v>101</v>
      </c>
      <c r="B14" s="23" t="s">
        <v>102</v>
      </c>
      <c r="C14" s="24">
        <v>2394398</v>
      </c>
      <c r="D14" s="25">
        <v>2.4398199463915356E-2</v>
      </c>
      <c r="E14" s="24">
        <v>2452817</v>
      </c>
      <c r="F14" s="25">
        <v>5.0689064858894899E-2</v>
      </c>
      <c r="G14" s="24">
        <v>2577148</v>
      </c>
      <c r="H14" s="25">
        <v>-1.7586882864313574E-2</v>
      </c>
      <c r="I14" s="26">
        <v>2531824</v>
      </c>
    </row>
    <row r="15" spans="1:9">
      <c r="A15" s="27" t="s">
        <v>103</v>
      </c>
      <c r="B15" s="28" t="s">
        <v>104</v>
      </c>
      <c r="C15" s="10">
        <v>622903</v>
      </c>
      <c r="D15" s="16">
        <v>-0.10577569862402332</v>
      </c>
      <c r="E15" s="10">
        <v>557015</v>
      </c>
      <c r="F15" s="16">
        <v>5.3998545820130514E-2</v>
      </c>
      <c r="G15" s="10">
        <v>587093</v>
      </c>
      <c r="H15" s="16">
        <v>1.1287819817303221E-2</v>
      </c>
      <c r="I15" s="12">
        <v>593720</v>
      </c>
    </row>
    <row r="16" spans="1:9">
      <c r="A16" s="8" t="s">
        <v>105</v>
      </c>
      <c r="B16" s="29" t="s">
        <v>106</v>
      </c>
      <c r="C16" s="15">
        <v>81011</v>
      </c>
      <c r="D16" s="16">
        <v>1.9367740183431879E-2</v>
      </c>
      <c r="E16" s="15">
        <v>82580</v>
      </c>
      <c r="F16" s="16">
        <v>5.7653184790506178E-2</v>
      </c>
      <c r="G16" s="15">
        <v>87341</v>
      </c>
      <c r="H16" s="16">
        <v>-4.9278116806539887E-2</v>
      </c>
      <c r="I16" s="17">
        <v>83037</v>
      </c>
    </row>
    <row r="17" spans="1:9">
      <c r="A17" s="8" t="s">
        <v>107</v>
      </c>
      <c r="B17" s="29" t="s">
        <v>108</v>
      </c>
      <c r="C17" s="15">
        <v>133123</v>
      </c>
      <c r="D17" s="16">
        <v>-6.4196269615318158E-2</v>
      </c>
      <c r="E17" s="15">
        <v>124577</v>
      </c>
      <c r="F17" s="16">
        <v>7.7397914542812876E-2</v>
      </c>
      <c r="G17" s="15">
        <v>134219</v>
      </c>
      <c r="H17" s="16">
        <v>-5.6050186635275182E-2</v>
      </c>
      <c r="I17" s="17">
        <v>126696</v>
      </c>
    </row>
    <row r="18" spans="1:9">
      <c r="A18" s="8" t="s">
        <v>109</v>
      </c>
      <c r="B18" s="29" t="s">
        <v>110</v>
      </c>
      <c r="C18" s="15">
        <v>213858</v>
      </c>
      <c r="D18" s="16">
        <v>-1.8722703850218368E-2</v>
      </c>
      <c r="E18" s="15">
        <v>209854</v>
      </c>
      <c r="F18" s="16">
        <v>7.3041257255043984E-2</v>
      </c>
      <c r="G18" s="15">
        <v>225182</v>
      </c>
      <c r="H18" s="16">
        <v>6.6555053245818938E-2</v>
      </c>
      <c r="I18" s="17">
        <v>240169</v>
      </c>
    </row>
    <row r="19" spans="1:9">
      <c r="A19" s="8" t="s">
        <v>111</v>
      </c>
      <c r="B19" s="29" t="s">
        <v>112</v>
      </c>
      <c r="C19" s="15">
        <v>1194583</v>
      </c>
      <c r="D19" s="16">
        <v>-2.4361639166135797E-2</v>
      </c>
      <c r="E19" s="15">
        <v>1165481</v>
      </c>
      <c r="F19" s="16">
        <v>5.9160123588458324E-3</v>
      </c>
      <c r="G19" s="15">
        <v>1172376</v>
      </c>
      <c r="H19" s="16">
        <v>-1.8923109992016213E-2</v>
      </c>
      <c r="I19" s="17">
        <v>1150191</v>
      </c>
    </row>
    <row r="20" spans="1:9">
      <c r="A20" s="58" t="s">
        <v>113</v>
      </c>
      <c r="B20" s="29" t="s">
        <v>114</v>
      </c>
      <c r="C20" s="15">
        <v>1047</v>
      </c>
      <c r="D20" s="16">
        <v>37.478510028653297</v>
      </c>
      <c r="E20" s="15">
        <v>40287</v>
      </c>
      <c r="F20" s="16">
        <v>-0.73125325787474871</v>
      </c>
      <c r="G20" s="15">
        <v>10827</v>
      </c>
      <c r="H20" s="16">
        <v>4.0631753948462181</v>
      </c>
      <c r="I20" s="17">
        <v>54819</v>
      </c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256436</v>
      </c>
      <c r="D22" s="16">
        <v>-1.6234070099362025E-2</v>
      </c>
      <c r="E22" s="20">
        <v>252273</v>
      </c>
      <c r="F22" s="16">
        <v>0.83530540327343794</v>
      </c>
      <c r="G22" s="20">
        <v>462998</v>
      </c>
      <c r="H22" s="16">
        <v>-0.44407319254078853</v>
      </c>
      <c r="I22" s="21">
        <v>257393</v>
      </c>
    </row>
    <row r="23" spans="1:9">
      <c r="A23" s="50" t="s">
        <v>118</v>
      </c>
      <c r="B23" s="51" t="s">
        <v>119</v>
      </c>
      <c r="C23" s="24">
        <v>2502961</v>
      </c>
      <c r="D23" s="52">
        <v>-2.8324052991636706E-2</v>
      </c>
      <c r="E23" s="24">
        <v>2432067</v>
      </c>
      <c r="F23" s="52">
        <v>0.10195812862063422</v>
      </c>
      <c r="G23" s="24">
        <v>2680036</v>
      </c>
      <c r="H23" s="53">
        <v>-6.4928605436643388E-2</v>
      </c>
      <c r="I23" s="26">
        <v>2506025</v>
      </c>
    </row>
    <row r="24" spans="1:9">
      <c r="A24" s="49" t="s">
        <v>120</v>
      </c>
      <c r="B24" s="32" t="s">
        <v>121</v>
      </c>
      <c r="C24" s="33">
        <v>108563</v>
      </c>
      <c r="D24" s="118">
        <v>0</v>
      </c>
      <c r="E24" s="33">
        <v>-20750</v>
      </c>
      <c r="F24" s="118">
        <v>0</v>
      </c>
      <c r="G24" s="34">
        <v>102888</v>
      </c>
      <c r="H24" s="119">
        <v>0</v>
      </c>
      <c r="I24" s="35">
        <v>-25799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196157</v>
      </c>
      <c r="D26" s="16">
        <v>1.5497790035532762E-3</v>
      </c>
      <c r="E26" s="15">
        <v>196461</v>
      </c>
      <c r="F26" s="16">
        <v>-9.0934078519400802E-2</v>
      </c>
      <c r="G26" s="15">
        <v>178596</v>
      </c>
      <c r="H26" s="16">
        <v>7.5427221214360907E-2</v>
      </c>
      <c r="I26" s="17">
        <v>192067</v>
      </c>
    </row>
    <row r="27" spans="1:9">
      <c r="A27" s="58" t="s">
        <v>125</v>
      </c>
      <c r="B27" s="29" t="s">
        <v>126</v>
      </c>
      <c r="C27" s="15">
        <v>7780</v>
      </c>
      <c r="D27" s="16">
        <v>0.68637532133676094</v>
      </c>
      <c r="E27" s="15">
        <v>13120</v>
      </c>
      <c r="F27" s="16">
        <v>-0.8810213414634146</v>
      </c>
      <c r="G27" s="15">
        <v>1561</v>
      </c>
      <c r="H27" s="16">
        <v>1.4778987828315182</v>
      </c>
      <c r="I27" s="17">
        <v>3868</v>
      </c>
    </row>
    <row r="28" spans="1:9">
      <c r="A28" s="8" t="s">
        <v>127</v>
      </c>
      <c r="B28" s="29" t="s">
        <v>128</v>
      </c>
      <c r="C28" s="15">
        <v>226625</v>
      </c>
      <c r="D28" s="16">
        <v>3.495642581356867E-2</v>
      </c>
      <c r="E28" s="15">
        <v>234547</v>
      </c>
      <c r="F28" s="16">
        <v>-2.9473836800300152E-2</v>
      </c>
      <c r="G28" s="15">
        <v>227634</v>
      </c>
      <c r="H28" s="16">
        <v>-0.12010068794644034</v>
      </c>
      <c r="I28" s="17">
        <v>200295</v>
      </c>
    </row>
    <row r="29" spans="1:9">
      <c r="A29" s="50" t="s">
        <v>129</v>
      </c>
      <c r="B29" s="51" t="s">
        <v>130</v>
      </c>
      <c r="C29" s="24">
        <v>430562</v>
      </c>
      <c r="D29" s="53">
        <v>3.1507657433772603E-2</v>
      </c>
      <c r="E29" s="24">
        <v>444128</v>
      </c>
      <c r="F29" s="53">
        <v>-8.1816503350385469E-2</v>
      </c>
      <c r="G29" s="24">
        <v>407791</v>
      </c>
      <c r="H29" s="53">
        <v>-2.835030689740578E-2</v>
      </c>
      <c r="I29" s="26">
        <v>396230</v>
      </c>
    </row>
    <row r="30" spans="1:9">
      <c r="A30" s="8" t="s">
        <v>131</v>
      </c>
      <c r="B30" s="29" t="s">
        <v>132</v>
      </c>
      <c r="C30" s="15">
        <v>13</v>
      </c>
      <c r="D30" s="16">
        <v>-1</v>
      </c>
      <c r="E30" s="15">
        <v>0</v>
      </c>
      <c r="F30" s="43" t="s">
        <v>95</v>
      </c>
      <c r="G30" s="15">
        <v>52</v>
      </c>
      <c r="H30" s="16">
        <v>-1</v>
      </c>
      <c r="I30" s="17">
        <v>0</v>
      </c>
    </row>
    <row r="31" spans="1:9">
      <c r="A31" s="8" t="s">
        <v>133</v>
      </c>
      <c r="B31" s="29" t="s">
        <v>134</v>
      </c>
      <c r="C31" s="15">
        <v>220230</v>
      </c>
      <c r="D31" s="16">
        <v>2.3634382236752485E-2</v>
      </c>
      <c r="E31" s="15">
        <v>225435</v>
      </c>
      <c r="F31" s="16">
        <v>-6.0349990019296029E-2</v>
      </c>
      <c r="G31" s="15">
        <v>211830</v>
      </c>
      <c r="H31" s="16">
        <v>-6.8772128593683618E-2</v>
      </c>
      <c r="I31" s="17">
        <v>197262</v>
      </c>
    </row>
    <row r="32" spans="1:9">
      <c r="A32" s="50" t="s">
        <v>135</v>
      </c>
      <c r="B32" s="51" t="s">
        <v>136</v>
      </c>
      <c r="C32" s="24">
        <v>220243</v>
      </c>
      <c r="D32" s="53">
        <v>2.3573961487992807E-2</v>
      </c>
      <c r="E32" s="24">
        <v>225435</v>
      </c>
      <c r="F32" s="53">
        <v>-6.0119324860824629E-2</v>
      </c>
      <c r="G32" s="24">
        <v>211882</v>
      </c>
      <c r="H32" s="53">
        <v>-6.9000670184347898E-2</v>
      </c>
      <c r="I32" s="26">
        <v>197262</v>
      </c>
    </row>
    <row r="33" spans="1:9">
      <c r="A33" s="36" t="s">
        <v>137</v>
      </c>
      <c r="B33" s="37" t="s">
        <v>15</v>
      </c>
      <c r="C33" s="38">
        <v>210319</v>
      </c>
      <c r="D33" s="39">
        <v>3.9815708518964051E-2</v>
      </c>
      <c r="E33" s="38">
        <v>218693</v>
      </c>
      <c r="F33" s="39">
        <v>-0.10418257557397813</v>
      </c>
      <c r="G33" s="38">
        <v>195909</v>
      </c>
      <c r="H33" s="39">
        <v>1.5614392396469789E-2</v>
      </c>
      <c r="I33" s="40">
        <v>198968</v>
      </c>
    </row>
    <row r="34" spans="1:9">
      <c r="A34" s="113" t="s">
        <v>2</v>
      </c>
      <c r="B34" s="29" t="s">
        <v>138</v>
      </c>
      <c r="C34" s="15">
        <v>304957</v>
      </c>
      <c r="D34" s="16">
        <v>-0.41697354053194385</v>
      </c>
      <c r="E34" s="15">
        <v>177798</v>
      </c>
      <c r="F34" s="16">
        <v>0.63971473244918386</v>
      </c>
      <c r="G34" s="15">
        <v>291538</v>
      </c>
      <c r="H34" s="16">
        <v>-0.46182658864367593</v>
      </c>
      <c r="I34" s="17">
        <v>156898</v>
      </c>
    </row>
    <row r="35" spans="1:9">
      <c r="A35" s="113" t="s">
        <v>2</v>
      </c>
      <c r="B35" s="29" t="s">
        <v>139</v>
      </c>
      <c r="C35" s="15">
        <v>94638</v>
      </c>
      <c r="D35" s="16">
        <v>-1.4321202899469558</v>
      </c>
      <c r="E35" s="15">
        <v>-40895</v>
      </c>
      <c r="F35" s="16">
        <v>-3.338403227778457</v>
      </c>
      <c r="G35" s="15">
        <v>95629</v>
      </c>
      <c r="H35" s="16">
        <v>-1.4399293101465036</v>
      </c>
      <c r="I35" s="17">
        <v>-42070</v>
      </c>
    </row>
    <row r="36" spans="1:9">
      <c r="A36" s="123" t="s">
        <v>2</v>
      </c>
      <c r="B36" s="31" t="s">
        <v>140</v>
      </c>
      <c r="C36" s="20">
        <v>2337731</v>
      </c>
      <c r="D36" s="111">
        <v>4.2785932170981179E-2</v>
      </c>
      <c r="E36" s="20">
        <v>2437753</v>
      </c>
      <c r="F36" s="111">
        <v>-5.1463786528003451E-2</v>
      </c>
      <c r="G36" s="20">
        <v>2312297</v>
      </c>
      <c r="H36" s="111">
        <v>7.2539124515579104E-2</v>
      </c>
      <c r="I36" s="21">
        <v>2480029</v>
      </c>
    </row>
    <row r="37" spans="1:9">
      <c r="A37" s="123">
        <v>0</v>
      </c>
      <c r="B37" s="31" t="s">
        <v>19</v>
      </c>
      <c r="C37" s="64">
        <v>1.4499736115139383</v>
      </c>
      <c r="D37" s="124">
        <v>0</v>
      </c>
      <c r="E37" s="41">
        <v>0.81300270241845873</v>
      </c>
      <c r="F37" s="124">
        <v>0</v>
      </c>
      <c r="G37" s="41">
        <v>1.4881296928676069</v>
      </c>
      <c r="H37" s="124">
        <v>0</v>
      </c>
      <c r="I37" s="42">
        <v>0.78855896425555871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2.832031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4</v>
      </c>
      <c r="B1" s="6" t="s">
        <v>25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53</v>
      </c>
    </row>
    <row r="4" spans="1:9">
      <c r="A4" s="5" t="s">
        <v>81</v>
      </c>
      <c r="B4" s="9" t="s">
        <v>82</v>
      </c>
      <c r="C4" s="10">
        <v>1436041.088</v>
      </c>
      <c r="D4" s="11">
        <v>4.0301619837774534E-2</v>
      </c>
      <c r="E4" s="10">
        <v>1493915.87</v>
      </c>
      <c r="F4" s="11">
        <v>6.0196769982769028E-3</v>
      </c>
      <c r="G4" s="10">
        <v>1502908.7609999999</v>
      </c>
      <c r="H4" s="11">
        <v>3.7273160190194665E-2</v>
      </c>
      <c r="I4" s="12">
        <v>1558926.92</v>
      </c>
    </row>
    <row r="5" spans="1:9">
      <c r="A5" s="13" t="s">
        <v>83</v>
      </c>
      <c r="B5" s="14" t="s">
        <v>84</v>
      </c>
      <c r="C5" s="15">
        <v>298142.85800000001</v>
      </c>
      <c r="D5" s="16">
        <v>0.15151336947336841</v>
      </c>
      <c r="E5" s="15">
        <v>343315.48700000002</v>
      </c>
      <c r="F5" s="16">
        <v>-0.1308976952735022</v>
      </c>
      <c r="G5" s="15">
        <v>298376.28100000002</v>
      </c>
      <c r="H5" s="16">
        <v>0.19820957551247165</v>
      </c>
      <c r="I5" s="17">
        <v>357517.31699999998</v>
      </c>
    </row>
    <row r="6" spans="1:9">
      <c r="A6" s="13" t="s">
        <v>85</v>
      </c>
      <c r="B6" s="14" t="s">
        <v>86</v>
      </c>
      <c r="C6" s="15">
        <v>32161.916000000001</v>
      </c>
      <c r="D6" s="16">
        <v>0.11159422218502153</v>
      </c>
      <c r="E6" s="15">
        <v>35751</v>
      </c>
      <c r="F6" s="16">
        <v>-0.24694926016055496</v>
      </c>
      <c r="G6" s="15">
        <v>26922.316999999999</v>
      </c>
      <c r="H6" s="16">
        <v>0.6196600017747359</v>
      </c>
      <c r="I6" s="17">
        <v>43605</v>
      </c>
    </row>
    <row r="7" spans="1:9">
      <c r="A7" s="13" t="s">
        <v>87</v>
      </c>
      <c r="B7" s="14" t="s">
        <v>88</v>
      </c>
      <c r="C7" s="15">
        <v>69635.277000000002</v>
      </c>
      <c r="D7" s="16">
        <v>-2.0855478179543994E-2</v>
      </c>
      <c r="E7" s="15">
        <v>68183</v>
      </c>
      <c r="F7" s="16">
        <v>-8.3045436545766488E-2</v>
      </c>
      <c r="G7" s="15">
        <v>62520.713000000003</v>
      </c>
      <c r="H7" s="16">
        <v>-6.8434760173000639E-2</v>
      </c>
      <c r="I7" s="17">
        <v>58242.123</v>
      </c>
    </row>
    <row r="8" spans="1:9">
      <c r="A8" s="13" t="s">
        <v>89</v>
      </c>
      <c r="B8" s="14" t="s">
        <v>90</v>
      </c>
      <c r="C8" s="15">
        <v>26749.759999999998</v>
      </c>
      <c r="D8" s="16">
        <v>0.20294911057145934</v>
      </c>
      <c r="E8" s="15">
        <v>32178.6</v>
      </c>
      <c r="F8" s="16">
        <v>-0.17362986581143983</v>
      </c>
      <c r="G8" s="15">
        <v>26591.434000000001</v>
      </c>
      <c r="H8" s="16">
        <v>0.18014696010752929</v>
      </c>
      <c r="I8" s="17">
        <v>31381.8</v>
      </c>
    </row>
    <row r="9" spans="1:9">
      <c r="A9" s="13" t="s">
        <v>91</v>
      </c>
      <c r="B9" s="14" t="s">
        <v>92</v>
      </c>
      <c r="C9" s="15">
        <v>216302.84145000001</v>
      </c>
      <c r="D9" s="16">
        <v>0.20108800355290007</v>
      </c>
      <c r="E9" s="15">
        <v>259798.74799999999</v>
      </c>
      <c r="F9" s="16">
        <v>-0.11598536329359062</v>
      </c>
      <c r="G9" s="15">
        <v>229665.89582999999</v>
      </c>
      <c r="H9" s="16">
        <v>4.5433624928464492E-2</v>
      </c>
      <c r="I9" s="17">
        <v>240100.45</v>
      </c>
    </row>
    <row r="10" spans="1:9">
      <c r="A10" s="13" t="s">
        <v>93</v>
      </c>
      <c r="B10" s="14" t="s">
        <v>94</v>
      </c>
      <c r="C10" s="15">
        <v>1967754.42475</v>
      </c>
      <c r="D10" s="16">
        <v>5.3290072140644518E-2</v>
      </c>
      <c r="E10" s="15">
        <v>2072616.2</v>
      </c>
      <c r="F10" s="16">
        <v>1.366030514477304E-2</v>
      </c>
      <c r="G10" s="15">
        <v>2100928.7697399999</v>
      </c>
      <c r="H10" s="16">
        <v>6.7005522646739535E-2</v>
      </c>
      <c r="I10" s="17">
        <v>2241702.6</v>
      </c>
    </row>
    <row r="11" spans="1:9">
      <c r="A11" s="13" t="s">
        <v>96</v>
      </c>
      <c r="B11" s="14" t="s">
        <v>97</v>
      </c>
      <c r="C11" s="15">
        <v>225139.99600000001</v>
      </c>
      <c r="D11" s="16">
        <v>-0.8092967941600212</v>
      </c>
      <c r="E11" s="15">
        <v>42934.919000000002</v>
      </c>
      <c r="F11" s="16">
        <v>5.5702998531335304</v>
      </c>
      <c r="G11" s="15">
        <v>282095.29200000002</v>
      </c>
      <c r="H11" s="16">
        <v>-0.9176775697483105</v>
      </c>
      <c r="I11" s="17">
        <v>23222.77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360065.92599999998</v>
      </c>
      <c r="D13" s="43">
        <v>-0.40010181080005885</v>
      </c>
      <c r="E13" s="20">
        <v>216002.897</v>
      </c>
      <c r="F13" s="43">
        <v>0.48781973049185529</v>
      </c>
      <c r="G13" s="20">
        <v>321373.37199999997</v>
      </c>
      <c r="H13" s="43">
        <v>-0.3406354774159695</v>
      </c>
      <c r="I13" s="21">
        <v>211902.2</v>
      </c>
    </row>
    <row r="14" spans="1:9">
      <c r="A14" s="22" t="s">
        <v>101</v>
      </c>
      <c r="B14" s="23" t="s">
        <v>102</v>
      </c>
      <c r="C14" s="24">
        <v>4599832.1711999997</v>
      </c>
      <c r="D14" s="25">
        <v>-1.5410660120129149E-2</v>
      </c>
      <c r="E14" s="24">
        <v>4528945.7210000008</v>
      </c>
      <c r="F14" s="25">
        <v>6.5250240513977334E-2</v>
      </c>
      <c r="G14" s="24">
        <v>4824460.5185699994</v>
      </c>
      <c r="H14" s="25">
        <v>-2.1031229953991693E-2</v>
      </c>
      <c r="I14" s="26">
        <v>4722996.18</v>
      </c>
    </row>
    <row r="15" spans="1:9">
      <c r="A15" s="27" t="s">
        <v>103</v>
      </c>
      <c r="B15" s="28" t="s">
        <v>104</v>
      </c>
      <c r="C15" s="10">
        <v>1934370.1908</v>
      </c>
      <c r="D15" s="16">
        <v>-1.4769763789724329E-2</v>
      </c>
      <c r="E15" s="10">
        <v>1905800</v>
      </c>
      <c r="F15" s="16">
        <v>7.0456506695351043E-2</v>
      </c>
      <c r="G15" s="10">
        <v>2040076.01046</v>
      </c>
      <c r="H15" s="16">
        <v>5.3301884264342157E-3</v>
      </c>
      <c r="I15" s="12">
        <v>2050950</v>
      </c>
    </row>
    <row r="16" spans="1:9">
      <c r="A16" s="8" t="s">
        <v>105</v>
      </c>
      <c r="B16" s="29" t="s">
        <v>106</v>
      </c>
      <c r="C16" s="15">
        <v>148277.29751</v>
      </c>
      <c r="D16" s="16">
        <v>-6.3212475931239001E-3</v>
      </c>
      <c r="E16" s="15">
        <v>147340</v>
      </c>
      <c r="F16" s="16">
        <v>1.8335428939866918E-2</v>
      </c>
      <c r="G16" s="15">
        <v>150041.54209999999</v>
      </c>
      <c r="H16" s="16">
        <v>8.0341609605464638E-3</v>
      </c>
      <c r="I16" s="17">
        <v>151247</v>
      </c>
    </row>
    <row r="17" spans="1:9">
      <c r="A17" s="8" t="s">
        <v>107</v>
      </c>
      <c r="B17" s="29" t="s">
        <v>108</v>
      </c>
      <c r="C17" s="15">
        <v>351867.549</v>
      </c>
      <c r="D17" s="16">
        <v>-2.9883926579430058E-2</v>
      </c>
      <c r="E17" s="15">
        <v>341352.36499999999</v>
      </c>
      <c r="F17" s="16">
        <v>-2.3812842193140166E-3</v>
      </c>
      <c r="G17" s="15">
        <v>340539.50799999997</v>
      </c>
      <c r="H17" s="16">
        <v>-0.37105535490466496</v>
      </c>
      <c r="I17" s="17">
        <v>214180.5</v>
      </c>
    </row>
    <row r="18" spans="1:9">
      <c r="A18" s="8" t="s">
        <v>109</v>
      </c>
      <c r="B18" s="29" t="s">
        <v>110</v>
      </c>
      <c r="C18" s="15">
        <v>334726.04655999999</v>
      </c>
      <c r="D18" s="16">
        <v>-7.1652465670014306E-2</v>
      </c>
      <c r="E18" s="15">
        <v>310742.09999999998</v>
      </c>
      <c r="F18" s="16">
        <v>0.14762992658542251</v>
      </c>
      <c r="G18" s="15">
        <v>356616.93341</v>
      </c>
      <c r="H18" s="16">
        <v>-9.0578097627414061E-2</v>
      </c>
      <c r="I18" s="17">
        <v>324315.25</v>
      </c>
    </row>
    <row r="19" spans="1:9">
      <c r="A19" s="8" t="s">
        <v>111</v>
      </c>
      <c r="B19" s="29" t="s">
        <v>112</v>
      </c>
      <c r="C19" s="15">
        <v>1485912.0407100001</v>
      </c>
      <c r="D19" s="16">
        <v>1.9409702929803988E-2</v>
      </c>
      <c r="E19" s="15">
        <v>1514753.152</v>
      </c>
      <c r="F19" s="16">
        <v>5.8316558175414167E-2</v>
      </c>
      <c r="G19" s="15">
        <v>1603088.34231</v>
      </c>
      <c r="H19" s="16">
        <v>3.3465003939019244E-2</v>
      </c>
      <c r="I19" s="17">
        <v>1656735.7</v>
      </c>
    </row>
    <row r="20" spans="1:9">
      <c r="A20" s="58" t="s">
        <v>113</v>
      </c>
      <c r="B20" s="29" t="s">
        <v>114</v>
      </c>
      <c r="C20" s="15">
        <v>17569.273000000001</v>
      </c>
      <c r="D20" s="16">
        <v>4.4530713934492336</v>
      </c>
      <c r="E20" s="15">
        <v>95806.5</v>
      </c>
      <c r="F20" s="16">
        <v>-0.71532324007243775</v>
      </c>
      <c r="G20" s="15">
        <v>27273.883999999998</v>
      </c>
      <c r="H20" s="16">
        <v>3.3704409683637286</v>
      </c>
      <c r="I20" s="17">
        <v>119198.9</v>
      </c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360065.92599999998</v>
      </c>
      <c r="D22" s="16">
        <v>-0.40010181080005885</v>
      </c>
      <c r="E22" s="20">
        <v>216002.897</v>
      </c>
      <c r="F22" s="16">
        <v>0.48781973049185529</v>
      </c>
      <c r="G22" s="20">
        <v>321373.37199999997</v>
      </c>
      <c r="H22" s="16">
        <v>-0.3406354774159695</v>
      </c>
      <c r="I22" s="21">
        <v>211902.2</v>
      </c>
    </row>
    <row r="23" spans="1:9">
      <c r="A23" s="50" t="s">
        <v>118</v>
      </c>
      <c r="B23" s="51" t="s">
        <v>119</v>
      </c>
      <c r="C23" s="24">
        <v>4632788.3235800005</v>
      </c>
      <c r="D23" s="52">
        <v>-2.1799249723103858E-2</v>
      </c>
      <c r="E23" s="24">
        <v>4531797.0140000004</v>
      </c>
      <c r="F23" s="52">
        <v>6.779045427915982E-2</v>
      </c>
      <c r="G23" s="24">
        <v>4839009.5922800004</v>
      </c>
      <c r="H23" s="53">
        <v>-2.2831126943053993E-2</v>
      </c>
      <c r="I23" s="26">
        <v>4728529.55</v>
      </c>
    </row>
    <row r="24" spans="1:9">
      <c r="A24" s="49" t="s">
        <v>120</v>
      </c>
      <c r="B24" s="32" t="s">
        <v>121</v>
      </c>
      <c r="C24" s="33">
        <v>32956.1523800008</v>
      </c>
      <c r="D24" s="118">
        <v>0</v>
      </c>
      <c r="E24" s="33">
        <v>2851.2929999995977</v>
      </c>
      <c r="F24" s="118">
        <v>0</v>
      </c>
      <c r="G24" s="34">
        <v>14549.073710001074</v>
      </c>
      <c r="H24" s="119">
        <v>0</v>
      </c>
      <c r="I24" s="35">
        <v>5533.3700000010431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271987.49099999998</v>
      </c>
      <c r="D26" s="16">
        <v>-9.1434204964963191E-3</v>
      </c>
      <c r="E26" s="15">
        <v>269500.59499999997</v>
      </c>
      <c r="F26" s="16">
        <v>-4.9509905534716778E-2</v>
      </c>
      <c r="G26" s="15">
        <v>256157.64600000001</v>
      </c>
      <c r="H26" s="16">
        <v>-2.1076653710348336E-2</v>
      </c>
      <c r="I26" s="17">
        <v>250758.7</v>
      </c>
    </row>
    <row r="27" spans="1:9">
      <c r="A27" s="58" t="s">
        <v>125</v>
      </c>
      <c r="B27" s="29" t="s">
        <v>126</v>
      </c>
      <c r="C27" s="15">
        <v>0</v>
      </c>
      <c r="D27" s="43" t="s">
        <v>95</v>
      </c>
      <c r="E27" s="15">
        <v>20</v>
      </c>
      <c r="F27" s="16">
        <v>-1</v>
      </c>
      <c r="G27" s="15">
        <v>0</v>
      </c>
      <c r="H27" s="43" t="s">
        <v>95</v>
      </c>
      <c r="I27" s="17">
        <v>10</v>
      </c>
    </row>
    <row r="28" spans="1:9">
      <c r="A28" s="8" t="s">
        <v>127</v>
      </c>
      <c r="B28" s="29" t="s">
        <v>128</v>
      </c>
      <c r="C28" s="15">
        <v>55803.580520000003</v>
      </c>
      <c r="D28" s="16">
        <v>0.21718175369869622</v>
      </c>
      <c r="E28" s="15">
        <v>67923.100000000006</v>
      </c>
      <c r="F28" s="16">
        <v>-0.13770294936479643</v>
      </c>
      <c r="G28" s="15">
        <v>58569.888800000001</v>
      </c>
      <c r="H28" s="16">
        <v>0.12300537610035556</v>
      </c>
      <c r="I28" s="17">
        <v>65774.3</v>
      </c>
    </row>
    <row r="29" spans="1:9">
      <c r="A29" s="50" t="s">
        <v>129</v>
      </c>
      <c r="B29" s="51" t="s">
        <v>130</v>
      </c>
      <c r="C29" s="24">
        <v>327791.07152</v>
      </c>
      <c r="D29" s="53">
        <v>2.9447487496348727E-2</v>
      </c>
      <c r="E29" s="24">
        <v>337443.69499999995</v>
      </c>
      <c r="F29" s="53">
        <v>-6.7318372032406565E-2</v>
      </c>
      <c r="G29" s="24">
        <v>314727.53480000002</v>
      </c>
      <c r="H29" s="53">
        <v>5.7683710487982914E-3</v>
      </c>
      <c r="I29" s="26">
        <v>316543</v>
      </c>
    </row>
    <row r="30" spans="1:9">
      <c r="A30" s="8" t="s">
        <v>131</v>
      </c>
      <c r="B30" s="29" t="s">
        <v>132</v>
      </c>
      <c r="C30" s="15">
        <v>11992.725</v>
      </c>
      <c r="D30" s="16">
        <v>-0.76385683820816375</v>
      </c>
      <c r="E30" s="15">
        <v>2832</v>
      </c>
      <c r="F30" s="16">
        <v>2.0630014124293785</v>
      </c>
      <c r="G30" s="15">
        <v>8674.42</v>
      </c>
      <c r="H30" s="16">
        <v>-0.39223602269661834</v>
      </c>
      <c r="I30" s="17">
        <v>5272</v>
      </c>
    </row>
    <row r="31" spans="1:9">
      <c r="A31" s="8" t="s">
        <v>133</v>
      </c>
      <c r="B31" s="29" t="s">
        <v>134</v>
      </c>
      <c r="C31" s="15">
        <v>107103.10137</v>
      </c>
      <c r="D31" s="16">
        <v>-0.19529015595676028</v>
      </c>
      <c r="E31" s="15">
        <v>86186.92</v>
      </c>
      <c r="F31" s="16">
        <v>6.3061907189629257E-2</v>
      </c>
      <c r="G31" s="15">
        <v>91622.03155</v>
      </c>
      <c r="H31" s="16">
        <v>-9.6346712691943101E-2</v>
      </c>
      <c r="I31" s="17">
        <v>82794.55</v>
      </c>
    </row>
    <row r="32" spans="1:9">
      <c r="A32" s="50" t="s">
        <v>135</v>
      </c>
      <c r="B32" s="51" t="s">
        <v>136</v>
      </c>
      <c r="C32" s="24">
        <v>119095.82637000001</v>
      </c>
      <c r="D32" s="53">
        <v>-0.25254374806182395</v>
      </c>
      <c r="E32" s="24">
        <v>89018.92</v>
      </c>
      <c r="F32" s="53">
        <v>0.1266869059970622</v>
      </c>
      <c r="G32" s="24">
        <v>100296.45155</v>
      </c>
      <c r="H32" s="53">
        <v>-0.12193752980286764</v>
      </c>
      <c r="I32" s="26">
        <v>88066.55</v>
      </c>
    </row>
    <row r="33" spans="1:9">
      <c r="A33" s="36" t="s">
        <v>137</v>
      </c>
      <c r="B33" s="37" t="s">
        <v>15</v>
      </c>
      <c r="C33" s="38">
        <v>208695.24514999997</v>
      </c>
      <c r="D33" s="39">
        <v>0.19037103514957585</v>
      </c>
      <c r="E33" s="38">
        <v>248424.77499999997</v>
      </c>
      <c r="F33" s="39">
        <v>-0.13683696302029436</v>
      </c>
      <c r="G33" s="38">
        <v>214431.08325000003</v>
      </c>
      <c r="H33" s="39">
        <v>6.5500609972784743E-2</v>
      </c>
      <c r="I33" s="40">
        <v>228476.45</v>
      </c>
    </row>
    <row r="34" spans="1:9">
      <c r="A34" s="113" t="s">
        <v>2</v>
      </c>
      <c r="B34" s="29" t="s">
        <v>138</v>
      </c>
      <c r="C34" s="15">
        <v>249258.99383000081</v>
      </c>
      <c r="D34" s="16">
        <v>5.372342624126835E-2</v>
      </c>
      <c r="E34" s="15">
        <v>262650.04099999962</v>
      </c>
      <c r="F34" s="16">
        <v>-7.0188724851554765E-2</v>
      </c>
      <c r="G34" s="15">
        <v>244214.96954000107</v>
      </c>
      <c r="H34" s="16">
        <v>5.8098422986621505E-3</v>
      </c>
      <c r="I34" s="17">
        <v>245633.82000000105</v>
      </c>
    </row>
    <row r="35" spans="1:9">
      <c r="A35" s="113" t="s">
        <v>2</v>
      </c>
      <c r="B35" s="29" t="s">
        <v>139</v>
      </c>
      <c r="C35" s="15">
        <v>40563.748680000834</v>
      </c>
      <c r="D35" s="16">
        <v>-0.64931086344558819</v>
      </c>
      <c r="E35" s="15">
        <v>14225.265999999654</v>
      </c>
      <c r="F35" s="16">
        <v>1.0937314135287008</v>
      </c>
      <c r="G35" s="15">
        <v>29783.886290001043</v>
      </c>
      <c r="H35" s="16">
        <v>-0.4239378356154595</v>
      </c>
      <c r="I35" s="17">
        <v>17157.370000001043</v>
      </c>
    </row>
    <row r="36" spans="1:9">
      <c r="A36" s="123" t="s">
        <v>2</v>
      </c>
      <c r="B36" s="31" t="s">
        <v>140</v>
      </c>
      <c r="C36" s="20">
        <v>4099364.7192699993</v>
      </c>
      <c r="D36" s="111">
        <v>5.2717810570533215E-2</v>
      </c>
      <c r="E36" s="20">
        <v>4315474.2520000022</v>
      </c>
      <c r="F36" s="111">
        <v>-8.3448980012600996E-3</v>
      </c>
      <c r="G36" s="20">
        <v>4279462.059539998</v>
      </c>
      <c r="H36" s="111">
        <v>5.922938372474966E-2</v>
      </c>
      <c r="I36" s="21">
        <v>4532931.96</v>
      </c>
    </row>
    <row r="37" spans="1:9">
      <c r="A37" s="123">
        <v>0</v>
      </c>
      <c r="B37" s="31" t="s">
        <v>19</v>
      </c>
      <c r="C37" s="64">
        <v>1.1943683415060347</v>
      </c>
      <c r="D37" s="124">
        <v>0</v>
      </c>
      <c r="E37" s="41">
        <v>1.0572618652869854</v>
      </c>
      <c r="F37" s="124">
        <v>0</v>
      </c>
      <c r="G37" s="41">
        <v>1.1388972430609638</v>
      </c>
      <c r="H37" s="124">
        <v>0</v>
      </c>
      <c r="I37" s="42">
        <v>1.0750946979437095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38.332031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26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188</v>
      </c>
    </row>
    <row r="4" spans="1:9">
      <c r="A4" s="5" t="s">
        <v>81</v>
      </c>
      <c r="B4" s="9" t="s">
        <v>82</v>
      </c>
      <c r="C4" s="10">
        <v>347324</v>
      </c>
      <c r="D4" s="11">
        <v>2.7565040135435502E-2</v>
      </c>
      <c r="E4" s="10">
        <v>356898</v>
      </c>
      <c r="F4" s="11">
        <v>-8.4337822010770581E-4</v>
      </c>
      <c r="G4" s="10">
        <v>356597</v>
      </c>
      <c r="H4" s="11"/>
      <c r="I4" s="12"/>
    </row>
    <row r="5" spans="1:9">
      <c r="A5" s="13" t="s">
        <v>83</v>
      </c>
      <c r="B5" s="14" t="s">
        <v>84</v>
      </c>
      <c r="C5" s="15">
        <v>133283</v>
      </c>
      <c r="D5" s="16">
        <v>3.7536670092960092E-2</v>
      </c>
      <c r="E5" s="15">
        <v>138286</v>
      </c>
      <c r="F5" s="16">
        <v>-1.1432827618124756E-2</v>
      </c>
      <c r="G5" s="15">
        <v>136705</v>
      </c>
      <c r="H5" s="16"/>
      <c r="I5" s="17"/>
    </row>
    <row r="6" spans="1:9">
      <c r="A6" s="13" t="s">
        <v>85</v>
      </c>
      <c r="B6" s="14" t="s">
        <v>86</v>
      </c>
      <c r="C6" s="15">
        <v>16531</v>
      </c>
      <c r="D6" s="16">
        <v>5.3717258484060247E-2</v>
      </c>
      <c r="E6" s="15">
        <v>17419</v>
      </c>
      <c r="F6" s="16">
        <v>6.774212067282852E-3</v>
      </c>
      <c r="G6" s="15">
        <v>17537</v>
      </c>
      <c r="H6" s="16"/>
      <c r="I6" s="17"/>
    </row>
    <row r="7" spans="1:9">
      <c r="A7" s="13" t="s">
        <v>87</v>
      </c>
      <c r="B7" s="14" t="s">
        <v>88</v>
      </c>
      <c r="C7" s="15">
        <v>12974</v>
      </c>
      <c r="D7" s="16">
        <v>-7.7462617542777862E-2</v>
      </c>
      <c r="E7" s="15">
        <v>11969</v>
      </c>
      <c r="F7" s="16">
        <v>-6.6755785779931492E-2</v>
      </c>
      <c r="G7" s="15">
        <v>11170</v>
      </c>
      <c r="H7" s="16"/>
      <c r="I7" s="17"/>
    </row>
    <row r="8" spans="1:9">
      <c r="A8" s="13" t="s">
        <v>89</v>
      </c>
      <c r="B8" s="14" t="s">
        <v>90</v>
      </c>
      <c r="C8" s="15">
        <v>815</v>
      </c>
      <c r="D8" s="16">
        <v>-0.62822085889570556</v>
      </c>
      <c r="E8" s="15">
        <v>303</v>
      </c>
      <c r="F8" s="16">
        <v>9.9009900990099011E-3</v>
      </c>
      <c r="G8" s="15">
        <v>306</v>
      </c>
      <c r="H8" s="16"/>
      <c r="I8" s="17"/>
    </row>
    <row r="9" spans="1:9">
      <c r="A9" s="13" t="s">
        <v>91</v>
      </c>
      <c r="B9" s="14" t="s">
        <v>92</v>
      </c>
      <c r="C9" s="15">
        <v>71246</v>
      </c>
      <c r="D9" s="16">
        <v>0.12105942789770653</v>
      </c>
      <c r="E9" s="15">
        <v>79871</v>
      </c>
      <c r="F9" s="16">
        <v>-4.1141340411413402E-2</v>
      </c>
      <c r="G9" s="15">
        <v>76585</v>
      </c>
      <c r="H9" s="16"/>
      <c r="I9" s="17"/>
    </row>
    <row r="10" spans="1:9">
      <c r="A10" s="13" t="s">
        <v>93</v>
      </c>
      <c r="B10" s="14" t="s">
        <v>94</v>
      </c>
      <c r="C10" s="15">
        <v>1002254</v>
      </c>
      <c r="D10" s="16">
        <v>3.4172974116341764E-2</v>
      </c>
      <c r="E10" s="15">
        <v>1036504</v>
      </c>
      <c r="F10" s="16">
        <v>1.8439870950811576E-2</v>
      </c>
      <c r="G10" s="15">
        <v>1055617</v>
      </c>
      <c r="H10" s="16"/>
      <c r="I10" s="17"/>
    </row>
    <row r="11" spans="1:9">
      <c r="A11" s="13" t="s">
        <v>96</v>
      </c>
      <c r="B11" s="14" t="s">
        <v>97</v>
      </c>
      <c r="C11" s="15">
        <v>3108</v>
      </c>
      <c r="D11" s="16">
        <v>-0.54729729729729726</v>
      </c>
      <c r="E11" s="15">
        <v>1407</v>
      </c>
      <c r="F11" s="16">
        <v>1.7796730632551527</v>
      </c>
      <c r="G11" s="15">
        <v>3911</v>
      </c>
      <c r="H11" s="16"/>
      <c r="I11" s="17"/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/>
      <c r="I12" s="17"/>
    </row>
    <row r="13" spans="1:9">
      <c r="A13" s="18" t="s">
        <v>99</v>
      </c>
      <c r="B13" s="19" t="s">
        <v>100</v>
      </c>
      <c r="C13" s="20">
        <v>125088</v>
      </c>
      <c r="D13" s="43">
        <v>4.4992325402916346E-2</v>
      </c>
      <c r="E13" s="20">
        <v>130716</v>
      </c>
      <c r="F13" s="43">
        <v>-1.9339637075797913E-2</v>
      </c>
      <c r="G13" s="20">
        <v>128188</v>
      </c>
      <c r="H13" s="43"/>
      <c r="I13" s="21"/>
    </row>
    <row r="14" spans="1:9">
      <c r="A14" s="22" t="s">
        <v>101</v>
      </c>
      <c r="B14" s="23" t="s">
        <v>102</v>
      </c>
      <c r="C14" s="24">
        <v>1696092</v>
      </c>
      <c r="D14" s="25">
        <v>3.5294076028894658E-2</v>
      </c>
      <c r="E14" s="24">
        <v>1755954</v>
      </c>
      <c r="F14" s="25">
        <v>7.474569379380098E-3</v>
      </c>
      <c r="G14" s="24">
        <v>1769079</v>
      </c>
      <c r="H14" s="25"/>
      <c r="I14" s="26"/>
    </row>
    <row r="15" spans="1:9">
      <c r="A15" s="27" t="s">
        <v>103</v>
      </c>
      <c r="B15" s="28" t="s">
        <v>104</v>
      </c>
      <c r="C15" s="10">
        <v>632245</v>
      </c>
      <c r="D15" s="16">
        <v>-5.0573749100427841E-2</v>
      </c>
      <c r="E15" s="10">
        <v>600270</v>
      </c>
      <c r="F15" s="16">
        <v>4.7155446715644624E-2</v>
      </c>
      <c r="G15" s="10">
        <v>628576</v>
      </c>
      <c r="H15" s="16"/>
      <c r="I15" s="12"/>
    </row>
    <row r="16" spans="1:9">
      <c r="A16" s="8" t="s">
        <v>105</v>
      </c>
      <c r="B16" s="29" t="s">
        <v>106</v>
      </c>
      <c r="C16" s="15">
        <v>63688</v>
      </c>
      <c r="D16" s="16">
        <v>-1.661223464388896E-2</v>
      </c>
      <c r="E16" s="15">
        <v>62630</v>
      </c>
      <c r="F16" s="16">
        <v>5.3297141944754912E-2</v>
      </c>
      <c r="G16" s="15">
        <v>65968</v>
      </c>
      <c r="H16" s="16"/>
      <c r="I16" s="17"/>
    </row>
    <row r="17" spans="1:9">
      <c r="A17" s="8" t="s">
        <v>107</v>
      </c>
      <c r="B17" s="29" t="s">
        <v>108</v>
      </c>
      <c r="C17" s="15">
        <v>63322</v>
      </c>
      <c r="D17" s="16">
        <v>3.8454249707842454E-2</v>
      </c>
      <c r="E17" s="15">
        <v>65757</v>
      </c>
      <c r="F17" s="16">
        <v>-5.2450689660416383E-2</v>
      </c>
      <c r="G17" s="15">
        <v>62308</v>
      </c>
      <c r="H17" s="16"/>
      <c r="I17" s="17"/>
    </row>
    <row r="18" spans="1:9">
      <c r="A18" s="8" t="s">
        <v>109</v>
      </c>
      <c r="B18" s="29" t="s">
        <v>110</v>
      </c>
      <c r="C18" s="15">
        <v>142873</v>
      </c>
      <c r="D18" s="16">
        <v>-1.6301190567846967E-2</v>
      </c>
      <c r="E18" s="15">
        <v>140544</v>
      </c>
      <c r="F18" s="16">
        <v>7.3372040072859745E-2</v>
      </c>
      <c r="G18" s="15">
        <v>150856</v>
      </c>
      <c r="H18" s="16"/>
      <c r="I18" s="17"/>
    </row>
    <row r="19" spans="1:9">
      <c r="A19" s="8" t="s">
        <v>111</v>
      </c>
      <c r="B19" s="29" t="s">
        <v>112</v>
      </c>
      <c r="C19" s="15">
        <v>729656</v>
      </c>
      <c r="D19" s="16">
        <v>7.540539651561832E-3</v>
      </c>
      <c r="E19" s="15">
        <v>735158</v>
      </c>
      <c r="F19" s="16">
        <v>2.1327388126089902E-2</v>
      </c>
      <c r="G19" s="15">
        <v>750837</v>
      </c>
      <c r="H19" s="16"/>
      <c r="I19" s="17"/>
    </row>
    <row r="20" spans="1:9">
      <c r="A20" s="58" t="s">
        <v>113</v>
      </c>
      <c r="B20" s="29" t="s">
        <v>114</v>
      </c>
      <c r="C20" s="15">
        <v>12944</v>
      </c>
      <c r="D20" s="16">
        <v>0.34162546353522866</v>
      </c>
      <c r="E20" s="15">
        <v>17366</v>
      </c>
      <c r="F20" s="16">
        <v>-0.39640677185304618</v>
      </c>
      <c r="G20" s="15">
        <v>10482</v>
      </c>
      <c r="H20" s="16"/>
      <c r="I20" s="17"/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/>
      <c r="I21" s="17"/>
    </row>
    <row r="22" spans="1:9">
      <c r="A22" s="30" t="s">
        <v>116</v>
      </c>
      <c r="B22" s="31" t="s">
        <v>117</v>
      </c>
      <c r="C22" s="20">
        <v>125088</v>
      </c>
      <c r="D22" s="16">
        <v>4.4992325402916346E-2</v>
      </c>
      <c r="E22" s="20">
        <v>130716</v>
      </c>
      <c r="F22" s="16">
        <v>-1.9339637075797913E-2</v>
      </c>
      <c r="G22" s="20">
        <v>128188</v>
      </c>
      <c r="H22" s="16"/>
      <c r="I22" s="21"/>
    </row>
    <row r="23" spans="1:9">
      <c r="A23" s="50" t="s">
        <v>118</v>
      </c>
      <c r="B23" s="51" t="s">
        <v>119</v>
      </c>
      <c r="C23" s="24">
        <v>1769816</v>
      </c>
      <c r="D23" s="52">
        <v>-9.8174047471601567E-3</v>
      </c>
      <c r="E23" s="24">
        <v>1752441</v>
      </c>
      <c r="F23" s="52">
        <v>2.5549504947670134E-2</v>
      </c>
      <c r="G23" s="24">
        <v>1797215</v>
      </c>
      <c r="H23" s="53"/>
      <c r="I23" s="26"/>
    </row>
    <row r="24" spans="1:9">
      <c r="A24" s="49">
        <v>0</v>
      </c>
      <c r="B24" s="32" t="s">
        <v>121</v>
      </c>
      <c r="C24" s="33">
        <v>73724</v>
      </c>
      <c r="D24" s="118">
        <v>0</v>
      </c>
      <c r="E24" s="33">
        <v>-3513</v>
      </c>
      <c r="F24" s="118">
        <v>0</v>
      </c>
      <c r="G24" s="34">
        <v>28136</v>
      </c>
      <c r="H24" s="119"/>
      <c r="I24" s="35"/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/>
      <c r="I25" s="121"/>
    </row>
    <row r="26" spans="1:9">
      <c r="A26" s="58" t="s">
        <v>123</v>
      </c>
      <c r="B26" s="29" t="s">
        <v>124</v>
      </c>
      <c r="C26" s="15">
        <v>97297</v>
      </c>
      <c r="D26" s="16">
        <v>0.20116755912309733</v>
      </c>
      <c r="E26" s="15">
        <v>116870</v>
      </c>
      <c r="F26" s="16">
        <v>-0.14262000513390946</v>
      </c>
      <c r="G26" s="15">
        <v>100202</v>
      </c>
      <c r="H26" s="16"/>
      <c r="I26" s="17"/>
    </row>
    <row r="27" spans="1:9">
      <c r="A27" s="58" t="s">
        <v>125</v>
      </c>
      <c r="B27" s="29" t="s">
        <v>126</v>
      </c>
      <c r="C27" s="15">
        <v>464</v>
      </c>
      <c r="D27" s="16">
        <v>0.93965517241379315</v>
      </c>
      <c r="E27" s="15">
        <v>900</v>
      </c>
      <c r="F27" s="16">
        <v>-0.80444444444444441</v>
      </c>
      <c r="G27" s="15">
        <v>176</v>
      </c>
      <c r="H27" s="16"/>
      <c r="I27" s="17"/>
    </row>
    <row r="28" spans="1:9">
      <c r="A28" s="8" t="s">
        <v>127</v>
      </c>
      <c r="B28" s="29" t="s">
        <v>128</v>
      </c>
      <c r="C28" s="15">
        <v>17980</v>
      </c>
      <c r="D28" s="16">
        <v>0.28364849833147943</v>
      </c>
      <c r="E28" s="15">
        <v>23080</v>
      </c>
      <c r="F28" s="16">
        <v>-0.16364818024263431</v>
      </c>
      <c r="G28" s="15">
        <v>19303</v>
      </c>
      <c r="H28" s="16"/>
      <c r="I28" s="17"/>
    </row>
    <row r="29" spans="1:9">
      <c r="A29" s="50" t="s">
        <v>129</v>
      </c>
      <c r="B29" s="51" t="s">
        <v>130</v>
      </c>
      <c r="C29" s="24">
        <v>115741</v>
      </c>
      <c r="D29" s="53">
        <v>0.21694127405154612</v>
      </c>
      <c r="E29" s="24">
        <v>140850</v>
      </c>
      <c r="F29" s="53">
        <v>-0.15029463968761092</v>
      </c>
      <c r="G29" s="24">
        <v>119681</v>
      </c>
      <c r="H29" s="53"/>
      <c r="I29" s="26"/>
    </row>
    <row r="30" spans="1:9">
      <c r="A30" s="8" t="s">
        <v>131</v>
      </c>
      <c r="B30" s="29" t="s">
        <v>132</v>
      </c>
      <c r="C30" s="15">
        <v>67</v>
      </c>
      <c r="D30" s="16">
        <v>-0.55223880597014929</v>
      </c>
      <c r="E30" s="15">
        <v>30</v>
      </c>
      <c r="F30" s="16">
        <v>3.6666666666666665</v>
      </c>
      <c r="G30" s="15">
        <v>140</v>
      </c>
      <c r="H30" s="16"/>
      <c r="I30" s="17"/>
    </row>
    <row r="31" spans="1:9">
      <c r="A31" s="8" t="s">
        <v>189</v>
      </c>
      <c r="B31" s="29" t="s">
        <v>134</v>
      </c>
      <c r="C31" s="15">
        <v>31149</v>
      </c>
      <c r="D31" s="16">
        <v>0.3591126520915599</v>
      </c>
      <c r="E31" s="15">
        <v>42335</v>
      </c>
      <c r="F31" s="16">
        <v>-0.12330223219558285</v>
      </c>
      <c r="G31" s="15">
        <v>37115</v>
      </c>
      <c r="H31" s="16"/>
      <c r="I31" s="17"/>
    </row>
    <row r="32" spans="1:9">
      <c r="A32" s="50" t="s">
        <v>135</v>
      </c>
      <c r="B32" s="51" t="s">
        <v>136</v>
      </c>
      <c r="C32" s="24">
        <v>31216</v>
      </c>
      <c r="D32" s="53">
        <v>0.35715658636596614</v>
      </c>
      <c r="E32" s="24">
        <v>42365</v>
      </c>
      <c r="F32" s="53">
        <v>-0.12061843502891538</v>
      </c>
      <c r="G32" s="24">
        <v>37255</v>
      </c>
      <c r="H32" s="53"/>
      <c r="I32" s="26"/>
    </row>
    <row r="33" spans="1:9">
      <c r="A33" s="36" t="s">
        <v>137</v>
      </c>
      <c r="B33" s="37" t="s">
        <v>15</v>
      </c>
      <c r="C33" s="38">
        <v>84525</v>
      </c>
      <c r="D33" s="39">
        <v>0.16515823720792666</v>
      </c>
      <c r="E33" s="38">
        <v>98485</v>
      </c>
      <c r="F33" s="39">
        <v>-0.16306036452251613</v>
      </c>
      <c r="G33" s="38">
        <v>82426</v>
      </c>
      <c r="H33" s="39"/>
      <c r="I33" s="40"/>
    </row>
    <row r="34" spans="1:9">
      <c r="A34" s="113" t="s">
        <v>2</v>
      </c>
      <c r="B34" s="29" t="s">
        <v>138</v>
      </c>
      <c r="C34" s="15">
        <v>144970</v>
      </c>
      <c r="D34" s="16">
        <v>-0.47328412775056911</v>
      </c>
      <c r="E34" s="15">
        <v>76358</v>
      </c>
      <c r="F34" s="16">
        <v>0.37144765446973466</v>
      </c>
      <c r="G34" s="15">
        <v>104721</v>
      </c>
      <c r="H34" s="16"/>
      <c r="I34" s="17"/>
    </row>
    <row r="35" spans="1:9">
      <c r="A35" s="113" t="s">
        <v>2</v>
      </c>
      <c r="B35" s="29" t="s">
        <v>139</v>
      </c>
      <c r="C35" s="15">
        <v>60445</v>
      </c>
      <c r="D35" s="16">
        <v>-1.3660683265778808</v>
      </c>
      <c r="E35" s="15">
        <v>-22127</v>
      </c>
      <c r="F35" s="16">
        <v>-2.0075925340082255</v>
      </c>
      <c r="G35" s="15">
        <v>22295</v>
      </c>
      <c r="H35" s="16"/>
      <c r="I35" s="17"/>
    </row>
    <row r="36" spans="1:9">
      <c r="A36" s="123" t="s">
        <v>2</v>
      </c>
      <c r="B36" s="31" t="s">
        <v>140</v>
      </c>
      <c r="C36" s="20">
        <v>1611576</v>
      </c>
      <c r="D36" s="111">
        <v>4.5254458989213042E-2</v>
      </c>
      <c r="E36" s="20">
        <v>1684507</v>
      </c>
      <c r="F36" s="111">
        <v>-2.8120987327449514E-3</v>
      </c>
      <c r="G36" s="20">
        <v>1679770</v>
      </c>
      <c r="H36" s="111"/>
      <c r="I36" s="21"/>
    </row>
    <row r="37" spans="1:9">
      <c r="A37" s="123">
        <v>0</v>
      </c>
      <c r="B37" s="31" t="s">
        <v>19</v>
      </c>
      <c r="C37" s="64">
        <v>1.7151138716356107</v>
      </c>
      <c r="D37" s="124">
        <v>0</v>
      </c>
      <c r="E37" s="41">
        <v>0.77532619180585871</v>
      </c>
      <c r="F37" s="124">
        <v>0</v>
      </c>
      <c r="G37" s="41">
        <v>1.2704850411277995</v>
      </c>
      <c r="H37" s="124"/>
      <c r="I37" s="42"/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5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347" t="s">
        <v>193</v>
      </c>
      <c r="B1" s="365" t="s">
        <v>469</v>
      </c>
      <c r="C1" s="365" t="s">
        <v>26</v>
      </c>
      <c r="D1" s="220" t="s">
        <v>48</v>
      </c>
      <c r="E1" s="219" t="s">
        <v>47</v>
      </c>
      <c r="F1" s="220" t="s">
        <v>48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195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196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82</v>
      </c>
      <c r="D4" s="233"/>
      <c r="E4" s="233"/>
      <c r="F4" s="233"/>
      <c r="G4" s="233">
        <v>363937</v>
      </c>
    </row>
    <row r="5" spans="1:57" s="234" customFormat="1" ht="12.75" customHeight="1">
      <c r="A5" s="235">
        <v>31</v>
      </c>
      <c r="B5" s="235"/>
      <c r="C5" s="236" t="s">
        <v>197</v>
      </c>
      <c r="D5" s="238"/>
      <c r="E5" s="238"/>
      <c r="F5" s="238"/>
      <c r="G5" s="238">
        <v>139427</v>
      </c>
    </row>
    <row r="6" spans="1:57" s="234" customFormat="1" ht="12.75" customHeight="1">
      <c r="A6" s="235">
        <v>33</v>
      </c>
      <c r="B6" s="235"/>
      <c r="C6" s="236" t="s">
        <v>92</v>
      </c>
      <c r="D6" s="237"/>
      <c r="E6" s="237"/>
      <c r="F6" s="237"/>
      <c r="G6" s="237">
        <v>74018</v>
      </c>
    </row>
    <row r="7" spans="1:57" s="234" customFormat="1" ht="12.75" customHeight="1">
      <c r="A7" s="235">
        <v>35</v>
      </c>
      <c r="B7" s="235"/>
      <c r="C7" s="236" t="s">
        <v>198</v>
      </c>
      <c r="D7" s="237"/>
      <c r="E7" s="237"/>
      <c r="F7" s="237"/>
      <c r="G7" s="237">
        <v>3358.5</v>
      </c>
    </row>
    <row r="8" spans="1:57" s="243" customFormat="1" ht="28">
      <c r="A8" s="239" t="s">
        <v>199</v>
      </c>
      <c r="B8" s="239"/>
      <c r="C8" s="240" t="s">
        <v>200</v>
      </c>
      <c r="D8" s="242"/>
      <c r="E8" s="241"/>
      <c r="F8" s="263"/>
      <c r="G8" s="241">
        <v>164</v>
      </c>
    </row>
    <row r="9" spans="1:57" s="234" customFormat="1" ht="12.75" customHeight="1">
      <c r="A9" s="235">
        <v>36</v>
      </c>
      <c r="B9" s="235"/>
      <c r="C9" s="236" t="s">
        <v>201</v>
      </c>
      <c r="D9" s="244"/>
      <c r="E9" s="237"/>
      <c r="F9" s="244"/>
      <c r="G9" s="237">
        <v>879566</v>
      </c>
    </row>
    <row r="10" spans="1:57" s="246" customFormat="1" ht="26.25" customHeight="1">
      <c r="A10" s="239" t="s">
        <v>202</v>
      </c>
      <c r="B10" s="239"/>
      <c r="C10" s="240" t="s">
        <v>203</v>
      </c>
      <c r="D10" s="242"/>
      <c r="E10" s="241"/>
      <c r="F10" s="242"/>
      <c r="G10" s="241">
        <v>0</v>
      </c>
    </row>
    <row r="11" spans="1:57" s="248" customFormat="1">
      <c r="A11" s="235">
        <v>37</v>
      </c>
      <c r="B11" s="235"/>
      <c r="C11" s="236" t="s">
        <v>204</v>
      </c>
      <c r="D11" s="255"/>
      <c r="E11" s="237"/>
      <c r="F11" s="255"/>
      <c r="G11" s="237">
        <v>276686</v>
      </c>
    </row>
    <row r="12" spans="1:57" s="234" customFormat="1" ht="12.75" customHeight="1">
      <c r="A12" s="235">
        <v>39</v>
      </c>
      <c r="B12" s="235"/>
      <c r="C12" s="236" t="s">
        <v>205</v>
      </c>
      <c r="D12" s="244"/>
      <c r="E12" s="237"/>
      <c r="F12" s="244"/>
      <c r="G12" s="237">
        <v>144400</v>
      </c>
    </row>
    <row r="13" spans="1:57" ht="12.75" customHeight="1">
      <c r="A13" s="249"/>
      <c r="B13" s="249"/>
      <c r="C13" s="250" t="s">
        <v>206</v>
      </c>
      <c r="D13" s="251">
        <f>D4+D5+D6+D7+D9+D11+D12</f>
        <v>0</v>
      </c>
      <c r="E13" s="251">
        <f>E4+E5+E6+E7+E9+E11+E12</f>
        <v>0</v>
      </c>
      <c r="F13" s="251">
        <f>F4+F5+F6+F7+F9+F11+F12</f>
        <v>0</v>
      </c>
      <c r="G13" s="251">
        <f>G4+G5+G6+G7+G9+G11+G12</f>
        <v>1881392.5</v>
      </c>
    </row>
    <row r="14" spans="1:57" s="234" customFormat="1" ht="12.75" customHeight="1">
      <c r="A14" s="252">
        <v>40</v>
      </c>
      <c r="B14" s="235"/>
      <c r="C14" s="236" t="s">
        <v>207</v>
      </c>
      <c r="D14" s="244"/>
      <c r="E14" s="237"/>
      <c r="F14" s="244"/>
      <c r="G14" s="237">
        <v>737249</v>
      </c>
    </row>
    <row r="15" spans="1:57" s="253" customFormat="1" ht="12.75" customHeight="1">
      <c r="A15" s="235">
        <v>41</v>
      </c>
      <c r="B15" s="235"/>
      <c r="C15" s="236" t="s">
        <v>208</v>
      </c>
      <c r="D15" s="244"/>
      <c r="E15" s="237"/>
      <c r="F15" s="244"/>
      <c r="G15" s="237">
        <v>13016</v>
      </c>
    </row>
    <row r="16" spans="1:57" s="234" customFormat="1" ht="12.75" customHeight="1">
      <c r="A16" s="254">
        <v>42</v>
      </c>
      <c r="B16" s="254"/>
      <c r="C16" s="236" t="s">
        <v>209</v>
      </c>
      <c r="D16" s="244"/>
      <c r="E16" s="237"/>
      <c r="F16" s="244"/>
      <c r="G16" s="237">
        <v>134436</v>
      </c>
    </row>
    <row r="17" spans="1:7" s="256" customFormat="1" ht="12.75" customHeight="1">
      <c r="A17" s="235">
        <v>43</v>
      </c>
      <c r="B17" s="235"/>
      <c r="C17" s="236" t="s">
        <v>210</v>
      </c>
      <c r="D17" s="255"/>
      <c r="E17" s="247"/>
      <c r="F17" s="255"/>
      <c r="G17" s="247">
        <v>3945</v>
      </c>
    </row>
    <row r="18" spans="1:7" s="234" customFormat="1" ht="12.75" customHeight="1">
      <c r="A18" s="235">
        <v>45</v>
      </c>
      <c r="B18" s="235"/>
      <c r="C18" s="236" t="s">
        <v>211</v>
      </c>
      <c r="D18" s="244"/>
      <c r="E18" s="237"/>
      <c r="F18" s="244"/>
      <c r="G18" s="237">
        <v>26495</v>
      </c>
    </row>
    <row r="19" spans="1:7" s="243" customFormat="1" ht="28">
      <c r="A19" s="239" t="s">
        <v>212</v>
      </c>
      <c r="B19" s="239"/>
      <c r="C19" s="240" t="s">
        <v>213</v>
      </c>
      <c r="D19" s="242"/>
      <c r="E19" s="241"/>
      <c r="F19" s="263"/>
      <c r="G19" s="241">
        <v>0</v>
      </c>
    </row>
    <row r="20" spans="1:7" s="258" customFormat="1" ht="12.75" customHeight="1">
      <c r="A20" s="235">
        <v>46</v>
      </c>
      <c r="B20" s="235"/>
      <c r="C20" s="236" t="s">
        <v>214</v>
      </c>
      <c r="D20" s="257"/>
      <c r="E20" s="257"/>
      <c r="F20" s="257"/>
      <c r="G20" s="257">
        <v>432993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/>
      <c r="E21" s="257"/>
      <c r="F21" s="263"/>
      <c r="G21" s="263">
        <v>0</v>
      </c>
    </row>
    <row r="22" spans="1:7" s="234" customFormat="1" ht="15" customHeight="1">
      <c r="A22" s="235">
        <v>47</v>
      </c>
      <c r="B22" s="235"/>
      <c r="C22" s="236" t="s">
        <v>204</v>
      </c>
      <c r="D22" s="244"/>
      <c r="E22" s="257"/>
      <c r="F22" s="244"/>
      <c r="G22" s="257">
        <v>276686</v>
      </c>
    </row>
    <row r="23" spans="1:7" s="234" customFormat="1" ht="15" customHeight="1">
      <c r="A23" s="235">
        <v>49</v>
      </c>
      <c r="B23" s="235"/>
      <c r="C23" s="236" t="s">
        <v>217</v>
      </c>
      <c r="D23" s="244"/>
      <c r="E23" s="237"/>
      <c r="F23" s="244"/>
      <c r="G23" s="237">
        <v>144400</v>
      </c>
    </row>
    <row r="24" spans="1:7" s="265" customFormat="1" ht="13.5" customHeight="1">
      <c r="A24" s="249"/>
      <c r="B24" s="264"/>
      <c r="C24" s="250" t="s">
        <v>218</v>
      </c>
      <c r="D24" s="251">
        <f>D14+D15+D16+D17+D18+D20+D22+D23</f>
        <v>0</v>
      </c>
      <c r="E24" s="251">
        <f>E14+E15+E16+E17+E18+E20+E22+E23</f>
        <v>0</v>
      </c>
      <c r="F24" s="251">
        <f>F14+F15+F16+F17+F18+F20+F22+F23</f>
        <v>0</v>
      </c>
      <c r="G24" s="251">
        <f>G14+G15+G16+G17+G18+G20+G22+G23</f>
        <v>1769220</v>
      </c>
    </row>
    <row r="25" spans="1:7" s="267" customFormat="1" ht="15" customHeight="1">
      <c r="A25" s="249"/>
      <c r="B25" s="264"/>
      <c r="C25" s="250" t="s">
        <v>219</v>
      </c>
      <c r="D25" s="266">
        <f>D24-D13</f>
        <v>0</v>
      </c>
      <c r="E25" s="266">
        <f>E24-E13</f>
        <v>0</v>
      </c>
      <c r="F25" s="266">
        <f>F24-F13</f>
        <v>0</v>
      </c>
      <c r="G25" s="266">
        <f>G24-G13</f>
        <v>-112172.5</v>
      </c>
    </row>
    <row r="26" spans="1:7" s="234" customFormat="1" ht="15" customHeight="1">
      <c r="A26" s="235">
        <v>34</v>
      </c>
      <c r="B26" s="235"/>
      <c r="C26" s="236" t="s">
        <v>220</v>
      </c>
      <c r="D26" s="255"/>
      <c r="E26" s="237"/>
      <c r="F26" s="255"/>
      <c r="G26" s="237">
        <v>14549.6</v>
      </c>
    </row>
    <row r="27" spans="1:7" s="243" customFormat="1" ht="15" customHeight="1">
      <c r="A27" s="259" t="s">
        <v>221</v>
      </c>
      <c r="B27" s="260"/>
      <c r="C27" s="261" t="s">
        <v>222</v>
      </c>
      <c r="D27" s="255"/>
      <c r="E27" s="237"/>
      <c r="F27" s="255"/>
      <c r="G27" s="262">
        <v>10699.7</v>
      </c>
    </row>
    <row r="28" spans="1:7" s="234" customFormat="1" ht="15" customHeight="1">
      <c r="A28" s="235">
        <v>440</v>
      </c>
      <c r="B28" s="235"/>
      <c r="C28" s="236" t="s">
        <v>223</v>
      </c>
      <c r="D28" s="255"/>
      <c r="E28" s="237"/>
      <c r="F28" s="255"/>
      <c r="G28" s="237">
        <v>12588.9</v>
      </c>
    </row>
    <row r="29" spans="1:7" s="234" customFormat="1" ht="15" customHeight="1">
      <c r="A29" s="235">
        <v>441</v>
      </c>
      <c r="B29" s="235"/>
      <c r="C29" s="236" t="s">
        <v>224</v>
      </c>
      <c r="D29" s="255"/>
      <c r="E29" s="237"/>
      <c r="F29" s="255"/>
      <c r="G29" s="237">
        <v>0</v>
      </c>
    </row>
    <row r="30" spans="1:7" s="234" customFormat="1" ht="15" customHeight="1">
      <c r="A30" s="235">
        <v>442</v>
      </c>
      <c r="B30" s="235"/>
      <c r="C30" s="236" t="s">
        <v>225</v>
      </c>
      <c r="D30" s="255"/>
      <c r="E30" s="237"/>
      <c r="F30" s="255"/>
      <c r="G30" s="237">
        <v>36756.6</v>
      </c>
    </row>
    <row r="31" spans="1:7" s="234" customFormat="1" ht="15" customHeight="1">
      <c r="A31" s="235">
        <v>443</v>
      </c>
      <c r="B31" s="235"/>
      <c r="C31" s="236" t="s">
        <v>226</v>
      </c>
      <c r="D31" s="255"/>
      <c r="E31" s="237"/>
      <c r="F31" s="255"/>
      <c r="G31" s="237">
        <v>18895.3</v>
      </c>
    </row>
    <row r="32" spans="1:7" s="234" customFormat="1" ht="15" customHeight="1">
      <c r="A32" s="235">
        <v>444</v>
      </c>
      <c r="B32" s="235"/>
      <c r="C32" s="236" t="s">
        <v>227</v>
      </c>
      <c r="D32" s="255"/>
      <c r="E32" s="237"/>
      <c r="F32" s="255"/>
      <c r="G32" s="237">
        <v>1200</v>
      </c>
    </row>
    <row r="33" spans="1:7" s="234" customFormat="1" ht="15" customHeight="1">
      <c r="A33" s="235">
        <v>445</v>
      </c>
      <c r="B33" s="235"/>
      <c r="C33" s="236" t="s">
        <v>228</v>
      </c>
      <c r="D33" s="255"/>
      <c r="E33" s="237"/>
      <c r="F33" s="255"/>
      <c r="G33" s="237">
        <v>0</v>
      </c>
    </row>
    <row r="34" spans="1:7" s="234" customFormat="1" ht="15" customHeight="1">
      <c r="A34" s="235">
        <v>446</v>
      </c>
      <c r="B34" s="235"/>
      <c r="C34" s="236" t="s">
        <v>229</v>
      </c>
      <c r="D34" s="255"/>
      <c r="E34" s="237"/>
      <c r="F34" s="255"/>
      <c r="G34" s="237">
        <v>0</v>
      </c>
    </row>
    <row r="35" spans="1:7" s="234" customFormat="1" ht="15" customHeight="1">
      <c r="A35" s="235">
        <v>447</v>
      </c>
      <c r="B35" s="235"/>
      <c r="C35" s="236" t="s">
        <v>230</v>
      </c>
      <c r="D35" s="255"/>
      <c r="E35" s="237"/>
      <c r="F35" s="255"/>
      <c r="G35" s="237">
        <v>771</v>
      </c>
    </row>
    <row r="36" spans="1:7" s="234" customFormat="1" ht="15" customHeight="1">
      <c r="A36" s="235">
        <v>448</v>
      </c>
      <c r="B36" s="235"/>
      <c r="C36" s="236" t="s">
        <v>231</v>
      </c>
      <c r="D36" s="255"/>
      <c r="E36" s="237"/>
      <c r="F36" s="255"/>
      <c r="G36" s="237">
        <v>0</v>
      </c>
    </row>
    <row r="37" spans="1:7" s="234" customFormat="1" ht="15" customHeight="1">
      <c r="A37" s="235">
        <v>449</v>
      </c>
      <c r="B37" s="235"/>
      <c r="C37" s="236" t="s">
        <v>232</v>
      </c>
      <c r="D37" s="255"/>
      <c r="E37" s="237"/>
      <c r="F37" s="255"/>
      <c r="G37" s="237">
        <v>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255"/>
      <c r="E38" s="244"/>
      <c r="F38" s="255"/>
      <c r="G38" s="263">
        <v>0</v>
      </c>
    </row>
    <row r="39" spans="1:7" ht="15" customHeight="1">
      <c r="A39" s="264"/>
      <c r="B39" s="264"/>
      <c r="C39" s="250" t="s">
        <v>235</v>
      </c>
      <c r="D39" s="251">
        <f>(SUM(D28:D37))-D26</f>
        <v>0</v>
      </c>
      <c r="E39" s="251">
        <f>(SUM(E28:E37))-E26</f>
        <v>0</v>
      </c>
      <c r="F39" s="251">
        <f>(SUM(F28:F37))-F26</f>
        <v>0</v>
      </c>
      <c r="G39" s="251">
        <f>(SUM(G28:G37))-G26</f>
        <v>55662.200000000004</v>
      </c>
    </row>
    <row r="40" spans="1:7" ht="14.25" customHeight="1">
      <c r="A40" s="264"/>
      <c r="B40" s="264"/>
      <c r="C40" s="250" t="s">
        <v>236</v>
      </c>
      <c r="D40" s="251">
        <f>D39+D25</f>
        <v>0</v>
      </c>
      <c r="E40" s="251">
        <f>E39+E25</f>
        <v>0</v>
      </c>
      <c r="F40" s="251">
        <f>F39+F25</f>
        <v>0</v>
      </c>
      <c r="G40" s="251">
        <f>G39+G25</f>
        <v>-56510.299999999996</v>
      </c>
    </row>
    <row r="41" spans="1:7" s="234" customFormat="1" ht="15.75" customHeight="1">
      <c r="A41" s="254">
        <v>38</v>
      </c>
      <c r="B41" s="254"/>
      <c r="C41" s="236" t="s">
        <v>237</v>
      </c>
      <c r="D41" s="244"/>
      <c r="E41" s="237"/>
      <c r="F41" s="244"/>
      <c r="G41" s="237">
        <v>0</v>
      </c>
    </row>
    <row r="42" spans="1:7" s="243" customFormat="1" ht="28">
      <c r="A42" s="239" t="s">
        <v>238</v>
      </c>
      <c r="B42" s="239"/>
      <c r="C42" s="240" t="s">
        <v>239</v>
      </c>
      <c r="D42" s="270"/>
      <c r="E42" s="269"/>
      <c r="F42" s="270"/>
      <c r="G42" s="262">
        <v>0</v>
      </c>
    </row>
    <row r="43" spans="1:7" s="243" customFormat="1" ht="28">
      <c r="A43" s="239" t="s">
        <v>240</v>
      </c>
      <c r="B43" s="239"/>
      <c r="C43" s="240" t="s">
        <v>241</v>
      </c>
      <c r="D43" s="270"/>
      <c r="E43" s="269"/>
      <c r="F43" s="270"/>
      <c r="G43" s="262">
        <v>0</v>
      </c>
    </row>
    <row r="44" spans="1:7" s="243" customFormat="1">
      <c r="A44" s="259" t="s">
        <v>242</v>
      </c>
      <c r="B44" s="259"/>
      <c r="C44" s="261" t="s">
        <v>98</v>
      </c>
      <c r="D44" s="263"/>
      <c r="E44" s="262"/>
      <c r="F44" s="263"/>
      <c r="G44" s="237">
        <v>0</v>
      </c>
    </row>
    <row r="45" spans="1:7" s="234" customFormat="1">
      <c r="A45" s="235">
        <v>48</v>
      </c>
      <c r="B45" s="235"/>
      <c r="C45" s="236" t="s">
        <v>243</v>
      </c>
      <c r="D45" s="244"/>
      <c r="E45" s="237"/>
      <c r="F45" s="244"/>
      <c r="G45" s="237">
        <v>43000</v>
      </c>
    </row>
    <row r="46" spans="1:7" s="243" customFormat="1">
      <c r="A46" s="259" t="s">
        <v>244</v>
      </c>
      <c r="B46" s="260"/>
      <c r="C46" s="261" t="s">
        <v>245</v>
      </c>
      <c r="D46" s="263"/>
      <c r="E46" s="262"/>
      <c r="F46" s="263"/>
      <c r="G46" s="262">
        <v>0</v>
      </c>
    </row>
    <row r="47" spans="1:7" s="243" customFormat="1">
      <c r="A47" s="259" t="s">
        <v>246</v>
      </c>
      <c r="B47" s="260"/>
      <c r="C47" s="261" t="s">
        <v>115</v>
      </c>
      <c r="D47" s="263"/>
      <c r="E47" s="262"/>
      <c r="F47" s="263"/>
      <c r="G47" s="262">
        <v>43000</v>
      </c>
    </row>
    <row r="48" spans="1:7">
      <c r="A48" s="249"/>
      <c r="B48" s="249"/>
      <c r="C48" s="250" t="s">
        <v>247</v>
      </c>
      <c r="D48" s="251">
        <f>D45-D41</f>
        <v>0</v>
      </c>
      <c r="E48" s="251">
        <f>E45-E41</f>
        <v>0</v>
      </c>
      <c r="F48" s="251">
        <f>F45-F41</f>
        <v>0</v>
      </c>
      <c r="G48" s="251">
        <f>G45-G41</f>
        <v>43000</v>
      </c>
    </row>
    <row r="49" spans="1:7">
      <c r="A49" s="271"/>
      <c r="B49" s="271"/>
      <c r="C49" s="250" t="s">
        <v>248</v>
      </c>
      <c r="D49" s="251">
        <f>D40+D48</f>
        <v>0</v>
      </c>
      <c r="E49" s="251">
        <f>E40+E48</f>
        <v>0</v>
      </c>
      <c r="F49" s="251">
        <f>F40+F48</f>
        <v>0</v>
      </c>
      <c r="G49" s="251">
        <f>G40+G48</f>
        <v>-13510.299999999996</v>
      </c>
    </row>
    <row r="50" spans="1:7">
      <c r="A50" s="272">
        <v>3</v>
      </c>
      <c r="B50" s="272"/>
      <c r="C50" s="273" t="s">
        <v>249</v>
      </c>
      <c r="D50" s="274">
        <f>D13+D26+D41</f>
        <v>0</v>
      </c>
      <c r="E50" s="274">
        <f>E13+E26+E41</f>
        <v>0</v>
      </c>
      <c r="F50" s="274">
        <f>F13+F26+F41</f>
        <v>0</v>
      </c>
      <c r="G50" s="274">
        <f>G13+G26+G41</f>
        <v>1895942.1</v>
      </c>
    </row>
    <row r="51" spans="1:7">
      <c r="A51" s="272">
        <v>4</v>
      </c>
      <c r="B51" s="272"/>
      <c r="C51" s="273" t="s">
        <v>250</v>
      </c>
      <c r="D51" s="274">
        <f>D24+D28+D29+D30+D31+D32+D33+D34+D35+D36+D37+D45</f>
        <v>0</v>
      </c>
      <c r="E51" s="274">
        <f>E24+E28+E29+E30+E31+E32+E33+E34+E35+E36+E37+E45</f>
        <v>0</v>
      </c>
      <c r="F51" s="274">
        <f>F24+F28+F29+F30+F31+F32+F33+F34+F35+F36+F37+F45</f>
        <v>0</v>
      </c>
      <c r="G51" s="274">
        <f>G24+G28+G29+G30+G31+G32+G33+G34+G35+G36+G37+G45</f>
        <v>1882431.8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55"/>
      <c r="E54" s="237"/>
      <c r="F54" s="255"/>
      <c r="G54" s="237">
        <v>163375</v>
      </c>
    </row>
    <row r="55" spans="1:7" s="234" customFormat="1">
      <c r="A55" s="283" t="s">
        <v>254</v>
      </c>
      <c r="B55" s="284"/>
      <c r="C55" s="284" t="s">
        <v>255</v>
      </c>
      <c r="D55" s="255"/>
      <c r="E55" s="237"/>
      <c r="F55" s="255"/>
      <c r="G55" s="262">
        <v>900</v>
      </c>
    </row>
    <row r="56" spans="1:7" s="234" customFormat="1">
      <c r="A56" s="283" t="s">
        <v>256</v>
      </c>
      <c r="B56" s="284"/>
      <c r="C56" s="284" t="s">
        <v>257</v>
      </c>
      <c r="D56" s="255"/>
      <c r="E56" s="237"/>
      <c r="F56" s="255"/>
      <c r="G56" s="262">
        <v>0</v>
      </c>
    </row>
    <row r="57" spans="1:7" s="234" customFormat="1">
      <c r="A57" s="288">
        <v>57</v>
      </c>
      <c r="B57" s="289"/>
      <c r="C57" s="289" t="s">
        <v>258</v>
      </c>
      <c r="D57" s="255"/>
      <c r="E57" s="237"/>
      <c r="F57" s="255"/>
      <c r="G57" s="237">
        <v>3220</v>
      </c>
    </row>
    <row r="58" spans="1:7" s="234" customFormat="1">
      <c r="A58" s="288">
        <v>58</v>
      </c>
      <c r="B58" s="289"/>
      <c r="C58" s="289" t="s">
        <v>259</v>
      </c>
      <c r="D58" s="244"/>
      <c r="E58" s="237"/>
      <c r="F58" s="244"/>
      <c r="G58" s="237"/>
    </row>
    <row r="59" spans="1:7">
      <c r="A59" s="291">
        <v>5</v>
      </c>
      <c r="B59" s="292"/>
      <c r="C59" s="292" t="s">
        <v>260</v>
      </c>
      <c r="D59" s="293">
        <f>D54+D57+D58</f>
        <v>0</v>
      </c>
      <c r="E59" s="293">
        <f>E54+E57+E58</f>
        <v>0</v>
      </c>
      <c r="F59" s="293">
        <f>F54+F57+F58</f>
        <v>0</v>
      </c>
      <c r="G59" s="293">
        <f>G54+G57+G58</f>
        <v>166595</v>
      </c>
    </row>
    <row r="60" spans="1:7" s="234" customFormat="1">
      <c r="A60" s="294" t="s">
        <v>261</v>
      </c>
      <c r="B60" s="295"/>
      <c r="C60" s="295" t="s">
        <v>262</v>
      </c>
      <c r="D60" s="255"/>
      <c r="E60" s="237"/>
      <c r="F60" s="255"/>
      <c r="G60" s="237">
        <v>44114</v>
      </c>
    </row>
    <row r="61" spans="1:7" s="234" customFormat="1">
      <c r="A61" s="294" t="s">
        <v>263</v>
      </c>
      <c r="B61" s="295"/>
      <c r="C61" s="295" t="s">
        <v>264</v>
      </c>
      <c r="D61" s="255"/>
      <c r="E61" s="237"/>
      <c r="F61" s="255"/>
      <c r="G61" s="262"/>
    </row>
    <row r="62" spans="1:7" s="234" customFormat="1">
      <c r="A62" s="294" t="s">
        <v>265</v>
      </c>
      <c r="B62" s="295"/>
      <c r="C62" s="295" t="s">
        <v>266</v>
      </c>
      <c r="D62" s="255"/>
      <c r="E62" s="237"/>
      <c r="F62" s="255"/>
      <c r="G62" s="262"/>
    </row>
    <row r="63" spans="1:7" s="234" customFormat="1">
      <c r="A63" s="294">
        <v>67</v>
      </c>
      <c r="B63" s="295"/>
      <c r="C63" s="295" t="s">
        <v>258</v>
      </c>
      <c r="D63" s="255"/>
      <c r="E63" s="237"/>
      <c r="F63" s="255"/>
      <c r="G63" s="290">
        <v>3220</v>
      </c>
    </row>
    <row r="64" spans="1:7" s="234" customFormat="1">
      <c r="A64" s="294">
        <v>68</v>
      </c>
      <c r="B64" s="295"/>
      <c r="C64" s="295" t="s">
        <v>267</v>
      </c>
      <c r="D64" s="237"/>
      <c r="E64" s="237"/>
      <c r="F64" s="237"/>
      <c r="G64" s="237">
        <v>22130</v>
      </c>
    </row>
    <row r="65" spans="1:7">
      <c r="A65" s="291">
        <v>6</v>
      </c>
      <c r="B65" s="292"/>
      <c r="C65" s="292" t="s">
        <v>268</v>
      </c>
      <c r="D65" s="293">
        <f>D60+D63+D64</f>
        <v>0</v>
      </c>
      <c r="E65" s="293">
        <f>E60+E63+E64</f>
        <v>0</v>
      </c>
      <c r="F65" s="293">
        <f>F60+F63+F64</f>
        <v>0</v>
      </c>
      <c r="G65" s="293">
        <f>G60+G63+G64</f>
        <v>69464</v>
      </c>
    </row>
    <row r="66" spans="1:7">
      <c r="A66" s="296"/>
      <c r="B66" s="296"/>
      <c r="C66" s="292" t="s">
        <v>15</v>
      </c>
      <c r="D66" s="293">
        <f>D59-D65</f>
        <v>0</v>
      </c>
      <c r="E66" s="293">
        <f>E59-E65</f>
        <v>0</v>
      </c>
      <c r="F66" s="293">
        <f>F59-F65</f>
        <v>0</v>
      </c>
      <c r="G66" s="293">
        <f>G59-G65</f>
        <v>97131</v>
      </c>
    </row>
    <row r="67" spans="1:7">
      <c r="A67" s="289"/>
      <c r="B67" s="289"/>
      <c r="C67" s="297" t="s">
        <v>269</v>
      </c>
      <c r="D67" s="298">
        <f>D66-D55-D56+D61+D62</f>
        <v>0</v>
      </c>
      <c r="E67" s="298">
        <f>E66-E55-E56+E61+E62</f>
        <v>0</v>
      </c>
      <c r="F67" s="298">
        <f>F66-F55-F56+F61+F62</f>
        <v>0</v>
      </c>
      <c r="G67" s="298">
        <f>G66-G55-G56+G61+G62</f>
        <v>96231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37"/>
      <c r="E70" s="255"/>
      <c r="F70" s="237"/>
      <c r="G70" s="255"/>
    </row>
    <row r="71" spans="1:7" s="301" customFormat="1">
      <c r="A71" s="300">
        <v>14</v>
      </c>
      <c r="B71" s="300"/>
      <c r="C71" s="300" t="s">
        <v>272</v>
      </c>
      <c r="D71" s="237"/>
      <c r="E71" s="255"/>
      <c r="F71" s="237"/>
      <c r="G71" s="255"/>
    </row>
    <row r="72" spans="1:7" s="301" customFormat="1">
      <c r="A72" s="302" t="s">
        <v>273</v>
      </c>
      <c r="B72" s="302"/>
      <c r="C72" s="302" t="s">
        <v>255</v>
      </c>
      <c r="D72" s="237"/>
      <c r="E72" s="255"/>
      <c r="F72" s="237"/>
      <c r="G72" s="255"/>
    </row>
    <row r="73" spans="1:7" s="301" customFormat="1">
      <c r="A73" s="302" t="s">
        <v>274</v>
      </c>
      <c r="B73" s="302"/>
      <c r="C73" s="302" t="s">
        <v>275</v>
      </c>
      <c r="D73" s="237"/>
      <c r="E73" s="255"/>
      <c r="F73" s="237"/>
      <c r="G73" s="255"/>
    </row>
    <row r="74" spans="1:7" s="230" customFormat="1">
      <c r="A74" s="304">
        <v>1</v>
      </c>
      <c r="B74" s="305"/>
      <c r="C74" s="304" t="s">
        <v>276</v>
      </c>
      <c r="D74" s="306">
        <f>D70+D71</f>
        <v>0</v>
      </c>
      <c r="E74" s="306">
        <f>E70+E71</f>
        <v>0</v>
      </c>
      <c r="F74" s="306">
        <f>F70+F71</f>
        <v>0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/>
      <c r="E76" s="290"/>
      <c r="F76" s="290"/>
      <c r="G76" s="290"/>
    </row>
    <row r="77" spans="1:7" s="308" customFormat="1">
      <c r="A77" s="307" t="s">
        <v>278</v>
      </c>
      <c r="B77" s="302"/>
      <c r="C77" s="302" t="s">
        <v>279</v>
      </c>
      <c r="D77" s="287"/>
      <c r="E77" s="287"/>
      <c r="F77" s="287"/>
      <c r="G77" s="287"/>
    </row>
    <row r="78" spans="1:7" s="308" customFormat="1">
      <c r="A78" s="307" t="s">
        <v>280</v>
      </c>
      <c r="B78" s="302"/>
      <c r="C78" s="302" t="s">
        <v>281</v>
      </c>
      <c r="D78" s="287"/>
      <c r="E78" s="287"/>
      <c r="F78" s="287"/>
      <c r="G78" s="287"/>
    </row>
    <row r="79" spans="1:7" s="308" customFormat="1">
      <c r="A79" s="307" t="s">
        <v>282</v>
      </c>
      <c r="B79" s="302"/>
      <c r="C79" s="302" t="s">
        <v>283</v>
      </c>
      <c r="D79" s="287"/>
      <c r="E79" s="287"/>
      <c r="F79" s="287"/>
      <c r="G79" s="287"/>
    </row>
    <row r="80" spans="1:7" s="308" customFormat="1">
      <c r="A80" s="307" t="s">
        <v>284</v>
      </c>
      <c r="B80" s="302"/>
      <c r="C80" s="302" t="s">
        <v>285</v>
      </c>
      <c r="D80" s="287"/>
      <c r="E80" s="287"/>
      <c r="F80" s="287"/>
      <c r="G80" s="287"/>
    </row>
    <row r="81" spans="1:7" s="308" customFormat="1">
      <c r="A81" s="307" t="s">
        <v>286</v>
      </c>
      <c r="B81" s="302"/>
      <c r="C81" s="302" t="s">
        <v>287</v>
      </c>
      <c r="D81" s="287"/>
      <c r="E81" s="287"/>
      <c r="F81" s="287"/>
      <c r="G81" s="287"/>
    </row>
    <row r="82" spans="1:7" s="301" customFormat="1">
      <c r="A82" s="309">
        <v>29</v>
      </c>
      <c r="B82" s="300"/>
      <c r="C82" s="300" t="s">
        <v>288</v>
      </c>
      <c r="D82" s="290"/>
      <c r="E82" s="290"/>
      <c r="F82" s="290"/>
      <c r="G82" s="290"/>
    </row>
    <row r="83" spans="1:7" s="301" customFormat="1">
      <c r="A83" s="307" t="s">
        <v>289</v>
      </c>
      <c r="B83" s="302"/>
      <c r="C83" s="302" t="s">
        <v>290</v>
      </c>
      <c r="D83" s="290"/>
      <c r="E83" s="290"/>
      <c r="F83" s="290"/>
      <c r="G83" s="290"/>
    </row>
    <row r="84" spans="1:7" s="230" customFormat="1">
      <c r="A84" s="304">
        <v>2</v>
      </c>
      <c r="B84" s="305"/>
      <c r="C84" s="304" t="s">
        <v>291</v>
      </c>
      <c r="D84" s="306">
        <f>D76+D82</f>
        <v>0</v>
      </c>
      <c r="E84" s="306">
        <f>E76+E82</f>
        <v>0</v>
      </c>
      <c r="F84" s="306">
        <f>F76+F82</f>
        <v>0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0</v>
      </c>
      <c r="E87" s="315">
        <f>E49+E6+E8+E10-E19-E21-E38+E42+E44-E47</f>
        <v>0</v>
      </c>
      <c r="F87" s="315">
        <f>F49+F6+F8+F10-F19-F21-F38+F42+F44-F47</f>
        <v>0</v>
      </c>
      <c r="G87" s="315">
        <f>G49+G6+G8+G10-G19-G21-G38+G42+G44-G47</f>
        <v>17671.700000000004</v>
      </c>
    </row>
    <row r="88" spans="1:7">
      <c r="A88" s="316">
        <v>40</v>
      </c>
      <c r="B88" s="317"/>
      <c r="C88" s="317" t="s">
        <v>294</v>
      </c>
      <c r="D88" s="319">
        <f>IF(0=D111,0,D87/D111)</f>
        <v>0</v>
      </c>
      <c r="E88" s="319">
        <f>IF(0=E111,0,E87/E111)</f>
        <v>0</v>
      </c>
      <c r="F88" s="319">
        <f>IF(0=F111,0,F87/F111)</f>
        <v>0</v>
      </c>
      <c r="G88" s="319">
        <f>IF(0=G111,0,G87/G111)</f>
        <v>1.3371049129149491E-2</v>
      </c>
    </row>
    <row r="89" spans="1:7" ht="28">
      <c r="A89" s="320" t="s">
        <v>295</v>
      </c>
      <c r="B89" s="321"/>
      <c r="C89" s="321" t="s">
        <v>296</v>
      </c>
      <c r="D89" s="362">
        <f>IF(0=D66,0,D87/D66)</f>
        <v>0</v>
      </c>
      <c r="E89" s="362">
        <f>IF(0=E66,0,E87/E66)</f>
        <v>0</v>
      </c>
      <c r="F89" s="362">
        <f>IF(0=F66,0,F87/F66)</f>
        <v>0</v>
      </c>
      <c r="G89" s="362">
        <f>IF(0=G66,0,G87/G66)</f>
        <v>0.18193676581112112</v>
      </c>
    </row>
    <row r="90" spans="1:7" ht="28">
      <c r="A90" s="323" t="s">
        <v>297</v>
      </c>
      <c r="B90" s="324"/>
      <c r="C90" s="324" t="s">
        <v>298</v>
      </c>
      <c r="D90" s="363">
        <f>IF(0=D67,0,D87/D67)</f>
        <v>0</v>
      </c>
      <c r="E90" s="363">
        <f>IF(0=E67,0,E87/E67)</f>
        <v>0</v>
      </c>
      <c r="F90" s="362">
        <f>IF(0=F67,0,F87/F67)</f>
        <v>0</v>
      </c>
      <c r="G90" s="363">
        <f>IF(0=G67,0,G87/G67)</f>
        <v>0.1836383286051273</v>
      </c>
    </row>
    <row r="91" spans="1:7" ht="28">
      <c r="A91" s="327" t="s">
        <v>299</v>
      </c>
      <c r="B91" s="328"/>
      <c r="C91" s="328" t="s">
        <v>300</v>
      </c>
      <c r="D91" s="329">
        <f>D87-D66</f>
        <v>0</v>
      </c>
      <c r="E91" s="329">
        <f>E87-E66</f>
        <v>0</v>
      </c>
      <c r="F91" s="329">
        <f>F87-F66</f>
        <v>0</v>
      </c>
      <c r="G91" s="329">
        <f>G87-G66</f>
        <v>-79459.299999999988</v>
      </c>
    </row>
    <row r="92" spans="1:7" ht="28">
      <c r="A92" s="323" t="s">
        <v>301</v>
      </c>
      <c r="B92" s="324"/>
      <c r="C92" s="324" t="s">
        <v>302</v>
      </c>
      <c r="D92" s="330">
        <f>D87-D67</f>
        <v>0</v>
      </c>
      <c r="E92" s="330">
        <f>E87-E67</f>
        <v>0</v>
      </c>
      <c r="F92" s="330">
        <f>F87-F67</f>
        <v>0</v>
      </c>
      <c r="G92" s="330">
        <f>G87-G67</f>
        <v>-78559.299999999988</v>
      </c>
    </row>
    <row r="93" spans="1:7">
      <c r="A93" s="314">
        <v>31</v>
      </c>
      <c r="B93" s="314"/>
      <c r="C93" s="314" t="s">
        <v>303</v>
      </c>
      <c r="D93" s="331">
        <f>D77+D78+D80</f>
        <v>0</v>
      </c>
      <c r="E93" s="331">
        <f>E77+E78+E80</f>
        <v>0</v>
      </c>
      <c r="F93" s="331">
        <f>F77+F78+F80</f>
        <v>0</v>
      </c>
      <c r="G93" s="331">
        <f>G77+G78+G80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</v>
      </c>
      <c r="E94" s="326">
        <f>IF(0=E111,0,E93/E111)</f>
        <v>0</v>
      </c>
      <c r="F94" s="326">
        <f>IF(0=F111,0,F93/F111)</f>
        <v>0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0</v>
      </c>
      <c r="E95" s="331">
        <f>E76-E70</f>
        <v>0</v>
      </c>
      <c r="F95" s="331">
        <f>F76-F70</f>
        <v>0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0</v>
      </c>
      <c r="E96" s="333">
        <f>E71-E72-E73-E82</f>
        <v>0</v>
      </c>
      <c r="F96" s="333">
        <f>F71-F72-F73-F82</f>
        <v>0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0</v>
      </c>
      <c r="E97" s="333">
        <f>IF(0=E109,0,1000*(E95/E109))</f>
        <v>0</v>
      </c>
      <c r="F97" s="333">
        <f>IF(0=F109,0,1000*(F95/F109))</f>
        <v>0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0</v>
      </c>
      <c r="E98" s="333">
        <f>IF(E109=0,0,1000*(E96/E109))</f>
        <v>0</v>
      </c>
      <c r="F98" s="333">
        <f>IF(F109=0,0,1000*(F96/F109))</f>
        <v>0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0</v>
      </c>
      <c r="E99" s="326">
        <f>IF(E14=0,0,(E76-E81-E70)/E14)</f>
        <v>0</v>
      </c>
      <c r="F99" s="326">
        <f>IF(F14=0,0,(F76-F81-F70)/F14)</f>
        <v>0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288</v>
      </c>
      <c r="D100" s="315">
        <f>D82</f>
        <v>0</v>
      </c>
      <c r="E100" s="315">
        <f>E82</f>
        <v>0</v>
      </c>
      <c r="F100" s="315">
        <f>F82</f>
        <v>0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0</v>
      </c>
      <c r="E101" s="326">
        <f>IF(E112=0,0,E83/E112)</f>
        <v>0</v>
      </c>
      <c r="F101" s="326">
        <f>IF(F112=0,0,F83/F112)</f>
        <v>0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0</v>
      </c>
      <c r="E102" s="335">
        <f>IF(E111=0,0,(E27-E28+E6)/E111)</f>
        <v>0</v>
      </c>
      <c r="F102" s="335">
        <f>IF(F111=0,0,(F27-F28+F6)/F111)</f>
        <v>0</v>
      </c>
      <c r="G102" s="335">
        <f>IF(G111=0,0,(G27-G28+G6)/G111)</f>
        <v>5.4575266014395767E-2</v>
      </c>
    </row>
    <row r="103" spans="1:7">
      <c r="A103" s="317">
        <v>43</v>
      </c>
      <c r="B103" s="317"/>
      <c r="C103" s="317" t="s">
        <v>315</v>
      </c>
      <c r="D103" s="315">
        <f>D39</f>
        <v>0</v>
      </c>
      <c r="E103" s="315">
        <f>E39</f>
        <v>0</v>
      </c>
      <c r="F103" s="315">
        <f>F39</f>
        <v>0</v>
      </c>
      <c r="G103" s="315">
        <f>G39</f>
        <v>55662.200000000004</v>
      </c>
    </row>
    <row r="104" spans="1:7">
      <c r="A104" s="332">
        <v>44</v>
      </c>
      <c r="B104" s="332"/>
      <c r="C104" s="332" t="s">
        <v>316</v>
      </c>
      <c r="D104" s="337" t="str">
        <f>IF(0=D70,"",(D28+D29+D30+D31+D32)/D70)</f>
        <v/>
      </c>
      <c r="E104" s="336" t="str">
        <f>IF(0=E70,"",(E28+E29+E30+E31+E32)/E70)</f>
        <v/>
      </c>
      <c r="F104" s="337" t="str">
        <f>IF(0=F70,"",(F28+F29+F30+F31+F32)/F70)</f>
        <v/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0</v>
      </c>
      <c r="E105" s="319">
        <f>IF(E111=0,0,(E27-E28)/E111)</f>
        <v>0</v>
      </c>
      <c r="F105" s="319">
        <f>IF(F111=0,0,(F27-F28)/F111)</f>
        <v>0</v>
      </c>
      <c r="G105" s="319">
        <f>IF(G111=0,0,(G27-G28)/G111)</f>
        <v>-1.4294372366432883E-3</v>
      </c>
    </row>
    <row r="106" spans="1:7">
      <c r="A106" s="334">
        <v>47</v>
      </c>
      <c r="B106" s="334"/>
      <c r="C106" s="334" t="s">
        <v>318</v>
      </c>
      <c r="D106" s="335">
        <f>IF(D113=0,0,D54/D113)</f>
        <v>0</v>
      </c>
      <c r="E106" s="335">
        <f>IF(E113=0,0,E54/E113)</f>
        <v>0</v>
      </c>
      <c r="F106" s="335">
        <f>IF(F113=0,0,F54/F113)</f>
        <v>0</v>
      </c>
      <c r="G106" s="335">
        <f>IF(G113=0,0,G54/G113)</f>
        <v>0.10467022360699067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320</v>
      </c>
      <c r="D109" s="340"/>
      <c r="E109" s="290"/>
      <c r="F109" s="290"/>
      <c r="G109" s="290">
        <v>251900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0</v>
      </c>
      <c r="E111" s="342">
        <f>E14+E15+E16+E17+E20</f>
        <v>0</v>
      </c>
      <c r="F111" s="342">
        <v>0</v>
      </c>
      <c r="G111" s="342">
        <f>G14+G15+G16+G17+G20</f>
        <v>1321639</v>
      </c>
    </row>
    <row r="112" spans="1:7">
      <c r="A112" s="339"/>
      <c r="B112" s="339"/>
      <c r="C112" s="339" t="s">
        <v>323</v>
      </c>
      <c r="D112" s="342">
        <f>D50-D11-D41-D12</f>
        <v>0</v>
      </c>
      <c r="E112" s="342">
        <f>E50-E11-E41-E12</f>
        <v>0</v>
      </c>
      <c r="F112" s="342">
        <f>F50-F11-F41-F12</f>
        <v>0</v>
      </c>
      <c r="G112" s="342">
        <f>G50-G11-G41-G12</f>
        <v>1474856.1</v>
      </c>
    </row>
    <row r="113" spans="1:9">
      <c r="A113" s="339"/>
      <c r="B113" s="339"/>
      <c r="C113" s="339" t="s">
        <v>324</v>
      </c>
      <c r="D113" s="342">
        <f>D50-D6-D7-D11-D12-D41+D54</f>
        <v>0</v>
      </c>
      <c r="E113" s="342">
        <f>E50-E6-E7-E11-E12-E41+E54</f>
        <v>0</v>
      </c>
      <c r="F113" s="342">
        <f>F50-F6-F7-F11-F12-F41+F54</f>
        <v>0</v>
      </c>
      <c r="G113" s="342">
        <f>G50-G6-G7-G11-G12-G41+G54</f>
        <v>1560854.6</v>
      </c>
    </row>
    <row r="114" spans="1:9">
      <c r="A114" s="343" t="s">
        <v>325</v>
      </c>
      <c r="B114" s="344"/>
      <c r="C114" s="344" t="s">
        <v>326</v>
      </c>
      <c r="D114" s="345">
        <f t="shared" ref="D114:I114" si="0">D14+D15+D16+D17+(D28+D29+D30+D31+D33+D34+D35+D36+(D37-D38))+(D20-D21)+D60</f>
        <v>0</v>
      </c>
      <c r="E114" s="345">
        <f t="shared" si="0"/>
        <v>0</v>
      </c>
      <c r="F114" s="345">
        <f t="shared" si="0"/>
        <v>0</v>
      </c>
      <c r="G114" s="345">
        <f t="shared" si="0"/>
        <v>1434764.8</v>
      </c>
      <c r="H114" s="346">
        <f t="shared" si="0"/>
        <v>0</v>
      </c>
      <c r="I114" s="346">
        <f t="shared" si="0"/>
        <v>0</v>
      </c>
    </row>
    <row r="115" spans="1:9">
      <c r="A115" s="344"/>
      <c r="B115" s="344"/>
      <c r="C115" s="344" t="s">
        <v>327</v>
      </c>
      <c r="D115" s="345">
        <f t="shared" ref="D115:I115" si="1">D14+D15+D16+D17+(D28+D29+D30+D31+D33+D34+D35+D36+(D37-D38))+(D20-D21)+(D45-D46-D47)+D60+D64</f>
        <v>0</v>
      </c>
      <c r="E115" s="345">
        <f t="shared" si="1"/>
        <v>0</v>
      </c>
      <c r="F115" s="345">
        <f t="shared" si="1"/>
        <v>0</v>
      </c>
      <c r="G115" s="345">
        <f t="shared" si="1"/>
        <v>1456894.8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328</v>
      </c>
      <c r="D116" s="345">
        <f t="shared" ref="D116:I116" si="2">D4+D5+D26+(D9-D10)+D54</f>
        <v>0</v>
      </c>
      <c r="E116" s="345">
        <f t="shared" si="2"/>
        <v>0</v>
      </c>
      <c r="F116" s="345">
        <f t="shared" si="2"/>
        <v>0</v>
      </c>
      <c r="G116" s="345">
        <f t="shared" si="2"/>
        <v>1560854.6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329</v>
      </c>
      <c r="D117" s="345">
        <f t="shared" ref="D117:I117" si="3">D4+D5+D26+(D9-D10)+(D41-D42-D43-D44)+D54+D58</f>
        <v>0</v>
      </c>
      <c r="E117" s="345">
        <f t="shared" si="3"/>
        <v>0</v>
      </c>
      <c r="F117" s="345">
        <f t="shared" si="3"/>
        <v>0</v>
      </c>
      <c r="G117" s="345">
        <f t="shared" si="3"/>
        <v>1560854.6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330</v>
      </c>
      <c r="D118" s="345">
        <f t="shared" ref="D118:I118" si="4">D114-D116</f>
        <v>0</v>
      </c>
      <c r="E118" s="345">
        <f t="shared" si="4"/>
        <v>0</v>
      </c>
      <c r="F118" s="345">
        <f t="shared" si="4"/>
        <v>0</v>
      </c>
      <c r="G118" s="345">
        <f t="shared" si="4"/>
        <v>-126089.80000000005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331</v>
      </c>
      <c r="D119" s="345">
        <f t="shared" ref="D119:I119" si="5">D115-D117</f>
        <v>0</v>
      </c>
      <c r="E119" s="345">
        <f t="shared" si="5"/>
        <v>0</v>
      </c>
      <c r="F119" s="345">
        <f t="shared" si="5"/>
        <v>0</v>
      </c>
      <c r="G119" s="345">
        <f t="shared" si="5"/>
        <v>-103959.80000000005</v>
      </c>
      <c r="H119" s="346">
        <f t="shared" si="5"/>
        <v>0</v>
      </c>
      <c r="I119" s="346">
        <f t="shared" si="5"/>
        <v>0</v>
      </c>
    </row>
  </sheetData>
  <sheetProtection selectLockedCells="1"/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8" man="1"/>
    <brk id="51" max="8" man="1"/>
    <brk id="84" max="8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1.332031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27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186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80</v>
      </c>
    </row>
    <row r="4" spans="1:9">
      <c r="A4" s="5" t="s">
        <v>81</v>
      </c>
      <c r="B4" s="9" t="s">
        <v>82</v>
      </c>
      <c r="C4" s="10">
        <v>901894</v>
      </c>
      <c r="D4" s="11">
        <v>3.6106298522886285E-2</v>
      </c>
      <c r="E4" s="10">
        <v>934458.054</v>
      </c>
      <c r="F4" s="11">
        <v>-1.5524634934549961E-2</v>
      </c>
      <c r="G4" s="10">
        <v>919950.93385000003</v>
      </c>
      <c r="H4" s="11">
        <v>1.1045226192092495E-2</v>
      </c>
      <c r="I4" s="12">
        <v>930112</v>
      </c>
    </row>
    <row r="5" spans="1:9">
      <c r="A5" s="13" t="s">
        <v>83</v>
      </c>
      <c r="B5" s="14" t="s">
        <v>84</v>
      </c>
      <c r="C5" s="15">
        <v>271804</v>
      </c>
      <c r="D5" s="16">
        <v>-7.960552456917562E-3</v>
      </c>
      <c r="E5" s="15">
        <v>269640.28999999998</v>
      </c>
      <c r="F5" s="16">
        <v>-1.8000841676887355E-2</v>
      </c>
      <c r="G5" s="15">
        <v>264786.53782999999</v>
      </c>
      <c r="H5" s="16">
        <v>5.0370620346881154E-2</v>
      </c>
      <c r="I5" s="17">
        <v>278124</v>
      </c>
    </row>
    <row r="6" spans="1:9">
      <c r="A6" s="13" t="s">
        <v>85</v>
      </c>
      <c r="B6" s="14" t="s">
        <v>86</v>
      </c>
      <c r="C6" s="15">
        <v>52845</v>
      </c>
      <c r="D6" s="16">
        <v>-0.10911344498060363</v>
      </c>
      <c r="E6" s="15">
        <v>47078.9</v>
      </c>
      <c r="F6" s="16">
        <v>1.7604578484204075E-2</v>
      </c>
      <c r="G6" s="15">
        <v>47907.704189999997</v>
      </c>
      <c r="H6" s="16">
        <v>8.3437431986865651E-2</v>
      </c>
      <c r="I6" s="17">
        <v>51905</v>
      </c>
    </row>
    <row r="7" spans="1:9">
      <c r="A7" s="13" t="s">
        <v>87</v>
      </c>
      <c r="B7" s="14" t="s">
        <v>88</v>
      </c>
      <c r="C7" s="15">
        <v>47574</v>
      </c>
      <c r="D7" s="16">
        <v>-2.1230083659141549E-3</v>
      </c>
      <c r="E7" s="15">
        <v>47473</v>
      </c>
      <c r="F7" s="16">
        <v>2.3829415457207358E-2</v>
      </c>
      <c r="G7" s="15">
        <v>48604.253840000005</v>
      </c>
      <c r="H7" s="16">
        <v>5.2911956399246618E-2</v>
      </c>
      <c r="I7" s="17">
        <v>51176</v>
      </c>
    </row>
    <row r="8" spans="1:9">
      <c r="A8" s="13" t="s">
        <v>89</v>
      </c>
      <c r="B8" s="14" t="s">
        <v>90</v>
      </c>
      <c r="C8" s="15">
        <v>12298</v>
      </c>
      <c r="D8" s="16">
        <v>0.34204748739632462</v>
      </c>
      <c r="E8" s="15">
        <v>16504.5</v>
      </c>
      <c r="F8" s="16">
        <v>-6.3990705565148978E-2</v>
      </c>
      <c r="G8" s="15">
        <v>15448.365399999999</v>
      </c>
      <c r="H8" s="16">
        <v>0.14115633230684727</v>
      </c>
      <c r="I8" s="17">
        <v>17629</v>
      </c>
    </row>
    <row r="9" spans="1:9">
      <c r="A9" s="13" t="s">
        <v>91</v>
      </c>
      <c r="B9" s="14" t="s">
        <v>92</v>
      </c>
      <c r="C9" s="15">
        <v>179104</v>
      </c>
      <c r="D9" s="16">
        <v>3.8502769340718244E-2</v>
      </c>
      <c r="E9" s="15">
        <v>186000</v>
      </c>
      <c r="F9" s="16">
        <v>1.5056074569892434E-2</v>
      </c>
      <c r="G9" s="15">
        <v>188800.42986999999</v>
      </c>
      <c r="H9" s="16">
        <v>3.3895951054806819E-2</v>
      </c>
      <c r="I9" s="17">
        <v>195200</v>
      </c>
    </row>
    <row r="10" spans="1:9">
      <c r="A10" s="13" t="s">
        <v>93</v>
      </c>
      <c r="B10" s="14" t="s">
        <v>94</v>
      </c>
      <c r="C10" s="15">
        <v>1499101</v>
      </c>
      <c r="D10" s="16">
        <v>3.0154919515096058E-2</v>
      </c>
      <c r="E10" s="15">
        <v>1544306.27</v>
      </c>
      <c r="F10" s="16">
        <v>8.8017416130804146E-3</v>
      </c>
      <c r="G10" s="15">
        <v>1557898.85476</v>
      </c>
      <c r="H10" s="16">
        <v>8.929600584463554E-2</v>
      </c>
      <c r="I10" s="17">
        <v>1697013</v>
      </c>
    </row>
    <row r="11" spans="1:9">
      <c r="A11" s="13" t="s">
        <v>96</v>
      </c>
      <c r="B11" s="14" t="s">
        <v>97</v>
      </c>
      <c r="C11" s="15">
        <v>15285</v>
      </c>
      <c r="D11" s="16">
        <v>-0.13048086359175659</v>
      </c>
      <c r="E11" s="15">
        <v>13290.6</v>
      </c>
      <c r="F11" s="16">
        <v>0.25564945901614666</v>
      </c>
      <c r="G11" s="15">
        <v>16688.334699999999</v>
      </c>
      <c r="H11" s="16">
        <v>-0.24060727281554339</v>
      </c>
      <c r="I11" s="17">
        <v>12673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184860</v>
      </c>
      <c r="D13" s="43">
        <v>-5.649356269609415E-3</v>
      </c>
      <c r="E13" s="20">
        <v>183815.66</v>
      </c>
      <c r="F13" s="43">
        <v>4.3867877252678093E-2</v>
      </c>
      <c r="G13" s="20">
        <v>191879.26281000001</v>
      </c>
      <c r="H13" s="43">
        <v>-3.4618791018483936E-3</v>
      </c>
      <c r="I13" s="21">
        <v>191215</v>
      </c>
    </row>
    <row r="14" spans="1:9">
      <c r="A14" s="22" t="s">
        <v>101</v>
      </c>
      <c r="B14" s="23" t="s">
        <v>102</v>
      </c>
      <c r="C14" s="24">
        <v>3111920</v>
      </c>
      <c r="D14" s="25">
        <v>2.6854280958379339E-2</v>
      </c>
      <c r="E14" s="24">
        <v>3195488.3739999998</v>
      </c>
      <c r="F14" s="25">
        <v>2.6814677623984125E-3</v>
      </c>
      <c r="G14" s="24">
        <v>3204056.9730599998</v>
      </c>
      <c r="H14" s="25">
        <v>5.277216615112728E-2</v>
      </c>
      <c r="I14" s="26">
        <v>3373142</v>
      </c>
    </row>
    <row r="15" spans="1:9">
      <c r="A15" s="27" t="s">
        <v>103</v>
      </c>
      <c r="B15" s="28" t="s">
        <v>104</v>
      </c>
      <c r="C15" s="10">
        <v>1456927</v>
      </c>
      <c r="D15" s="16">
        <v>-2.794923836266333E-3</v>
      </c>
      <c r="E15" s="10">
        <v>1452855</v>
      </c>
      <c r="F15" s="16">
        <v>6.7062027759136347E-2</v>
      </c>
      <c r="G15" s="10">
        <v>1550286.40234</v>
      </c>
      <c r="H15" s="16">
        <v>8.7555419692206555E-3</v>
      </c>
      <c r="I15" s="12">
        <v>1563860</v>
      </c>
    </row>
    <row r="16" spans="1:9">
      <c r="A16" s="8" t="s">
        <v>105</v>
      </c>
      <c r="B16" s="29" t="s">
        <v>106</v>
      </c>
      <c r="C16" s="15">
        <v>193494</v>
      </c>
      <c r="D16" s="16">
        <v>-0.16405676661808635</v>
      </c>
      <c r="E16" s="15">
        <v>161750</v>
      </c>
      <c r="F16" s="16">
        <v>0.16367369848531685</v>
      </c>
      <c r="G16" s="15">
        <v>188224.22073</v>
      </c>
      <c r="H16" s="16">
        <v>-7.5517490123599568E-2</v>
      </c>
      <c r="I16" s="17">
        <v>174010</v>
      </c>
    </row>
    <row r="17" spans="1:9">
      <c r="A17" s="8" t="s">
        <v>107</v>
      </c>
      <c r="B17" s="29" t="s">
        <v>108</v>
      </c>
      <c r="C17" s="15">
        <v>59559</v>
      </c>
      <c r="D17" s="16">
        <v>1.7776826340267581E-2</v>
      </c>
      <c r="E17" s="15">
        <v>60617.77</v>
      </c>
      <c r="F17" s="16">
        <v>-1.1121569962075408E-2</v>
      </c>
      <c r="G17" s="15">
        <v>59943.605230000001</v>
      </c>
      <c r="H17" s="16">
        <v>9.3611232565499108E-2</v>
      </c>
      <c r="I17" s="17">
        <v>65555</v>
      </c>
    </row>
    <row r="18" spans="1:9">
      <c r="A18" s="8" t="s">
        <v>109</v>
      </c>
      <c r="B18" s="29" t="s">
        <v>110</v>
      </c>
      <c r="C18" s="15">
        <v>401931</v>
      </c>
      <c r="D18" s="16">
        <v>1.6866004363933044E-2</v>
      </c>
      <c r="E18" s="15">
        <v>408709.97</v>
      </c>
      <c r="F18" s="16">
        <v>5.0953675047379768E-4</v>
      </c>
      <c r="G18" s="15">
        <v>408918.22275000002</v>
      </c>
      <c r="H18" s="16">
        <v>-0.1597170757291716</v>
      </c>
      <c r="I18" s="17">
        <v>343607</v>
      </c>
    </row>
    <row r="19" spans="1:9">
      <c r="A19" s="8" t="s">
        <v>111</v>
      </c>
      <c r="B19" s="29" t="s">
        <v>112</v>
      </c>
      <c r="C19" s="15">
        <v>794959</v>
      </c>
      <c r="D19" s="16">
        <v>-5.2799452550382694E-3</v>
      </c>
      <c r="E19" s="15">
        <v>790761.66</v>
      </c>
      <c r="F19" s="16">
        <v>3.4487459179545904E-2</v>
      </c>
      <c r="G19" s="15">
        <v>818033.02046999999</v>
      </c>
      <c r="H19" s="16">
        <v>-8.6023672564670747E-3</v>
      </c>
      <c r="I19" s="17">
        <v>810996</v>
      </c>
    </row>
    <row r="20" spans="1:9">
      <c r="A20" s="58" t="s">
        <v>113</v>
      </c>
      <c r="B20" s="29" t="s">
        <v>114</v>
      </c>
      <c r="C20" s="15">
        <v>4814</v>
      </c>
      <c r="D20" s="16">
        <v>-0.22535313668466969</v>
      </c>
      <c r="E20" s="15">
        <v>3729.15</v>
      </c>
      <c r="F20" s="16">
        <v>-0.17757829800356645</v>
      </c>
      <c r="G20" s="15">
        <v>3066.9338900000002</v>
      </c>
      <c r="H20" s="16">
        <v>0.13892249565249015</v>
      </c>
      <c r="I20" s="17">
        <v>3493</v>
      </c>
    </row>
    <row r="21" spans="1:9">
      <c r="A21" s="141">
        <v>489</v>
      </c>
      <c r="B21" s="29" t="s">
        <v>115</v>
      </c>
      <c r="C21" s="15">
        <v>0</v>
      </c>
      <c r="D21" s="16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184860</v>
      </c>
      <c r="D22" s="16">
        <v>-5.649356269609415E-3</v>
      </c>
      <c r="E22" s="20">
        <v>183815.66</v>
      </c>
      <c r="F22" s="16">
        <v>4.3867877252678093E-2</v>
      </c>
      <c r="G22" s="20">
        <v>191879.26281000001</v>
      </c>
      <c r="H22" s="16">
        <v>-3.4618791018483936E-3</v>
      </c>
      <c r="I22" s="21">
        <v>191215</v>
      </c>
    </row>
    <row r="23" spans="1:9">
      <c r="A23" s="50" t="s">
        <v>118</v>
      </c>
      <c r="B23" s="51" t="s">
        <v>119</v>
      </c>
      <c r="C23" s="24">
        <v>3096544</v>
      </c>
      <c r="D23" s="52">
        <v>-1.1078411932787016E-2</v>
      </c>
      <c r="E23" s="24">
        <v>3062239.21</v>
      </c>
      <c r="F23" s="52">
        <v>5.1632954637792772E-2</v>
      </c>
      <c r="G23" s="24">
        <v>3220351.6682200003</v>
      </c>
      <c r="H23" s="53">
        <v>-2.0996361635676225E-2</v>
      </c>
      <c r="I23" s="26">
        <v>3152736</v>
      </c>
    </row>
    <row r="24" spans="1:9">
      <c r="A24" s="49" t="s">
        <v>120</v>
      </c>
      <c r="B24" s="32" t="s">
        <v>121</v>
      </c>
      <c r="C24" s="33">
        <v>-15376</v>
      </c>
      <c r="D24" s="118">
        <v>0</v>
      </c>
      <c r="E24" s="33">
        <v>-133249.16399999987</v>
      </c>
      <c r="F24" s="118">
        <v>0</v>
      </c>
      <c r="G24" s="34">
        <v>16294.695160000585</v>
      </c>
      <c r="H24" s="119">
        <v>0</v>
      </c>
      <c r="I24" s="35">
        <v>-220406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205570</v>
      </c>
      <c r="D26" s="16">
        <v>8.9228973099187564E-2</v>
      </c>
      <c r="E26" s="15">
        <v>223912.8</v>
      </c>
      <c r="F26" s="16">
        <v>-0.12040112074879147</v>
      </c>
      <c r="G26" s="15">
        <v>196953.44792999999</v>
      </c>
      <c r="H26" s="16">
        <v>-1.1314592120225366E-2</v>
      </c>
      <c r="I26" s="17">
        <v>194725</v>
      </c>
    </row>
    <row r="27" spans="1:9">
      <c r="A27" s="58" t="s">
        <v>125</v>
      </c>
      <c r="B27" s="29" t="s">
        <v>126</v>
      </c>
      <c r="C27" s="15">
        <v>5946</v>
      </c>
      <c r="D27" s="16">
        <v>2.3299697275479314</v>
      </c>
      <c r="E27" s="15">
        <v>19800</v>
      </c>
      <c r="F27" s="16">
        <v>0.20622601010101019</v>
      </c>
      <c r="G27" s="15">
        <v>23883.275000000001</v>
      </c>
      <c r="H27" s="16">
        <v>-0.42486949549423186</v>
      </c>
      <c r="I27" s="17">
        <v>13736</v>
      </c>
    </row>
    <row r="28" spans="1:9">
      <c r="A28" s="8" t="s">
        <v>127</v>
      </c>
      <c r="B28" s="29" t="s">
        <v>128</v>
      </c>
      <c r="C28" s="15">
        <v>128700</v>
      </c>
      <c r="D28" s="16">
        <v>-4.7938927738927779E-2</v>
      </c>
      <c r="E28" s="15">
        <v>122530.26</v>
      </c>
      <c r="F28" s="16">
        <v>0.11975672997021324</v>
      </c>
      <c r="G28" s="15">
        <v>137204.08326000001</v>
      </c>
      <c r="H28" s="16">
        <v>3.4101876772380725E-2</v>
      </c>
      <c r="I28" s="17">
        <v>141883</v>
      </c>
    </row>
    <row r="29" spans="1:9">
      <c r="A29" s="50" t="s">
        <v>129</v>
      </c>
      <c r="B29" s="51" t="s">
        <v>130</v>
      </c>
      <c r="C29" s="24">
        <v>340216</v>
      </c>
      <c r="D29" s="53">
        <v>7.6501575469701599E-2</v>
      </c>
      <c r="E29" s="24">
        <v>366243.06</v>
      </c>
      <c r="F29" s="53">
        <v>-2.239565661667409E-2</v>
      </c>
      <c r="G29" s="24">
        <v>358040.80619000003</v>
      </c>
      <c r="H29" s="53">
        <v>-2.1497008321212416E-2</v>
      </c>
      <c r="I29" s="26">
        <v>350344</v>
      </c>
    </row>
    <row r="30" spans="1:9">
      <c r="A30" s="8" t="s">
        <v>131</v>
      </c>
      <c r="B30" s="29" t="s">
        <v>132</v>
      </c>
      <c r="C30" s="15">
        <v>891</v>
      </c>
      <c r="D30" s="16">
        <v>0.122334455667789</v>
      </c>
      <c r="E30" s="15">
        <v>1000</v>
      </c>
      <c r="F30" s="16">
        <v>1.8823760000000003</v>
      </c>
      <c r="G30" s="15">
        <v>2882.3760000000002</v>
      </c>
      <c r="H30" s="16">
        <v>-0.65306399997779607</v>
      </c>
      <c r="I30" s="17">
        <v>1000</v>
      </c>
    </row>
    <row r="31" spans="1:9">
      <c r="A31" s="8" t="s">
        <v>133</v>
      </c>
      <c r="B31" s="29" t="s">
        <v>134</v>
      </c>
      <c r="C31" s="15">
        <v>108121</v>
      </c>
      <c r="D31" s="16">
        <v>0.29883001452076829</v>
      </c>
      <c r="E31" s="15">
        <v>140430.79999999999</v>
      </c>
      <c r="F31" s="16">
        <v>-0.20248428208056907</v>
      </c>
      <c r="G31" s="15">
        <v>111995.77028000001</v>
      </c>
      <c r="H31" s="16">
        <v>6.6504562639988191E-2</v>
      </c>
      <c r="I31" s="17">
        <v>119444</v>
      </c>
    </row>
    <row r="32" spans="1:9">
      <c r="A32" s="50" t="s">
        <v>135</v>
      </c>
      <c r="B32" s="51" t="s">
        <v>136</v>
      </c>
      <c r="C32" s="24">
        <v>109012</v>
      </c>
      <c r="D32" s="53">
        <v>0.29738744358419245</v>
      </c>
      <c r="E32" s="24">
        <v>141430.79999999999</v>
      </c>
      <c r="F32" s="53">
        <v>-0.18774307802826523</v>
      </c>
      <c r="G32" s="24">
        <v>114878.14628000002</v>
      </c>
      <c r="H32" s="53">
        <v>4.8450065571514059E-2</v>
      </c>
      <c r="I32" s="26">
        <v>120444</v>
      </c>
    </row>
    <row r="33" spans="1:9">
      <c r="A33" s="36" t="s">
        <v>137</v>
      </c>
      <c r="B33" s="37" t="s">
        <v>15</v>
      </c>
      <c r="C33" s="38">
        <v>231204</v>
      </c>
      <c r="D33" s="39">
        <v>-2.7645455960969494E-2</v>
      </c>
      <c r="E33" s="38">
        <v>224812.26</v>
      </c>
      <c r="F33" s="39">
        <v>8.1625441201471874E-2</v>
      </c>
      <c r="G33" s="38">
        <v>243162.65991000002</v>
      </c>
      <c r="H33" s="39">
        <v>-5.4542337688314589E-2</v>
      </c>
      <c r="I33" s="40">
        <v>229900</v>
      </c>
    </row>
    <row r="34" spans="1:9">
      <c r="A34" s="113" t="s">
        <v>2</v>
      </c>
      <c r="B34" s="29" t="s">
        <v>138</v>
      </c>
      <c r="C34" s="15">
        <v>163728</v>
      </c>
      <c r="D34" s="16">
        <v>-0.67781420404573367</v>
      </c>
      <c r="E34" s="15">
        <v>52750.836000000127</v>
      </c>
      <c r="F34" s="16">
        <v>2.8879976239618284</v>
      </c>
      <c r="G34" s="15">
        <v>205095.12503000058</v>
      </c>
      <c r="H34" s="16">
        <v>-1.1228990693772607</v>
      </c>
      <c r="I34" s="17">
        <v>-25206</v>
      </c>
    </row>
    <row r="35" spans="1:9">
      <c r="A35" s="113" t="s">
        <v>2</v>
      </c>
      <c r="B35" s="29" t="s">
        <v>139</v>
      </c>
      <c r="C35" s="15">
        <v>-67476</v>
      </c>
      <c r="D35" s="16">
        <v>1.5499647874799911</v>
      </c>
      <c r="E35" s="15">
        <v>-172061.42399999988</v>
      </c>
      <c r="F35" s="16">
        <v>-0.77875613257740173</v>
      </c>
      <c r="G35" s="15">
        <v>-38067.534879999439</v>
      </c>
      <c r="H35" s="16">
        <v>5.7014058253094788</v>
      </c>
      <c r="I35" s="17">
        <v>-255106</v>
      </c>
    </row>
    <row r="36" spans="1:9">
      <c r="A36" s="123" t="s">
        <v>2</v>
      </c>
      <c r="B36" s="31" t="s">
        <v>140</v>
      </c>
      <c r="C36" s="20">
        <v>3060589</v>
      </c>
      <c r="D36" s="111">
        <v>3.3173900187186078E-2</v>
      </c>
      <c r="E36" s="20">
        <v>3162120.6739999996</v>
      </c>
      <c r="F36" s="111">
        <v>-4.0603407819218233E-3</v>
      </c>
      <c r="G36" s="20">
        <v>3149281.3864699993</v>
      </c>
      <c r="H36" s="111">
        <v>5.0007476056792469E-2</v>
      </c>
      <c r="I36" s="21">
        <v>3306769</v>
      </c>
    </row>
    <row r="37" spans="1:9">
      <c r="A37" s="123">
        <v>0</v>
      </c>
      <c r="B37" s="31" t="s">
        <v>19</v>
      </c>
      <c r="C37" s="64">
        <v>0.70815383816888977</v>
      </c>
      <c r="D37" s="124">
        <v>0</v>
      </c>
      <c r="E37" s="41">
        <v>0.23464394690930168</v>
      </c>
      <c r="F37" s="124">
        <v>0</v>
      </c>
      <c r="G37" s="41">
        <v>0.84344827082378071</v>
      </c>
      <c r="H37" s="124">
        <v>0</v>
      </c>
      <c r="I37" s="42" t="s">
        <v>54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4.832031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28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50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143</v>
      </c>
      <c r="E2" s="66">
        <v>2011</v>
      </c>
      <c r="F2" s="3" t="s">
        <v>143</v>
      </c>
      <c r="G2" s="67">
        <v>2011</v>
      </c>
      <c r="H2" s="3" t="s">
        <v>143</v>
      </c>
      <c r="I2" s="68">
        <v>2012</v>
      </c>
    </row>
    <row r="3" spans="1:9">
      <c r="A3" s="140"/>
      <c r="B3" s="2" t="s">
        <v>144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185</v>
      </c>
    </row>
    <row r="4" spans="1:9">
      <c r="A4" s="5" t="s">
        <v>81</v>
      </c>
      <c r="B4" s="9" t="s">
        <v>145</v>
      </c>
      <c r="C4" s="10">
        <v>2179804</v>
      </c>
      <c r="D4" s="11">
        <v>4.9341087547320722E-2</v>
      </c>
      <c r="E4" s="10">
        <v>2287357.9</v>
      </c>
      <c r="F4" s="11">
        <v>-1.8029590966065951E-2</v>
      </c>
      <c r="G4" s="10">
        <v>2246117.7726700003</v>
      </c>
      <c r="H4" s="11">
        <v>3.515604938031941E-2</v>
      </c>
      <c r="I4" s="12">
        <v>2325082.4</v>
      </c>
    </row>
    <row r="5" spans="1:9">
      <c r="A5" s="13" t="s">
        <v>83</v>
      </c>
      <c r="B5" s="14" t="s">
        <v>146</v>
      </c>
      <c r="C5" s="15">
        <v>472206</v>
      </c>
      <c r="D5" s="16">
        <v>5.2832873788134838E-2</v>
      </c>
      <c r="E5" s="15">
        <v>497154</v>
      </c>
      <c r="F5" s="16">
        <v>-4.3519466080932614E-2</v>
      </c>
      <c r="G5" s="15">
        <v>475518.12336000003</v>
      </c>
      <c r="H5" s="16">
        <v>4.8909548337850696E-2</v>
      </c>
      <c r="I5" s="17">
        <v>498775.5</v>
      </c>
    </row>
    <row r="6" spans="1:9">
      <c r="A6" s="13" t="s">
        <v>147</v>
      </c>
      <c r="B6" s="14" t="s">
        <v>148</v>
      </c>
      <c r="C6" s="15">
        <v>76241</v>
      </c>
      <c r="D6" s="16">
        <v>-0.13882425466612461</v>
      </c>
      <c r="E6" s="15">
        <v>65656.899999999994</v>
      </c>
      <c r="F6" s="16">
        <v>6.4961864937272795E-2</v>
      </c>
      <c r="G6" s="15">
        <v>69922.09467000002</v>
      </c>
      <c r="H6" s="16">
        <v>-6.1178010901829651E-2</v>
      </c>
      <c r="I6" s="17">
        <v>65644.399999999994</v>
      </c>
    </row>
    <row r="7" spans="1:9">
      <c r="A7" s="13" t="s">
        <v>87</v>
      </c>
      <c r="B7" s="14" t="s">
        <v>149</v>
      </c>
      <c r="C7" s="15">
        <v>105170</v>
      </c>
      <c r="D7" s="16">
        <v>-8.3140629457069445E-2</v>
      </c>
      <c r="E7" s="15">
        <v>96426.1</v>
      </c>
      <c r="F7" s="16">
        <v>-0.12949569826011859</v>
      </c>
      <c r="G7" s="15">
        <v>83939.334849999985</v>
      </c>
      <c r="H7" s="16">
        <v>4.2221744505520228E-2</v>
      </c>
      <c r="I7" s="17">
        <v>87483.4</v>
      </c>
    </row>
    <row r="8" spans="1:9">
      <c r="A8" s="13" t="s">
        <v>89</v>
      </c>
      <c r="B8" s="14" t="s">
        <v>150</v>
      </c>
      <c r="C8" s="15">
        <v>108608.82458000001</v>
      </c>
      <c r="D8" s="16">
        <v>-0.17603288364397476</v>
      </c>
      <c r="E8" s="15">
        <v>89490.1</v>
      </c>
      <c r="F8" s="16">
        <v>0.599098714494676</v>
      </c>
      <c r="G8" s="15">
        <v>143103.50387000002</v>
      </c>
      <c r="H8" s="16">
        <v>-0.26014529947372145</v>
      </c>
      <c r="I8" s="17">
        <v>105875.8</v>
      </c>
    </row>
    <row r="9" spans="1:9">
      <c r="A9" s="13" t="s">
        <v>91</v>
      </c>
      <c r="B9" s="14" t="s">
        <v>151</v>
      </c>
      <c r="C9" s="15">
        <v>483841.35940000002</v>
      </c>
      <c r="D9" s="16">
        <v>-0.54828851284845326</v>
      </c>
      <c r="E9" s="15">
        <v>218556.7</v>
      </c>
      <c r="F9" s="16">
        <v>-0.14532913509400544</v>
      </c>
      <c r="G9" s="15">
        <v>186794.04381999999</v>
      </c>
      <c r="H9" s="16">
        <v>-7.3426558682014392E-2</v>
      </c>
      <c r="I9" s="17">
        <v>173078.39999999999</v>
      </c>
    </row>
    <row r="10" spans="1:9">
      <c r="A10" s="13" t="s">
        <v>93</v>
      </c>
      <c r="B10" s="14" t="s">
        <v>152</v>
      </c>
      <c r="C10" s="15">
        <v>4720590</v>
      </c>
      <c r="D10" s="16">
        <v>1.5916442648058825E-2</v>
      </c>
      <c r="E10" s="15">
        <v>4795725</v>
      </c>
      <c r="F10" s="16">
        <v>-1.128065903278431E-2</v>
      </c>
      <c r="G10" s="15">
        <v>4741626.0614600005</v>
      </c>
      <c r="H10" s="16">
        <v>2.091026100642587E-2</v>
      </c>
      <c r="I10" s="17">
        <v>4840774.7</v>
      </c>
    </row>
    <row r="11" spans="1:9">
      <c r="A11" s="13" t="s">
        <v>96</v>
      </c>
      <c r="B11" s="14" t="s">
        <v>153</v>
      </c>
      <c r="C11" s="15">
        <v>33803</v>
      </c>
      <c r="D11" s="16">
        <v>-0.10165369937579508</v>
      </c>
      <c r="E11" s="15">
        <v>30366.799999999999</v>
      </c>
      <c r="F11" s="16">
        <v>5.4460332201614925</v>
      </c>
      <c r="G11" s="15">
        <v>195745.40158999999</v>
      </c>
      <c r="H11" s="16">
        <v>-0.75218523854979713</v>
      </c>
      <c r="I11" s="17">
        <v>48508.6</v>
      </c>
    </row>
    <row r="12" spans="1:9">
      <c r="A12" s="13">
        <v>389</v>
      </c>
      <c r="B12" s="14" t="s">
        <v>154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155</v>
      </c>
      <c r="C13" s="20">
        <v>9401</v>
      </c>
      <c r="D13" s="43">
        <v>-0.18242740134028296</v>
      </c>
      <c r="E13" s="20">
        <v>7686</v>
      </c>
      <c r="F13" s="43">
        <v>0.1079607233931825</v>
      </c>
      <c r="G13" s="20">
        <v>8515.7861200000007</v>
      </c>
      <c r="H13" s="43">
        <v>9.4194333758113834E-3</v>
      </c>
      <c r="I13" s="21">
        <v>8596</v>
      </c>
    </row>
    <row r="14" spans="1:9">
      <c r="A14" s="22" t="s">
        <v>101</v>
      </c>
      <c r="B14" s="23" t="s">
        <v>156</v>
      </c>
      <c r="C14" s="24">
        <v>8113424.1839800002</v>
      </c>
      <c r="D14" s="25">
        <v>-1.1174268955271975E-2</v>
      </c>
      <c r="E14" s="24">
        <v>8022762.5999999996</v>
      </c>
      <c r="F14" s="25">
        <v>7.3038965081681532E-3</v>
      </c>
      <c r="G14" s="24">
        <v>8081360.0277400017</v>
      </c>
      <c r="H14" s="25">
        <v>8.4327046890705806E-4</v>
      </c>
      <c r="I14" s="26">
        <v>8088174.8000000007</v>
      </c>
    </row>
    <row r="15" spans="1:9">
      <c r="A15" s="27" t="s">
        <v>103</v>
      </c>
      <c r="B15" s="28" t="s">
        <v>157</v>
      </c>
      <c r="C15" s="10">
        <v>4772230</v>
      </c>
      <c r="D15" s="16">
        <v>-3.2402042650920011E-2</v>
      </c>
      <c r="E15" s="10">
        <v>4617600</v>
      </c>
      <c r="F15" s="16">
        <v>5.4702008480595955E-2</v>
      </c>
      <c r="G15" s="10">
        <v>4870191.9943599999</v>
      </c>
      <c r="H15" s="16">
        <v>-5.2794837381721867E-2</v>
      </c>
      <c r="I15" s="12">
        <v>4613071</v>
      </c>
    </row>
    <row r="16" spans="1:9">
      <c r="A16" s="8" t="s">
        <v>105</v>
      </c>
      <c r="B16" s="29" t="s">
        <v>158</v>
      </c>
      <c r="C16" s="15">
        <v>348333</v>
      </c>
      <c r="D16" s="16">
        <v>-0.11291781140460422</v>
      </c>
      <c r="E16" s="15">
        <v>309000</v>
      </c>
      <c r="F16" s="16">
        <v>0.12573666744336578</v>
      </c>
      <c r="G16" s="15">
        <v>347852.63024000003</v>
      </c>
      <c r="H16" s="16">
        <v>-9.0131933797276048E-2</v>
      </c>
      <c r="I16" s="17">
        <v>316500</v>
      </c>
    </row>
    <row r="17" spans="1:9">
      <c r="A17" s="8" t="s">
        <v>107</v>
      </c>
      <c r="B17" s="29" t="s">
        <v>159</v>
      </c>
      <c r="C17" s="15">
        <v>357386</v>
      </c>
      <c r="D17" s="16">
        <v>-3.1198759884270788E-2</v>
      </c>
      <c r="E17" s="15">
        <v>346236</v>
      </c>
      <c r="F17" s="16">
        <v>7.7021531614274524E-2</v>
      </c>
      <c r="G17" s="15">
        <v>372903.62701999996</v>
      </c>
      <c r="H17" s="16">
        <v>-0.45973520930866479</v>
      </c>
      <c r="I17" s="17">
        <v>201466.7</v>
      </c>
    </row>
    <row r="18" spans="1:9">
      <c r="A18" s="8" t="s">
        <v>109</v>
      </c>
      <c r="B18" s="29" t="s">
        <v>160</v>
      </c>
      <c r="C18" s="15">
        <v>468442</v>
      </c>
      <c r="D18" s="16">
        <v>-5.9629580609765989E-2</v>
      </c>
      <c r="E18" s="15">
        <v>440509</v>
      </c>
      <c r="F18" s="16">
        <v>3.8432189921204729E-2</v>
      </c>
      <c r="G18" s="15">
        <v>457438.72554999997</v>
      </c>
      <c r="H18" s="16">
        <v>6.408546721695467E-2</v>
      </c>
      <c r="I18" s="17">
        <v>486753.9</v>
      </c>
    </row>
    <row r="19" spans="1:9">
      <c r="A19" s="8" t="s">
        <v>111</v>
      </c>
      <c r="B19" s="29" t="s">
        <v>152</v>
      </c>
      <c r="C19" s="15">
        <v>2428679</v>
      </c>
      <c r="D19" s="16">
        <v>-6.3203494574622668E-2</v>
      </c>
      <c r="E19" s="15">
        <v>2275178</v>
      </c>
      <c r="F19" s="16">
        <v>3.0805661570215529E-2</v>
      </c>
      <c r="G19" s="15">
        <v>2345266.3634799998</v>
      </c>
      <c r="H19" s="16">
        <v>2.7370083637217348E-2</v>
      </c>
      <c r="I19" s="17">
        <v>2409456.5</v>
      </c>
    </row>
    <row r="20" spans="1:9">
      <c r="A20" s="58" t="s">
        <v>113</v>
      </c>
      <c r="B20" s="29" t="s">
        <v>161</v>
      </c>
      <c r="C20" s="15">
        <v>30591</v>
      </c>
      <c r="D20" s="16">
        <v>-5.3267300840116376E-2</v>
      </c>
      <c r="E20" s="15">
        <v>28961.5</v>
      </c>
      <c r="F20" s="16">
        <v>-0.14173156673514839</v>
      </c>
      <c r="G20" s="15">
        <v>24856.74123</v>
      </c>
      <c r="H20" s="16">
        <v>1.6331730050359461</v>
      </c>
      <c r="I20" s="17">
        <v>65452.1</v>
      </c>
    </row>
    <row r="21" spans="1:9">
      <c r="A21" s="141">
        <v>489</v>
      </c>
      <c r="B21" s="29" t="s">
        <v>162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155</v>
      </c>
      <c r="C22" s="20">
        <v>9401</v>
      </c>
      <c r="D22" s="16">
        <v>-0.18242740134028296</v>
      </c>
      <c r="E22" s="20">
        <v>7686</v>
      </c>
      <c r="F22" s="16">
        <v>0.10796072339318226</v>
      </c>
      <c r="G22" s="20">
        <v>8515.7861199999988</v>
      </c>
      <c r="H22" s="16">
        <v>9.4194333758116002E-3</v>
      </c>
      <c r="I22" s="21">
        <v>8596</v>
      </c>
    </row>
    <row r="23" spans="1:9">
      <c r="A23" s="50" t="s">
        <v>118</v>
      </c>
      <c r="B23" s="51" t="s">
        <v>163</v>
      </c>
      <c r="C23" s="24">
        <v>8415062</v>
      </c>
      <c r="D23" s="52">
        <v>-4.6332576040437966E-2</v>
      </c>
      <c r="E23" s="24">
        <v>8025170.5</v>
      </c>
      <c r="F23" s="52">
        <v>5.0074371379399213E-2</v>
      </c>
      <c r="G23" s="24">
        <v>8427025.8679999989</v>
      </c>
      <c r="H23" s="53">
        <v>-3.8652980672207744E-2</v>
      </c>
      <c r="I23" s="26">
        <v>8101296.2000000002</v>
      </c>
    </row>
    <row r="24" spans="1:9">
      <c r="A24" s="49" t="s">
        <v>120</v>
      </c>
      <c r="B24" s="32" t="s">
        <v>164</v>
      </c>
      <c r="C24" s="33">
        <v>301637.81601999979</v>
      </c>
      <c r="D24" s="118">
        <v>0</v>
      </c>
      <c r="E24" s="33">
        <v>2407.9000000003725</v>
      </c>
      <c r="F24" s="118">
        <v>0</v>
      </c>
      <c r="G24" s="34">
        <v>345665.84025999717</v>
      </c>
      <c r="H24" s="119">
        <v>0</v>
      </c>
      <c r="I24" s="35">
        <v>13121.399999999441</v>
      </c>
    </row>
    <row r="25" spans="1:9">
      <c r="A25" s="122">
        <v>0</v>
      </c>
      <c r="B25" s="28" t="s">
        <v>165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166</v>
      </c>
      <c r="C26" s="15">
        <v>271531</v>
      </c>
      <c r="D26" s="16">
        <v>2.5153665695629598E-2</v>
      </c>
      <c r="E26" s="15">
        <v>278361</v>
      </c>
      <c r="F26" s="16">
        <v>-0.20592282798236827</v>
      </c>
      <c r="G26" s="15">
        <v>221040.11567999999</v>
      </c>
      <c r="H26" s="16">
        <v>0.25630589337013332</v>
      </c>
      <c r="I26" s="17">
        <v>277694</v>
      </c>
    </row>
    <row r="27" spans="1:9">
      <c r="A27" s="58" t="s">
        <v>125</v>
      </c>
      <c r="B27" s="29" t="s">
        <v>167</v>
      </c>
      <c r="C27" s="15">
        <v>0</v>
      </c>
      <c r="D27" s="43" t="s">
        <v>95</v>
      </c>
      <c r="E27" s="15">
        <v>0</v>
      </c>
      <c r="F27" s="43" t="s">
        <v>95</v>
      </c>
      <c r="G27" s="15">
        <v>49623.37</v>
      </c>
      <c r="H27" s="16">
        <v>-1</v>
      </c>
      <c r="I27" s="17">
        <v>0</v>
      </c>
    </row>
    <row r="28" spans="1:9">
      <c r="A28" s="8" t="s">
        <v>127</v>
      </c>
      <c r="B28" s="29" t="s">
        <v>168</v>
      </c>
      <c r="C28" s="15">
        <v>75862</v>
      </c>
      <c r="D28" s="16">
        <v>-0.11116237378397617</v>
      </c>
      <c r="E28" s="15">
        <v>67429</v>
      </c>
      <c r="F28" s="16">
        <v>-1</v>
      </c>
      <c r="G28" s="15">
        <v>0</v>
      </c>
      <c r="H28" s="43" t="s">
        <v>95</v>
      </c>
      <c r="I28" s="17">
        <v>53851</v>
      </c>
    </row>
    <row r="29" spans="1:9">
      <c r="A29" s="50" t="s">
        <v>129</v>
      </c>
      <c r="B29" s="51" t="s">
        <v>169</v>
      </c>
      <c r="C29" s="24">
        <v>347393</v>
      </c>
      <c r="D29" s="53">
        <v>-4.6143704680290049E-3</v>
      </c>
      <c r="E29" s="24">
        <v>345790</v>
      </c>
      <c r="F29" s="53">
        <v>-0.21726051742387004</v>
      </c>
      <c r="G29" s="24">
        <v>270663.48567999998</v>
      </c>
      <c r="H29" s="53">
        <v>0.22493434667422782</v>
      </c>
      <c r="I29" s="26">
        <v>331545</v>
      </c>
    </row>
    <row r="30" spans="1:9">
      <c r="A30" s="8" t="s">
        <v>131</v>
      </c>
      <c r="B30" s="29" t="s">
        <v>170</v>
      </c>
      <c r="C30" s="15">
        <v>0</v>
      </c>
      <c r="D30" s="43" t="s">
        <v>95</v>
      </c>
      <c r="E30" s="15">
        <v>0</v>
      </c>
      <c r="F30" s="43" t="s">
        <v>95</v>
      </c>
      <c r="G30" s="15">
        <v>0</v>
      </c>
      <c r="H30" s="43" t="s">
        <v>95</v>
      </c>
      <c r="I30" s="17">
        <v>0</v>
      </c>
    </row>
    <row r="31" spans="1:9">
      <c r="A31" s="8" t="s">
        <v>133</v>
      </c>
      <c r="B31" s="29" t="s">
        <v>171</v>
      </c>
      <c r="C31" s="15">
        <v>43148</v>
      </c>
      <c r="D31" s="16">
        <v>6.123111152312969E-2</v>
      </c>
      <c r="E31" s="15">
        <v>45790</v>
      </c>
      <c r="F31" s="16">
        <v>-0.20352240052413184</v>
      </c>
      <c r="G31" s="15">
        <v>36470.709280000003</v>
      </c>
      <c r="H31" s="16">
        <v>-0.13505932232311119</v>
      </c>
      <c r="I31" s="17">
        <v>31545</v>
      </c>
    </row>
    <row r="32" spans="1:9">
      <c r="A32" s="50" t="s">
        <v>135</v>
      </c>
      <c r="B32" s="51" t="s">
        <v>172</v>
      </c>
      <c r="C32" s="24">
        <v>43148</v>
      </c>
      <c r="D32" s="53">
        <v>6.123111152312969E-2</v>
      </c>
      <c r="E32" s="24">
        <v>45790</v>
      </c>
      <c r="F32" s="53">
        <v>-0.20352240052413184</v>
      </c>
      <c r="G32" s="24">
        <v>36470.709280000003</v>
      </c>
      <c r="H32" s="53">
        <v>-0.13505932232311119</v>
      </c>
      <c r="I32" s="26">
        <v>31545</v>
      </c>
    </row>
    <row r="33" spans="1:9">
      <c r="A33" s="36" t="s">
        <v>137</v>
      </c>
      <c r="B33" s="37" t="s">
        <v>16</v>
      </c>
      <c r="C33" s="38">
        <v>304245</v>
      </c>
      <c r="D33" s="39">
        <v>-1.3952571118670808E-2</v>
      </c>
      <c r="E33" s="38">
        <v>300000</v>
      </c>
      <c r="F33" s="39">
        <v>-0.21935741200000008</v>
      </c>
      <c r="G33" s="38">
        <v>234192.77639999997</v>
      </c>
      <c r="H33" s="39">
        <v>0.28099595816568507</v>
      </c>
      <c r="I33" s="40">
        <v>300000</v>
      </c>
    </row>
    <row r="34" spans="1:9">
      <c r="A34" s="113" t="s">
        <v>2</v>
      </c>
      <c r="B34" s="29" t="s">
        <v>173</v>
      </c>
      <c r="C34" s="15">
        <v>785479.17541999975</v>
      </c>
      <c r="D34" s="16">
        <v>-0.71868814996673969</v>
      </c>
      <c r="E34" s="15">
        <v>220964.6</v>
      </c>
      <c r="F34" s="16">
        <v>1.4097067316665077</v>
      </c>
      <c r="G34" s="15">
        <v>532459.88407999719</v>
      </c>
      <c r="H34" s="16">
        <v>-0.65030266961477856</v>
      </c>
      <c r="I34" s="17">
        <v>186199.79999999944</v>
      </c>
    </row>
    <row r="35" spans="1:9">
      <c r="A35" s="113" t="s">
        <v>2</v>
      </c>
      <c r="B35" s="29" t="s">
        <v>174</v>
      </c>
      <c r="C35" s="15">
        <v>481234.17541999975</v>
      </c>
      <c r="D35" s="16">
        <v>-1.1642348030062935</v>
      </c>
      <c r="E35" s="15">
        <v>-79035.399999999616</v>
      </c>
      <c r="F35" s="16">
        <v>-4.7738419452548939</v>
      </c>
      <c r="G35" s="15">
        <v>298267.10767999722</v>
      </c>
      <c r="H35" s="16">
        <v>-1.3815378802080105</v>
      </c>
      <c r="I35" s="17">
        <v>-113800.20000000056</v>
      </c>
    </row>
    <row r="36" spans="1:9">
      <c r="A36" s="123" t="s">
        <v>2</v>
      </c>
      <c r="B36" s="31" t="s">
        <v>175</v>
      </c>
      <c r="C36" s="20">
        <v>7825162.9999999991</v>
      </c>
      <c r="D36" s="111">
        <v>2.5212254364541793E-2</v>
      </c>
      <c r="E36" s="20">
        <v>8022453</v>
      </c>
      <c r="F36" s="111">
        <v>-2.5501953327741401E-2</v>
      </c>
      <c r="G36" s="20">
        <v>7817864.778020001</v>
      </c>
      <c r="H36" s="111">
        <v>3.3998569881547251E-2</v>
      </c>
      <c r="I36" s="21">
        <v>8083661.0000000009</v>
      </c>
    </row>
    <row r="37" spans="1:9">
      <c r="A37" s="123" t="s">
        <v>2</v>
      </c>
      <c r="B37" s="31" t="s">
        <v>33</v>
      </c>
      <c r="C37" s="64">
        <v>2.5817324045423908</v>
      </c>
      <c r="D37" s="124">
        <v>0</v>
      </c>
      <c r="E37" s="41">
        <v>0.73654866666666796</v>
      </c>
      <c r="F37" s="124">
        <v>0</v>
      </c>
      <c r="G37" s="41">
        <v>2.2735965313061519</v>
      </c>
      <c r="H37" s="124">
        <v>0</v>
      </c>
      <c r="I37" s="42">
        <v>0.62066599999999816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21" sqref="D21"/>
    </sheetView>
  </sheetViews>
  <sheetFormatPr baseColWidth="10" defaultRowHeight="13"/>
  <cols>
    <col min="1" max="1" width="10.5" customWidth="1"/>
    <col min="2" max="2" width="46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6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188</v>
      </c>
    </row>
    <row r="4" spans="1:9">
      <c r="A4" s="5" t="s">
        <v>81</v>
      </c>
      <c r="B4" s="9" t="s">
        <v>82</v>
      </c>
      <c r="C4" s="10">
        <v>576692.99841999984</v>
      </c>
      <c r="D4" s="11">
        <v>3.7716720264668747E-2</v>
      </c>
      <c r="E4" s="10">
        <v>598443.96692000004</v>
      </c>
      <c r="F4" s="11">
        <v>2.00223475752772E-2</v>
      </c>
      <c r="G4" s="10">
        <v>610426.22002999997</v>
      </c>
      <c r="H4" s="11"/>
      <c r="I4" s="12"/>
    </row>
    <row r="5" spans="1:9">
      <c r="A5" s="13" t="s">
        <v>83</v>
      </c>
      <c r="B5" s="14" t="s">
        <v>84</v>
      </c>
      <c r="C5" s="15">
        <v>205390.70090999999</v>
      </c>
      <c r="D5" s="16">
        <v>2.3480242867047921E-2</v>
      </c>
      <c r="E5" s="15">
        <v>210213.32444999999</v>
      </c>
      <c r="F5" s="16">
        <v>-1.0189956728977373E-2</v>
      </c>
      <c r="G5" s="15">
        <v>208071.25977</v>
      </c>
      <c r="H5" s="16"/>
      <c r="I5" s="17"/>
    </row>
    <row r="6" spans="1:9">
      <c r="A6" s="13" t="s">
        <v>85</v>
      </c>
      <c r="B6" s="14" t="s">
        <v>86</v>
      </c>
      <c r="C6" s="15">
        <v>33313.429510000002</v>
      </c>
      <c r="D6" s="16">
        <v>-0.16186239571585917</v>
      </c>
      <c r="E6" s="15">
        <v>27921.238000000001</v>
      </c>
      <c r="F6" s="16">
        <v>0.12817347139120402</v>
      </c>
      <c r="G6" s="15">
        <v>31500</v>
      </c>
      <c r="H6" s="16"/>
      <c r="I6" s="17"/>
    </row>
    <row r="7" spans="1:9">
      <c r="A7" s="13" t="s">
        <v>87</v>
      </c>
      <c r="B7" s="14" t="s">
        <v>88</v>
      </c>
      <c r="C7" s="15">
        <v>35545.570359999998</v>
      </c>
      <c r="D7" s="16">
        <v>5.108736817579658E-2</v>
      </c>
      <c r="E7" s="15">
        <v>37361.5</v>
      </c>
      <c r="F7" s="16">
        <v>-0.10629862746410079</v>
      </c>
      <c r="G7" s="15">
        <v>33390.023829999998</v>
      </c>
      <c r="H7" s="16"/>
      <c r="I7" s="17"/>
    </row>
    <row r="8" spans="1:9">
      <c r="A8" s="13" t="s">
        <v>89</v>
      </c>
      <c r="B8" s="14" t="s">
        <v>90</v>
      </c>
      <c r="C8" s="15">
        <v>15566.44845</v>
      </c>
      <c r="D8" s="16">
        <v>-8.7655479307484473E-3</v>
      </c>
      <c r="E8" s="15">
        <v>15430</v>
      </c>
      <c r="F8" s="16">
        <v>5.1004536616979908E-2</v>
      </c>
      <c r="G8" s="15">
        <v>16217</v>
      </c>
      <c r="H8" s="16"/>
      <c r="I8" s="17"/>
    </row>
    <row r="9" spans="1:9">
      <c r="A9" s="13" t="s">
        <v>91</v>
      </c>
      <c r="B9" s="14" t="s">
        <v>92</v>
      </c>
      <c r="C9" s="15">
        <v>160443.84633999999</v>
      </c>
      <c r="D9" s="16">
        <v>-0.16498699042594892</v>
      </c>
      <c r="E9" s="15">
        <v>133972.69899999999</v>
      </c>
      <c r="F9" s="16">
        <v>0.15928096663933006</v>
      </c>
      <c r="G9" s="15">
        <v>155312</v>
      </c>
      <c r="H9" s="16"/>
      <c r="I9" s="17"/>
    </row>
    <row r="10" spans="1:9">
      <c r="A10" s="13" t="s">
        <v>93</v>
      </c>
      <c r="B10" s="14" t="s">
        <v>94</v>
      </c>
      <c r="C10" s="15">
        <v>2022538.9550899998</v>
      </c>
      <c r="D10" s="16">
        <v>-1.6249690522542874E-2</v>
      </c>
      <c r="E10" s="15">
        <v>1989673.3230000001</v>
      </c>
      <c r="F10" s="16">
        <v>-9.4511974818292687E-4</v>
      </c>
      <c r="G10" s="15">
        <v>1987792.84345</v>
      </c>
      <c r="H10" s="16"/>
      <c r="I10" s="17"/>
    </row>
    <row r="11" spans="1:9">
      <c r="A11" s="13" t="s">
        <v>96</v>
      </c>
      <c r="B11" s="14" t="s">
        <v>97</v>
      </c>
      <c r="C11" s="15">
        <v>11317.852849999999</v>
      </c>
      <c r="D11" s="16">
        <v>-0.60239808207084078</v>
      </c>
      <c r="E11" s="15">
        <v>4500</v>
      </c>
      <c r="F11" s="16">
        <v>4.8078905866666668</v>
      </c>
      <c r="G11" s="15">
        <v>26135.50764</v>
      </c>
      <c r="H11" s="16"/>
      <c r="I11" s="17"/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/>
      <c r="I12" s="17"/>
    </row>
    <row r="13" spans="1:9">
      <c r="A13" s="18" t="s">
        <v>99</v>
      </c>
      <c r="B13" s="19" t="s">
        <v>100</v>
      </c>
      <c r="C13" s="20">
        <v>332108.13793000003</v>
      </c>
      <c r="D13" s="43">
        <v>1.0305218930592299E-2</v>
      </c>
      <c r="E13" s="20">
        <v>335530.58500000002</v>
      </c>
      <c r="F13" s="43">
        <v>0.1094358526809113</v>
      </c>
      <c r="G13" s="20">
        <v>372249.66067000001</v>
      </c>
      <c r="H13" s="43"/>
      <c r="I13" s="21"/>
    </row>
    <row r="14" spans="1:9">
      <c r="A14" s="22" t="s">
        <v>101</v>
      </c>
      <c r="B14" s="23" t="s">
        <v>102</v>
      </c>
      <c r="C14" s="24">
        <v>3359604.5103500001</v>
      </c>
      <c r="D14" s="25">
        <v>-1.0262848461412377E-2</v>
      </c>
      <c r="E14" s="24">
        <v>3325125.3983700005</v>
      </c>
      <c r="F14" s="25">
        <v>2.5403287665904765E-2</v>
      </c>
      <c r="G14" s="24">
        <v>3409594.5153899998</v>
      </c>
      <c r="H14" s="25"/>
      <c r="I14" s="26"/>
    </row>
    <row r="15" spans="1:9">
      <c r="A15" s="27" t="s">
        <v>103</v>
      </c>
      <c r="B15" s="28" t="s">
        <v>104</v>
      </c>
      <c r="C15" s="10">
        <v>943193.67551999993</v>
      </c>
      <c r="D15" s="16">
        <v>-1.9872562768899187E-2</v>
      </c>
      <c r="E15" s="10">
        <v>924450</v>
      </c>
      <c r="F15" s="16">
        <v>3.6027908486126886E-2</v>
      </c>
      <c r="G15" s="10">
        <v>957756</v>
      </c>
      <c r="H15" s="16"/>
      <c r="I15" s="12"/>
    </row>
    <row r="16" spans="1:9">
      <c r="A16" s="8" t="s">
        <v>105</v>
      </c>
      <c r="B16" s="29" t="s">
        <v>106</v>
      </c>
      <c r="C16" s="15">
        <v>98390.782090000008</v>
      </c>
      <c r="D16" s="16">
        <v>6.3788677929798449E-2</v>
      </c>
      <c r="E16" s="15">
        <v>104667</v>
      </c>
      <c r="F16" s="16">
        <v>-7.4044350177228735E-3</v>
      </c>
      <c r="G16" s="15">
        <v>103892</v>
      </c>
      <c r="H16" s="16"/>
      <c r="I16" s="17"/>
    </row>
    <row r="17" spans="1:9">
      <c r="A17" s="8" t="s">
        <v>107</v>
      </c>
      <c r="B17" s="29" t="s">
        <v>108</v>
      </c>
      <c r="C17" s="15">
        <v>155363.06344</v>
      </c>
      <c r="D17" s="16">
        <v>-0.27715022146579266</v>
      </c>
      <c r="E17" s="15">
        <v>112304.156</v>
      </c>
      <c r="F17" s="16">
        <v>0.1461944057528913</v>
      </c>
      <c r="G17" s="15">
        <v>128722.39535000001</v>
      </c>
      <c r="H17" s="16"/>
      <c r="I17" s="17"/>
    </row>
    <row r="18" spans="1:9">
      <c r="A18" s="8" t="s">
        <v>109</v>
      </c>
      <c r="B18" s="29" t="s">
        <v>110</v>
      </c>
      <c r="C18" s="15">
        <v>230513.4221</v>
      </c>
      <c r="D18" s="16">
        <v>-6.0356871948065161E-2</v>
      </c>
      <c r="E18" s="15">
        <v>216600.353</v>
      </c>
      <c r="F18" s="16">
        <v>5.0589238882727018E-2</v>
      </c>
      <c r="G18" s="15">
        <v>227558</v>
      </c>
      <c r="H18" s="16"/>
      <c r="I18" s="17"/>
    </row>
    <row r="19" spans="1:9">
      <c r="A19" s="8" t="s">
        <v>111</v>
      </c>
      <c r="B19" s="29" t="s">
        <v>112</v>
      </c>
      <c r="C19" s="15">
        <v>1668844.22851</v>
      </c>
      <c r="D19" s="16">
        <v>-1.1077910804476966E-2</v>
      </c>
      <c r="E19" s="15">
        <v>1650356.9210000001</v>
      </c>
      <c r="F19" s="16">
        <v>-3.6867463289779094E-3</v>
      </c>
      <c r="G19" s="15">
        <v>1644272.4736800001</v>
      </c>
      <c r="H19" s="16"/>
      <c r="I19" s="17"/>
    </row>
    <row r="20" spans="1:9">
      <c r="A20" s="58" t="s">
        <v>113</v>
      </c>
      <c r="B20" s="29" t="s">
        <v>114</v>
      </c>
      <c r="C20" s="15">
        <v>13757.98409</v>
      </c>
      <c r="D20" s="16">
        <v>-0.68288697737547688</v>
      </c>
      <c r="E20" s="15">
        <v>4362.8359199999995</v>
      </c>
      <c r="F20" s="16">
        <v>4.6515278300908474</v>
      </c>
      <c r="G20" s="15">
        <v>24656.688620000001</v>
      </c>
      <c r="H20" s="16"/>
      <c r="I20" s="17"/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/>
      <c r="I21" s="17"/>
    </row>
    <row r="22" spans="1:9">
      <c r="A22" s="30" t="s">
        <v>116</v>
      </c>
      <c r="B22" s="31" t="s">
        <v>117</v>
      </c>
      <c r="C22" s="20">
        <v>332108.13793000003</v>
      </c>
      <c r="D22" s="16">
        <v>1.0305218930592299E-2</v>
      </c>
      <c r="E22" s="20">
        <v>335530.58500000002</v>
      </c>
      <c r="F22" s="16">
        <v>0.10944255847794021</v>
      </c>
      <c r="G22" s="20">
        <v>372251.91067000001</v>
      </c>
      <c r="H22" s="16"/>
      <c r="I22" s="21"/>
    </row>
    <row r="23" spans="1:9">
      <c r="A23" s="50" t="s">
        <v>118</v>
      </c>
      <c r="B23" s="51" t="s">
        <v>119</v>
      </c>
      <c r="C23" s="24">
        <v>3442171.2936800001</v>
      </c>
      <c r="D23" s="52">
        <v>-2.7279131324000089E-2</v>
      </c>
      <c r="E23" s="24">
        <v>3348271.8509200001</v>
      </c>
      <c r="F23" s="52">
        <v>3.3102932597765374E-2</v>
      </c>
      <c r="G23" s="24">
        <v>3459109.46832</v>
      </c>
      <c r="H23" s="53"/>
      <c r="I23" s="26"/>
    </row>
    <row r="24" spans="1:9">
      <c r="A24" s="49" t="s">
        <v>120</v>
      </c>
      <c r="B24" s="32" t="s">
        <v>121</v>
      </c>
      <c r="C24" s="33">
        <v>82566.783330000006</v>
      </c>
      <c r="D24" s="118">
        <v>0</v>
      </c>
      <c r="E24" s="33">
        <v>23146.45254999958</v>
      </c>
      <c r="F24" s="118">
        <v>0</v>
      </c>
      <c r="G24" s="34">
        <v>49514.952930000145</v>
      </c>
      <c r="H24" s="119"/>
      <c r="I24" s="35"/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/>
      <c r="I25" s="121">
        <v>0</v>
      </c>
    </row>
    <row r="26" spans="1:9">
      <c r="A26" s="58" t="s">
        <v>123</v>
      </c>
      <c r="B26" s="29" t="s">
        <v>124</v>
      </c>
      <c r="C26" s="15">
        <v>310015.31535000005</v>
      </c>
      <c r="D26" s="16">
        <v>-0.19112577481246704</v>
      </c>
      <c r="E26" s="15">
        <v>250763.39799999999</v>
      </c>
      <c r="F26" s="16">
        <v>4.7202215612024895E-2</v>
      </c>
      <c r="G26" s="15">
        <v>262599.98598</v>
      </c>
      <c r="H26" s="16"/>
      <c r="I26" s="17"/>
    </row>
    <row r="27" spans="1:9">
      <c r="A27" s="58" t="s">
        <v>125</v>
      </c>
      <c r="B27" s="29" t="s">
        <v>126</v>
      </c>
      <c r="C27" s="15">
        <v>7200</v>
      </c>
      <c r="D27" s="16">
        <v>-0.78067235416666669</v>
      </c>
      <c r="E27" s="15">
        <v>1579.15905</v>
      </c>
      <c r="F27" s="16">
        <v>1.4913613673049591</v>
      </c>
      <c r="G27" s="15">
        <v>3934.25585</v>
      </c>
      <c r="H27" s="16"/>
      <c r="I27" s="17"/>
    </row>
    <row r="28" spans="1:9">
      <c r="A28" s="8" t="s">
        <v>127</v>
      </c>
      <c r="B28" s="29" t="s">
        <v>128</v>
      </c>
      <c r="C28" s="15">
        <v>69632.918219999992</v>
      </c>
      <c r="D28" s="16">
        <v>-0.1552429008625856</v>
      </c>
      <c r="E28" s="15">
        <v>58822.902000000002</v>
      </c>
      <c r="F28" s="16">
        <v>-0.25680124486207778</v>
      </c>
      <c r="G28" s="15">
        <v>43717.107539999997</v>
      </c>
      <c r="H28" s="16"/>
      <c r="I28" s="17"/>
    </row>
    <row r="29" spans="1:9">
      <c r="A29" s="50" t="s">
        <v>129</v>
      </c>
      <c r="B29" s="51" t="s">
        <v>130</v>
      </c>
      <c r="C29" s="24">
        <v>386848.23357000004</v>
      </c>
      <c r="D29" s="53">
        <v>-0.19563944708126818</v>
      </c>
      <c r="E29" s="24">
        <v>311165.45904999995</v>
      </c>
      <c r="F29" s="53">
        <v>-2.9376965000895271E-3</v>
      </c>
      <c r="G29" s="24">
        <v>310251.34937000001</v>
      </c>
      <c r="H29" s="53"/>
      <c r="I29" s="26"/>
    </row>
    <row r="30" spans="1:9">
      <c r="A30" s="8" t="s">
        <v>131</v>
      </c>
      <c r="B30" s="29" t="s">
        <v>132</v>
      </c>
      <c r="C30" s="15">
        <v>37.634</v>
      </c>
      <c r="D30" s="16">
        <v>-1</v>
      </c>
      <c r="E30" s="15">
        <v>0</v>
      </c>
      <c r="F30" s="43" t="s">
        <v>95</v>
      </c>
      <c r="G30" s="15">
        <v>1807.12625</v>
      </c>
      <c r="H30" s="16"/>
      <c r="I30" s="17"/>
    </row>
    <row r="31" spans="1:9">
      <c r="A31" s="8" t="s">
        <v>133</v>
      </c>
      <c r="B31" s="29" t="s">
        <v>134</v>
      </c>
      <c r="C31" s="15">
        <v>173633.62748</v>
      </c>
      <c r="D31" s="16">
        <v>-0.22272881723014493</v>
      </c>
      <c r="E31" s="15">
        <v>134960.41500000001</v>
      </c>
      <c r="F31" s="16">
        <v>-5.0964058831621174E-2</v>
      </c>
      <c r="G31" s="15">
        <v>128082.28447</v>
      </c>
      <c r="H31" s="16"/>
      <c r="I31" s="17"/>
    </row>
    <row r="32" spans="1:9">
      <c r="A32" s="50" t="s">
        <v>135</v>
      </c>
      <c r="B32" s="51" t="s">
        <v>136</v>
      </c>
      <c r="C32" s="24">
        <v>173671.26147999999</v>
      </c>
      <c r="D32" s="53">
        <v>-0.2228972493785791</v>
      </c>
      <c r="E32" s="24">
        <v>134960.41500000001</v>
      </c>
      <c r="F32" s="53">
        <v>-3.757401220202241E-2</v>
      </c>
      <c r="G32" s="24">
        <v>129889.41072</v>
      </c>
      <c r="H32" s="53"/>
      <c r="I32" s="26"/>
    </row>
    <row r="33" spans="1:9">
      <c r="A33" s="36" t="s">
        <v>137</v>
      </c>
      <c r="B33" s="37" t="s">
        <v>15</v>
      </c>
      <c r="C33" s="38">
        <v>213176.97209000005</v>
      </c>
      <c r="D33" s="39">
        <v>-0.17343302926917986</v>
      </c>
      <c r="E33" s="38">
        <v>176205.04404999994</v>
      </c>
      <c r="F33" s="39">
        <v>2.3591234986556495E-2</v>
      </c>
      <c r="G33" s="38">
        <v>180361.93865000003</v>
      </c>
      <c r="H33" s="39"/>
      <c r="I33" s="40"/>
    </row>
    <row r="34" spans="1:9">
      <c r="A34" s="113" t="s">
        <v>2</v>
      </c>
      <c r="B34" s="29" t="s">
        <v>138</v>
      </c>
      <c r="C34" s="15">
        <v>243010.62966999999</v>
      </c>
      <c r="D34" s="16">
        <v>-0.35344741189567747</v>
      </c>
      <c r="E34" s="15">
        <v>157119.15154999957</v>
      </c>
      <c r="F34" s="16">
        <v>0.30364090506699726</v>
      </c>
      <c r="G34" s="15">
        <v>204826.95293000014</v>
      </c>
      <c r="H34" s="16"/>
      <c r="I34" s="17"/>
    </row>
    <row r="35" spans="1:9">
      <c r="A35" s="113" t="s">
        <v>2</v>
      </c>
      <c r="B35" s="29" t="s">
        <v>139</v>
      </c>
      <c r="C35" s="15">
        <v>29833.657579999941</v>
      </c>
      <c r="D35" s="16">
        <v>-1.6397436334723932</v>
      </c>
      <c r="E35" s="15">
        <v>-19085.892500000366</v>
      </c>
      <c r="F35" s="16">
        <v>-2.2818375813444223</v>
      </c>
      <c r="G35" s="15">
        <v>24465.014280000119</v>
      </c>
      <c r="H35" s="16"/>
      <c r="I35" s="17"/>
    </row>
    <row r="36" spans="1:9">
      <c r="A36" s="123" t="s">
        <v>2</v>
      </c>
      <c r="B36" s="31" t="s">
        <v>140</v>
      </c>
      <c r="C36" s="20">
        <v>3227016.45835</v>
      </c>
      <c r="D36" s="111">
        <v>-2.4839936816121976E-2</v>
      </c>
      <c r="E36" s="20">
        <v>3146857.5734200003</v>
      </c>
      <c r="F36" s="111">
        <v>9.768866109369171E-4</v>
      </c>
      <c r="G36" s="20">
        <v>3149931.6964499997</v>
      </c>
      <c r="H36" s="111"/>
      <c r="I36" s="21"/>
    </row>
    <row r="37" spans="1:9">
      <c r="A37" s="123">
        <v>0</v>
      </c>
      <c r="B37" s="31" t="s">
        <v>19</v>
      </c>
      <c r="C37" s="64">
        <v>1.1399478437446078</v>
      </c>
      <c r="D37" s="124">
        <v>0</v>
      </c>
      <c r="E37" s="41">
        <v>0.89168362005241719</v>
      </c>
      <c r="F37" s="124">
        <v>0</v>
      </c>
      <c r="G37" s="41">
        <v>1.1356439970823085</v>
      </c>
      <c r="H37" s="124"/>
      <c r="I37" s="42"/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4.33203125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29</v>
      </c>
      <c r="C1" s="56" t="s">
        <v>50</v>
      </c>
      <c r="D1" s="7" t="s">
        <v>77</v>
      </c>
      <c r="E1" s="56" t="s">
        <v>47</v>
      </c>
      <c r="F1" s="7" t="s">
        <v>77</v>
      </c>
      <c r="G1" s="56" t="s">
        <v>50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143</v>
      </c>
      <c r="E2" s="66">
        <v>2011</v>
      </c>
      <c r="F2" s="3" t="s">
        <v>143</v>
      </c>
      <c r="G2" s="67">
        <v>2011</v>
      </c>
      <c r="H2" s="3" t="s">
        <v>143</v>
      </c>
      <c r="I2" s="68">
        <v>2012</v>
      </c>
    </row>
    <row r="3" spans="1:9">
      <c r="A3" s="140"/>
      <c r="B3" s="2" t="s">
        <v>144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470</v>
      </c>
    </row>
    <row r="4" spans="1:9">
      <c r="A4" s="5" t="s">
        <v>81</v>
      </c>
      <c r="B4" s="9" t="s">
        <v>145</v>
      </c>
      <c r="C4" s="10">
        <v>619754.10528999998</v>
      </c>
      <c r="D4" s="11">
        <v>3.6407495355665127E-2</v>
      </c>
      <c r="E4" s="10">
        <v>642317.80000000005</v>
      </c>
      <c r="F4" s="11">
        <v>-6.8642033585247558E-4</v>
      </c>
      <c r="G4" s="10">
        <v>641876.9</v>
      </c>
      <c r="H4" s="11">
        <v>0.50724180913816952</v>
      </c>
      <c r="I4" s="12">
        <v>967463.7</v>
      </c>
    </row>
    <row r="5" spans="1:9">
      <c r="A5" s="13" t="s">
        <v>83</v>
      </c>
      <c r="B5" s="14" t="s">
        <v>146</v>
      </c>
      <c r="C5" s="15">
        <v>212659.92593999999</v>
      </c>
      <c r="D5" s="16">
        <v>2.3389334111793909E-2</v>
      </c>
      <c r="E5" s="15">
        <v>217633.9</v>
      </c>
      <c r="F5" s="16">
        <v>-1.3610012043160556E-2</v>
      </c>
      <c r="G5" s="15">
        <v>214671.9</v>
      </c>
      <c r="H5" s="16">
        <v>2.0811759713311392E-2</v>
      </c>
      <c r="I5" s="17">
        <v>219139.6</v>
      </c>
    </row>
    <row r="6" spans="1:9">
      <c r="A6" s="13" t="s">
        <v>147</v>
      </c>
      <c r="B6" s="14" t="s">
        <v>148</v>
      </c>
      <c r="C6" s="15">
        <v>57953.431510000002</v>
      </c>
      <c r="D6" s="16">
        <v>-9.0140158639244697E-2</v>
      </c>
      <c r="E6" s="15">
        <v>52729.5</v>
      </c>
      <c r="F6" s="16">
        <v>5.7470675807659875E-2</v>
      </c>
      <c r="G6" s="15">
        <v>55759.9</v>
      </c>
      <c r="H6" s="16">
        <v>-0.1049643202373032</v>
      </c>
      <c r="I6" s="17">
        <v>49907.1</v>
      </c>
    </row>
    <row r="7" spans="1:9">
      <c r="A7" s="13" t="s">
        <v>87</v>
      </c>
      <c r="B7" s="14" t="s">
        <v>149</v>
      </c>
      <c r="C7" s="15">
        <v>21969.82402</v>
      </c>
      <c r="D7" s="16">
        <v>-5.0629628120252922E-2</v>
      </c>
      <c r="E7" s="15">
        <v>20857.5</v>
      </c>
      <c r="F7" s="16">
        <v>-3.382476327460146E-2</v>
      </c>
      <c r="G7" s="15">
        <v>20152</v>
      </c>
      <c r="H7" s="16">
        <v>0.81862842397776892</v>
      </c>
      <c r="I7" s="17">
        <v>36649</v>
      </c>
    </row>
    <row r="8" spans="1:9">
      <c r="A8" s="13" t="s">
        <v>89</v>
      </c>
      <c r="B8" s="14" t="s">
        <v>150</v>
      </c>
      <c r="C8" s="15">
        <v>21187.420440000002</v>
      </c>
      <c r="D8" s="16">
        <v>-0.23875112377767124</v>
      </c>
      <c r="E8" s="15">
        <v>16128.9</v>
      </c>
      <c r="F8" s="16">
        <v>0.13553931142235368</v>
      </c>
      <c r="G8" s="15">
        <v>18315</v>
      </c>
      <c r="H8" s="16">
        <v>-0.11259077259077262</v>
      </c>
      <c r="I8" s="17">
        <v>16252.9</v>
      </c>
    </row>
    <row r="9" spans="1:9">
      <c r="A9" s="13" t="s">
        <v>91</v>
      </c>
      <c r="B9" s="14" t="s">
        <v>151</v>
      </c>
      <c r="C9" s="15">
        <v>262684.90016999998</v>
      </c>
      <c r="D9" s="16">
        <v>-0.2122215633023532</v>
      </c>
      <c r="E9" s="15">
        <v>206937.5</v>
      </c>
      <c r="F9" s="16">
        <v>0.26493699788583508</v>
      </c>
      <c r="G9" s="15">
        <v>261762.9</v>
      </c>
      <c r="H9" s="16">
        <v>-0.30529727474749097</v>
      </c>
      <c r="I9" s="17">
        <v>181847.4</v>
      </c>
    </row>
    <row r="10" spans="1:9">
      <c r="A10" s="13" t="s">
        <v>93</v>
      </c>
      <c r="B10" s="14" t="s">
        <v>152</v>
      </c>
      <c r="C10" s="15">
        <v>1451270.5288099998</v>
      </c>
      <c r="D10" s="16">
        <v>6.5225861967733112E-2</v>
      </c>
      <c r="E10" s="15">
        <v>1545930.9</v>
      </c>
      <c r="F10" s="16">
        <v>2.1343774162221611E-2</v>
      </c>
      <c r="G10" s="15">
        <v>1578926.9</v>
      </c>
      <c r="H10" s="16">
        <v>-9.0170988916586273E-2</v>
      </c>
      <c r="I10" s="17">
        <v>1436553.5</v>
      </c>
    </row>
    <row r="11" spans="1:9">
      <c r="A11" s="13" t="s">
        <v>96</v>
      </c>
      <c r="B11" s="14" t="s">
        <v>153</v>
      </c>
      <c r="C11" s="15">
        <v>95709.445019999999</v>
      </c>
      <c r="D11" s="16">
        <v>-0.12181080997349616</v>
      </c>
      <c r="E11" s="15">
        <v>84051</v>
      </c>
      <c r="F11" s="16">
        <v>1.0901738230360141</v>
      </c>
      <c r="G11" s="15">
        <v>175681.2</v>
      </c>
      <c r="H11" s="16">
        <v>-0.78376798428061745</v>
      </c>
      <c r="I11" s="17">
        <v>37987.9</v>
      </c>
    </row>
    <row r="12" spans="1:9">
      <c r="A12" s="13">
        <v>389</v>
      </c>
      <c r="B12" s="14" t="s">
        <v>154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155</v>
      </c>
      <c r="C13" s="20">
        <v>132859.83976999999</v>
      </c>
      <c r="D13" s="43">
        <v>-6.9094918267941827E-2</v>
      </c>
      <c r="E13" s="20">
        <v>123679.9</v>
      </c>
      <c r="F13" s="43">
        <v>8.6193472019301401E-2</v>
      </c>
      <c r="G13" s="20">
        <v>134340.29999999999</v>
      </c>
      <c r="H13" s="43">
        <v>8.7768152966756954E-2</v>
      </c>
      <c r="I13" s="21">
        <v>146131.1</v>
      </c>
    </row>
    <row r="14" spans="1:9">
      <c r="A14" s="22" t="s">
        <v>101</v>
      </c>
      <c r="B14" s="23" t="s">
        <v>156</v>
      </c>
      <c r="C14" s="24">
        <v>2818095.9894599994</v>
      </c>
      <c r="D14" s="25">
        <v>1.3995765469847696E-2</v>
      </c>
      <c r="E14" s="24">
        <v>2857537.4</v>
      </c>
      <c r="F14" s="25">
        <v>6.5857300765337384E-2</v>
      </c>
      <c r="G14" s="24">
        <v>3045727.1</v>
      </c>
      <c r="H14" s="25">
        <v>-1.2154733101333995E-3</v>
      </c>
      <c r="I14" s="26">
        <v>3042025.1</v>
      </c>
    </row>
    <row r="15" spans="1:9">
      <c r="A15" s="27" t="s">
        <v>103</v>
      </c>
      <c r="B15" s="28" t="s">
        <v>157</v>
      </c>
      <c r="C15" s="10">
        <v>1015797.7548299999</v>
      </c>
      <c r="D15" s="16">
        <v>-1.1433136935751063E-2</v>
      </c>
      <c r="E15" s="10">
        <v>1004184</v>
      </c>
      <c r="F15" s="16">
        <v>7.5575492140882494E-2</v>
      </c>
      <c r="G15" s="10">
        <v>1080075.7</v>
      </c>
      <c r="H15" s="16">
        <v>-5.7584852617273592E-3</v>
      </c>
      <c r="I15" s="12">
        <v>1073856.1000000001</v>
      </c>
    </row>
    <row r="16" spans="1:9">
      <c r="A16" s="8" t="s">
        <v>105</v>
      </c>
      <c r="B16" s="29" t="s">
        <v>158</v>
      </c>
      <c r="C16" s="15">
        <v>130126.95457</v>
      </c>
      <c r="D16" s="16">
        <v>0.18230692870967416</v>
      </c>
      <c r="E16" s="15">
        <v>153850</v>
      </c>
      <c r="F16" s="16">
        <v>3.0816379590510274E-2</v>
      </c>
      <c r="G16" s="15">
        <v>158591.1</v>
      </c>
      <c r="H16" s="16">
        <v>3.2719364453616512E-3</v>
      </c>
      <c r="I16" s="17">
        <v>159110</v>
      </c>
    </row>
    <row r="17" spans="1:9">
      <c r="A17" s="8" t="s">
        <v>107</v>
      </c>
      <c r="B17" s="29" t="s">
        <v>159</v>
      </c>
      <c r="C17" s="15">
        <v>42166.813820000003</v>
      </c>
      <c r="D17" s="16">
        <v>-0.18268190366203024</v>
      </c>
      <c r="E17" s="15">
        <v>34463.699999999997</v>
      </c>
      <c r="F17" s="16">
        <v>0.16811021451556291</v>
      </c>
      <c r="G17" s="15">
        <v>40257.4</v>
      </c>
      <c r="H17" s="16">
        <v>0.28010999220019178</v>
      </c>
      <c r="I17" s="17">
        <v>51533.9</v>
      </c>
    </row>
    <row r="18" spans="1:9">
      <c r="A18" s="8" t="s">
        <v>109</v>
      </c>
      <c r="B18" s="29" t="s">
        <v>160</v>
      </c>
      <c r="C18" s="15">
        <v>326051.73217999999</v>
      </c>
      <c r="D18" s="16">
        <v>-2.3979422307389198E-2</v>
      </c>
      <c r="E18" s="15">
        <v>318233.2</v>
      </c>
      <c r="F18" s="16">
        <v>4.1830016478481856E-2</v>
      </c>
      <c r="G18" s="15">
        <v>331544.90000000002</v>
      </c>
      <c r="H18" s="16">
        <v>-0.29383018710286302</v>
      </c>
      <c r="I18" s="17">
        <v>234127</v>
      </c>
    </row>
    <row r="19" spans="1:9">
      <c r="A19" s="8" t="s">
        <v>111</v>
      </c>
      <c r="B19" s="29" t="s">
        <v>152</v>
      </c>
      <c r="C19" s="15">
        <v>1193632.75936</v>
      </c>
      <c r="D19" s="16">
        <v>3.2301761440154383E-2</v>
      </c>
      <c r="E19" s="15">
        <v>1232189.2</v>
      </c>
      <c r="F19" s="16">
        <v>3.0562838888703096E-2</v>
      </c>
      <c r="G19" s="15">
        <v>1269848.3999999999</v>
      </c>
      <c r="H19" s="16">
        <v>6.4211523202297338E-2</v>
      </c>
      <c r="I19" s="17">
        <v>1351387.3</v>
      </c>
    </row>
    <row r="20" spans="1:9">
      <c r="A20" s="58" t="s">
        <v>113</v>
      </c>
      <c r="B20" s="29" t="s">
        <v>161</v>
      </c>
      <c r="C20" s="15">
        <v>49556.155830000003</v>
      </c>
      <c r="D20" s="16">
        <v>-0.72716608515031389</v>
      </c>
      <c r="E20" s="15">
        <v>13520.6</v>
      </c>
      <c r="F20" s="16">
        <v>1.8102968803159625</v>
      </c>
      <c r="G20" s="15">
        <v>37996.9</v>
      </c>
      <c r="H20" s="16">
        <v>-0.24744650221465436</v>
      </c>
      <c r="I20" s="17">
        <v>28594.7</v>
      </c>
    </row>
    <row r="21" spans="1:9">
      <c r="A21" s="141">
        <v>489</v>
      </c>
      <c r="B21" s="29" t="s">
        <v>162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155</v>
      </c>
      <c r="C22" s="20">
        <v>132859.83976999999</v>
      </c>
      <c r="D22" s="16">
        <v>-6.9094918267941827E-2</v>
      </c>
      <c r="E22" s="20">
        <v>123679.9</v>
      </c>
      <c r="F22" s="16">
        <v>8.6193472019301401E-2</v>
      </c>
      <c r="G22" s="20">
        <v>134340.29999999999</v>
      </c>
      <c r="H22" s="16">
        <v>8.7768152966756954E-2</v>
      </c>
      <c r="I22" s="21">
        <v>146131.1</v>
      </c>
    </row>
    <row r="23" spans="1:9">
      <c r="A23" s="50" t="s">
        <v>118</v>
      </c>
      <c r="B23" s="51" t="s">
        <v>163</v>
      </c>
      <c r="C23" s="24">
        <v>2890192.0103599997</v>
      </c>
      <c r="D23" s="52">
        <v>-3.4846855585712955E-3</v>
      </c>
      <c r="E23" s="24">
        <v>2880120.6</v>
      </c>
      <c r="F23" s="52">
        <v>5.9905165082323318E-2</v>
      </c>
      <c r="G23" s="24">
        <v>3052654.7</v>
      </c>
      <c r="H23" s="53">
        <v>-2.5926941556803306E-3</v>
      </c>
      <c r="I23" s="26">
        <v>3044740.1</v>
      </c>
    </row>
    <row r="24" spans="1:9">
      <c r="A24" s="49" t="s">
        <v>120</v>
      </c>
      <c r="B24" s="32" t="s">
        <v>164</v>
      </c>
      <c r="C24" s="33">
        <v>72096.020900000352</v>
      </c>
      <c r="D24" s="118">
        <v>0</v>
      </c>
      <c r="E24" s="33">
        <v>22583.200000000186</v>
      </c>
      <c r="F24" s="118">
        <v>0</v>
      </c>
      <c r="G24" s="34">
        <v>6927.6000000000931</v>
      </c>
      <c r="H24" s="119">
        <v>0</v>
      </c>
      <c r="I24" s="35">
        <v>2715.0000000004657</v>
      </c>
    </row>
    <row r="25" spans="1:9">
      <c r="A25" s="122">
        <v>0</v>
      </c>
      <c r="B25" s="28" t="s">
        <v>165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166</v>
      </c>
      <c r="C26" s="15">
        <v>324039.40490999998</v>
      </c>
      <c r="D26" s="16">
        <v>4.5349716322561115E-2</v>
      </c>
      <c r="E26" s="15">
        <v>338734.5</v>
      </c>
      <c r="F26" s="16">
        <v>-9.1556956849686108E-2</v>
      </c>
      <c r="G26" s="15">
        <v>307721</v>
      </c>
      <c r="H26" s="16">
        <v>0.1857169318961007</v>
      </c>
      <c r="I26" s="17">
        <v>364870</v>
      </c>
    </row>
    <row r="27" spans="1:9">
      <c r="A27" s="58" t="s">
        <v>125</v>
      </c>
      <c r="B27" s="29" t="s">
        <v>167</v>
      </c>
      <c r="C27" s="15">
        <v>57947.288999999997</v>
      </c>
      <c r="D27" s="16">
        <v>-0.15259193575043686</v>
      </c>
      <c r="E27" s="15">
        <v>49105</v>
      </c>
      <c r="F27" s="16">
        <v>4.2270644537216108E-2</v>
      </c>
      <c r="G27" s="15">
        <v>51180.7</v>
      </c>
      <c r="H27" s="16">
        <v>-0.11472488652949252</v>
      </c>
      <c r="I27" s="17">
        <v>45309</v>
      </c>
    </row>
    <row r="28" spans="1:9">
      <c r="A28" s="8" t="s">
        <v>127</v>
      </c>
      <c r="B28" s="29" t="s">
        <v>168</v>
      </c>
      <c r="C28" s="15">
        <v>169719.27192</v>
      </c>
      <c r="D28" s="16">
        <v>-4.1461242676770961E-2</v>
      </c>
      <c r="E28" s="15">
        <v>162682.5</v>
      </c>
      <c r="F28" s="16">
        <v>6.5003303981682081E-2</v>
      </c>
      <c r="G28" s="15">
        <v>173257.4</v>
      </c>
      <c r="H28" s="16">
        <v>-0.24542270633173527</v>
      </c>
      <c r="I28" s="17">
        <v>130736.1</v>
      </c>
    </row>
    <row r="29" spans="1:9">
      <c r="A29" s="50" t="s">
        <v>129</v>
      </c>
      <c r="B29" s="51" t="s">
        <v>169</v>
      </c>
      <c r="C29" s="24">
        <v>551705.96583</v>
      </c>
      <c r="D29" s="53">
        <v>-2.1460087498216805E-3</v>
      </c>
      <c r="E29" s="24">
        <v>550522</v>
      </c>
      <c r="F29" s="53">
        <v>-3.3355433570320572E-2</v>
      </c>
      <c r="G29" s="24">
        <v>532159.1</v>
      </c>
      <c r="H29" s="53">
        <v>1.645372596278068E-2</v>
      </c>
      <c r="I29" s="26">
        <v>540915.1</v>
      </c>
    </row>
    <row r="30" spans="1:9">
      <c r="A30" s="8" t="s">
        <v>131</v>
      </c>
      <c r="B30" s="29" t="s">
        <v>170</v>
      </c>
      <c r="C30" s="15">
        <v>7.7365399999999998</v>
      </c>
      <c r="D30" s="16">
        <v>-1</v>
      </c>
      <c r="E30" s="15">
        <v>0</v>
      </c>
      <c r="F30" s="43" t="s">
        <v>95</v>
      </c>
      <c r="G30" s="15">
        <v>439.9</v>
      </c>
      <c r="H30" s="16">
        <v>-1</v>
      </c>
      <c r="I30" s="17">
        <v>0</v>
      </c>
    </row>
    <row r="31" spans="1:9">
      <c r="A31" s="8" t="s">
        <v>133</v>
      </c>
      <c r="B31" s="29" t="s">
        <v>171</v>
      </c>
      <c r="C31" s="15">
        <v>314564.11846000003</v>
      </c>
      <c r="D31" s="16">
        <v>3.1820163052934961E-2</v>
      </c>
      <c r="E31" s="15">
        <v>324573.59999999998</v>
      </c>
      <c r="F31" s="16">
        <v>-6.4295124434026685E-2</v>
      </c>
      <c r="G31" s="15">
        <v>303705.09999999998</v>
      </c>
      <c r="H31" s="16">
        <v>0.1795080161643649</v>
      </c>
      <c r="I31" s="17">
        <v>358222.6</v>
      </c>
    </row>
    <row r="32" spans="1:9">
      <c r="A32" s="50" t="s">
        <v>135</v>
      </c>
      <c r="B32" s="51" t="s">
        <v>172</v>
      </c>
      <c r="C32" s="24">
        <v>314571.85500000004</v>
      </c>
      <c r="D32" s="53">
        <v>3.1794786599710058E-2</v>
      </c>
      <c r="E32" s="24">
        <v>324573.59999999998</v>
      </c>
      <c r="F32" s="53">
        <v>-6.2939807797060446E-2</v>
      </c>
      <c r="G32" s="24">
        <v>304145</v>
      </c>
      <c r="H32" s="53">
        <v>0.17780203521346719</v>
      </c>
      <c r="I32" s="26">
        <v>358222.6</v>
      </c>
    </row>
    <row r="33" spans="1:9">
      <c r="A33" s="36" t="s">
        <v>137</v>
      </c>
      <c r="B33" s="37" t="s">
        <v>16</v>
      </c>
      <c r="C33" s="38">
        <v>237134.11082999996</v>
      </c>
      <c r="D33" s="39">
        <v>-4.7170399867182911E-2</v>
      </c>
      <c r="E33" s="38">
        <v>225948.4</v>
      </c>
      <c r="F33" s="39">
        <v>9.1423528557848244E-3</v>
      </c>
      <c r="G33" s="38">
        <v>228014.1</v>
      </c>
      <c r="H33" s="39">
        <v>-0.19876665522000614</v>
      </c>
      <c r="I33" s="40">
        <v>182692.5</v>
      </c>
    </row>
    <row r="34" spans="1:9">
      <c r="A34" s="113" t="s">
        <v>2</v>
      </c>
      <c r="B34" s="29" t="s">
        <v>173</v>
      </c>
      <c r="C34" s="15">
        <v>334780.92107000033</v>
      </c>
      <c r="D34" s="16">
        <v>-0.3144152323064765</v>
      </c>
      <c r="E34" s="15">
        <v>229520.7</v>
      </c>
      <c r="F34" s="16">
        <v>0.17065911702081768</v>
      </c>
      <c r="G34" s="15">
        <v>268690.5</v>
      </c>
      <c r="H34" s="16">
        <v>-0.31310411049143905</v>
      </c>
      <c r="I34" s="17">
        <v>184562.4</v>
      </c>
    </row>
    <row r="35" spans="1:9">
      <c r="A35" s="113" t="s">
        <v>2</v>
      </c>
      <c r="B35" s="29" t="s">
        <v>174</v>
      </c>
      <c r="C35" s="15">
        <v>97646.81024000037</v>
      </c>
      <c r="D35" s="16">
        <v>-0.96341611168639285</v>
      </c>
      <c r="E35" s="15">
        <v>3572.300000000163</v>
      </c>
      <c r="F35" s="16">
        <v>10.386613666264951</v>
      </c>
      <c r="G35" s="15">
        <v>40676.40000000014</v>
      </c>
      <c r="H35" s="16">
        <v>-0.95402985514941063</v>
      </c>
      <c r="I35" s="17">
        <v>1869.900000000518</v>
      </c>
    </row>
    <row r="36" spans="1:9">
      <c r="A36" s="123" t="s">
        <v>2</v>
      </c>
      <c r="B36" s="31" t="s">
        <v>175</v>
      </c>
      <c r="C36" s="20">
        <v>2857360.3498899997</v>
      </c>
      <c r="D36" s="111">
        <v>4.1962418255931999E-2</v>
      </c>
      <c r="E36" s="20">
        <v>2977262.1</v>
      </c>
      <c r="F36" s="111">
        <v>3.535026358613076E-3</v>
      </c>
      <c r="G36" s="20">
        <v>2987786.8</v>
      </c>
      <c r="H36" s="111">
        <v>7.1268170807903736E-2</v>
      </c>
      <c r="I36" s="21">
        <v>3200720.9</v>
      </c>
    </row>
    <row r="37" spans="1:9">
      <c r="A37" s="123" t="s">
        <v>2</v>
      </c>
      <c r="B37" s="31" t="s">
        <v>33</v>
      </c>
      <c r="C37" s="64">
        <v>1.4117788448832771</v>
      </c>
      <c r="D37" s="124">
        <v>0</v>
      </c>
      <c r="E37" s="41">
        <v>1.0158102469413377</v>
      </c>
      <c r="F37" s="124">
        <v>0</v>
      </c>
      <c r="G37" s="41">
        <v>1.1783942308830908</v>
      </c>
      <c r="H37" s="124">
        <v>0</v>
      </c>
      <c r="I37" s="42">
        <v>1.0102352313313383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21" sqref="D21"/>
    </sheetView>
  </sheetViews>
  <sheetFormatPr baseColWidth="10" defaultRowHeight="13"/>
  <cols>
    <col min="1" max="1" width="10.5" customWidth="1"/>
    <col min="2" max="2" width="43.5" customWidth="1"/>
    <col min="3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bestFit="1" customWidth="1"/>
    <col min="9" max="9" width="12.33203125" bestFit="1" customWidth="1"/>
  </cols>
  <sheetData>
    <row r="1" spans="1:9">
      <c r="A1" s="5" t="s">
        <v>76</v>
      </c>
      <c r="B1" s="6" t="s">
        <v>30</v>
      </c>
      <c r="C1" s="56" t="s">
        <v>50</v>
      </c>
      <c r="D1" s="7" t="s">
        <v>77</v>
      </c>
      <c r="E1" s="56" t="s">
        <v>47</v>
      </c>
      <c r="F1" s="7" t="s">
        <v>77</v>
      </c>
      <c r="G1" s="56" t="s">
        <v>50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143</v>
      </c>
      <c r="E2" s="66">
        <v>2011</v>
      </c>
      <c r="F2" s="3" t="s">
        <v>143</v>
      </c>
      <c r="G2" s="67">
        <v>2011</v>
      </c>
      <c r="H2" s="3" t="s">
        <v>143</v>
      </c>
      <c r="I2" s="68">
        <v>2012</v>
      </c>
    </row>
    <row r="3" spans="1:9">
      <c r="A3" s="140"/>
      <c r="B3" s="2" t="s">
        <v>144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80</v>
      </c>
    </row>
    <row r="4" spans="1:9">
      <c r="A4" s="5" t="s">
        <v>81</v>
      </c>
      <c r="B4" s="9" t="s">
        <v>145</v>
      </c>
      <c r="C4" s="10">
        <v>405884.9</v>
      </c>
      <c r="D4" s="11">
        <v>3.824852809257008E-2</v>
      </c>
      <c r="E4" s="10">
        <v>421409.4</v>
      </c>
      <c r="F4" s="11">
        <v>1.1547677863853982E-2</v>
      </c>
      <c r="G4" s="10">
        <v>426275.7</v>
      </c>
      <c r="H4" s="11">
        <v>1.1767032462793446E-2</v>
      </c>
      <c r="I4" s="12">
        <v>431291.7</v>
      </c>
    </row>
    <row r="5" spans="1:9">
      <c r="A5" s="13" t="s">
        <v>83</v>
      </c>
      <c r="B5" s="14" t="s">
        <v>146</v>
      </c>
      <c r="C5" s="15">
        <v>118727.1</v>
      </c>
      <c r="D5" s="16">
        <v>7.1319016467175561E-2</v>
      </c>
      <c r="E5" s="15">
        <v>127194.6</v>
      </c>
      <c r="F5" s="16">
        <v>2.4357952303006549E-2</v>
      </c>
      <c r="G5" s="15">
        <v>130292.8</v>
      </c>
      <c r="H5" s="16">
        <v>3.7715821595667533E-2</v>
      </c>
      <c r="I5" s="17">
        <v>135206.9</v>
      </c>
    </row>
    <row r="6" spans="1:9">
      <c r="A6" s="13" t="s">
        <v>147</v>
      </c>
      <c r="B6" s="14" t="s">
        <v>148</v>
      </c>
      <c r="C6" s="15">
        <v>13554.7</v>
      </c>
      <c r="D6" s="16">
        <v>3.0897032025791738E-2</v>
      </c>
      <c r="E6" s="15">
        <v>13973.5</v>
      </c>
      <c r="F6" s="16">
        <v>0.27868465309335533</v>
      </c>
      <c r="G6" s="15">
        <v>17867.7</v>
      </c>
      <c r="H6" s="16">
        <v>4.1857653755099859E-2</v>
      </c>
      <c r="I6" s="17">
        <v>18615.599999999999</v>
      </c>
    </row>
    <row r="7" spans="1:9">
      <c r="A7" s="13" t="s">
        <v>87</v>
      </c>
      <c r="B7" s="14" t="s">
        <v>149</v>
      </c>
      <c r="C7" s="15">
        <v>39076</v>
      </c>
      <c r="D7" s="16">
        <v>1.4052103592998223E-2</v>
      </c>
      <c r="E7" s="15">
        <v>39625.1</v>
      </c>
      <c r="F7" s="16">
        <v>-0.12501671920070853</v>
      </c>
      <c r="G7" s="15">
        <v>34671.300000000003</v>
      </c>
      <c r="H7" s="16">
        <v>5.1875758912991392E-2</v>
      </c>
      <c r="I7" s="17">
        <v>36469.9</v>
      </c>
    </row>
    <row r="8" spans="1:9">
      <c r="A8" s="13" t="s">
        <v>89</v>
      </c>
      <c r="B8" s="14" t="s">
        <v>150</v>
      </c>
      <c r="C8" s="15">
        <v>43332.2</v>
      </c>
      <c r="D8" s="16">
        <v>-0.40203820715311012</v>
      </c>
      <c r="E8" s="15">
        <v>25911</v>
      </c>
      <c r="F8" s="16">
        <v>-0.21864073173555634</v>
      </c>
      <c r="G8" s="15">
        <v>20245.8</v>
      </c>
      <c r="H8" s="16">
        <v>0.35188039000681637</v>
      </c>
      <c r="I8" s="17">
        <v>27369.9</v>
      </c>
    </row>
    <row r="9" spans="1:9">
      <c r="A9" s="13" t="s">
        <v>91</v>
      </c>
      <c r="B9" s="14" t="s">
        <v>151</v>
      </c>
      <c r="C9" s="15">
        <v>78063.399999999994</v>
      </c>
      <c r="D9" s="16">
        <v>-4.432166674779723E-2</v>
      </c>
      <c r="E9" s="15">
        <v>74603.5</v>
      </c>
      <c r="F9" s="16">
        <v>-1.3969853961275236E-2</v>
      </c>
      <c r="G9" s="15">
        <v>73561.3</v>
      </c>
      <c r="H9" s="16">
        <v>-0.1817803654910938</v>
      </c>
      <c r="I9" s="17">
        <v>60189.3</v>
      </c>
    </row>
    <row r="10" spans="1:9">
      <c r="A10" s="13" t="s">
        <v>93</v>
      </c>
      <c r="B10" s="14" t="s">
        <v>152</v>
      </c>
      <c r="C10" s="15">
        <v>1156398.6000000001</v>
      </c>
      <c r="D10" s="16">
        <v>5.3390154571269638E-2</v>
      </c>
      <c r="E10" s="15">
        <v>1218138.8999999999</v>
      </c>
      <c r="F10" s="16">
        <v>-8.0068865709813555E-3</v>
      </c>
      <c r="G10" s="15">
        <v>1208385.3999999999</v>
      </c>
      <c r="H10" s="16">
        <v>4.6385366787781566E-2</v>
      </c>
      <c r="I10" s="17">
        <v>1264436.8</v>
      </c>
    </row>
    <row r="11" spans="1:9">
      <c r="A11" s="13" t="s">
        <v>96</v>
      </c>
      <c r="B11" s="14" t="s">
        <v>153</v>
      </c>
      <c r="C11" s="15">
        <v>47309.1</v>
      </c>
      <c r="D11" s="16">
        <v>-0.93203210376016454</v>
      </c>
      <c r="E11" s="15">
        <v>3215.5</v>
      </c>
      <c r="F11" s="16">
        <v>5.1696159228735814</v>
      </c>
      <c r="G11" s="15">
        <v>19838.400000000001</v>
      </c>
      <c r="H11" s="16">
        <v>-0.82526816678764414</v>
      </c>
      <c r="I11" s="17">
        <v>3466.4</v>
      </c>
    </row>
    <row r="12" spans="1:9">
      <c r="A12" s="13">
        <v>389</v>
      </c>
      <c r="B12" s="14" t="s">
        <v>154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155</v>
      </c>
      <c r="C13" s="20">
        <v>33489.4</v>
      </c>
      <c r="D13" s="43">
        <v>0.10493170973502058</v>
      </c>
      <c r="E13" s="20">
        <v>37003.5</v>
      </c>
      <c r="F13" s="43">
        <v>1.7655086680989716E-2</v>
      </c>
      <c r="G13" s="20">
        <v>37656.800000000003</v>
      </c>
      <c r="H13" s="43">
        <v>0.13101219434471328</v>
      </c>
      <c r="I13" s="21">
        <v>42590.3</v>
      </c>
    </row>
    <row r="14" spans="1:9">
      <c r="A14" s="22" t="s">
        <v>101</v>
      </c>
      <c r="B14" s="23" t="s">
        <v>156</v>
      </c>
      <c r="C14" s="24">
        <v>1922280.7</v>
      </c>
      <c r="D14" s="25">
        <v>1.2912162099947238E-2</v>
      </c>
      <c r="E14" s="24">
        <v>1947101.5</v>
      </c>
      <c r="F14" s="25">
        <v>1.9649720366401034E-3</v>
      </c>
      <c r="G14" s="24">
        <v>1950927.5</v>
      </c>
      <c r="H14" s="25">
        <v>2.5676863953170967E-2</v>
      </c>
      <c r="I14" s="26">
        <v>2001021.2</v>
      </c>
    </row>
    <row r="15" spans="1:9">
      <c r="A15" s="27" t="s">
        <v>103</v>
      </c>
      <c r="B15" s="28" t="s">
        <v>157</v>
      </c>
      <c r="C15" s="10">
        <v>936628</v>
      </c>
      <c r="D15" s="16">
        <v>6.6408435366015108E-4</v>
      </c>
      <c r="E15" s="10">
        <v>937250</v>
      </c>
      <c r="F15" s="16">
        <v>7.8585222726060538E-3</v>
      </c>
      <c r="G15" s="10">
        <v>944615.4</v>
      </c>
      <c r="H15" s="16">
        <v>2.7031742230753358E-2</v>
      </c>
      <c r="I15" s="12">
        <v>970150</v>
      </c>
    </row>
    <row r="16" spans="1:9">
      <c r="A16" s="8" t="s">
        <v>105</v>
      </c>
      <c r="B16" s="29" t="s">
        <v>158</v>
      </c>
      <c r="C16" s="15">
        <v>58803</v>
      </c>
      <c r="D16" s="16">
        <v>5.9656820230260359E-2</v>
      </c>
      <c r="E16" s="15">
        <v>62311</v>
      </c>
      <c r="F16" s="16">
        <v>6.6505111457046337E-3</v>
      </c>
      <c r="G16" s="15">
        <v>62725.4</v>
      </c>
      <c r="H16" s="16">
        <v>-1.8445478227321686E-3</v>
      </c>
      <c r="I16" s="17">
        <v>62609.7</v>
      </c>
    </row>
    <row r="17" spans="1:9">
      <c r="A17" s="8" t="s">
        <v>107</v>
      </c>
      <c r="B17" s="29" t="s">
        <v>159</v>
      </c>
      <c r="C17" s="15">
        <v>61942</v>
      </c>
      <c r="D17" s="16">
        <v>0.17929676148655194</v>
      </c>
      <c r="E17" s="15">
        <v>73048</v>
      </c>
      <c r="F17" s="16">
        <v>0.15813027050706394</v>
      </c>
      <c r="G17" s="15">
        <v>84599.1</v>
      </c>
      <c r="H17" s="16">
        <v>-0.41629639085995007</v>
      </c>
      <c r="I17" s="17">
        <v>49380.800000000003</v>
      </c>
    </row>
    <row r="18" spans="1:9">
      <c r="A18" s="8" t="s">
        <v>109</v>
      </c>
      <c r="B18" s="29" t="s">
        <v>160</v>
      </c>
      <c r="C18" s="15">
        <v>133562</v>
      </c>
      <c r="D18" s="16">
        <v>-1.6524161063775626E-2</v>
      </c>
      <c r="E18" s="15">
        <v>131355</v>
      </c>
      <c r="F18" s="16">
        <v>3.2802710212782069E-2</v>
      </c>
      <c r="G18" s="15">
        <v>135663.79999999999</v>
      </c>
      <c r="H18" s="16">
        <v>9.3974221568318334E-2</v>
      </c>
      <c r="I18" s="17">
        <v>148412.70000000001</v>
      </c>
    </row>
    <row r="19" spans="1:9">
      <c r="A19" s="8" t="s">
        <v>111</v>
      </c>
      <c r="B19" s="29" t="s">
        <v>152</v>
      </c>
      <c r="C19" s="15">
        <v>649144</v>
      </c>
      <c r="D19" s="16">
        <v>6.1511775507437491E-3</v>
      </c>
      <c r="E19" s="15">
        <v>653137</v>
      </c>
      <c r="F19" s="16">
        <v>-2.4833227944520062E-2</v>
      </c>
      <c r="G19" s="15">
        <v>636917.5</v>
      </c>
      <c r="H19" s="16">
        <v>5.2339117703627161E-2</v>
      </c>
      <c r="I19" s="17">
        <v>670253.19999999995</v>
      </c>
    </row>
    <row r="20" spans="1:9">
      <c r="A20" s="58" t="s">
        <v>113</v>
      </c>
      <c r="B20" s="29" t="s">
        <v>161</v>
      </c>
      <c r="C20" s="15">
        <v>27362</v>
      </c>
      <c r="D20" s="16">
        <v>0.3724873912725678</v>
      </c>
      <c r="E20" s="15">
        <v>37554</v>
      </c>
      <c r="F20" s="16">
        <v>0.3771129573414283</v>
      </c>
      <c r="G20" s="15">
        <v>51716.1</v>
      </c>
      <c r="H20" s="16">
        <v>-0.22104915103807124</v>
      </c>
      <c r="I20" s="17">
        <v>40284.300000000003</v>
      </c>
    </row>
    <row r="21" spans="1:9">
      <c r="A21" s="141">
        <v>489</v>
      </c>
      <c r="B21" s="29" t="s">
        <v>162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155</v>
      </c>
      <c r="C22" s="20">
        <v>33489</v>
      </c>
      <c r="D22" s="16">
        <v>0.10492997700737555</v>
      </c>
      <c r="E22" s="20">
        <v>37003</v>
      </c>
      <c r="F22" s="16">
        <v>1.7668837661811283E-2</v>
      </c>
      <c r="G22" s="20">
        <v>37656.800000000003</v>
      </c>
      <c r="H22" s="16">
        <v>0.13101219434471328</v>
      </c>
      <c r="I22" s="21">
        <v>42590.3</v>
      </c>
    </row>
    <row r="23" spans="1:9">
      <c r="A23" s="50" t="s">
        <v>118</v>
      </c>
      <c r="B23" s="51" t="s">
        <v>163</v>
      </c>
      <c r="C23" s="24">
        <v>1900930</v>
      </c>
      <c r="D23" s="52">
        <v>1.616471937420105E-2</v>
      </c>
      <c r="E23" s="24">
        <v>1931658</v>
      </c>
      <c r="F23" s="52">
        <v>1.1511406263427632E-2</v>
      </c>
      <c r="G23" s="24">
        <v>1953894.1</v>
      </c>
      <c r="H23" s="53">
        <v>1.5244889679537854E-2</v>
      </c>
      <c r="I23" s="26">
        <v>1983681</v>
      </c>
    </row>
    <row r="24" spans="1:9">
      <c r="A24" s="49" t="s">
        <v>120</v>
      </c>
      <c r="B24" s="32" t="s">
        <v>164</v>
      </c>
      <c r="C24" s="33">
        <v>-21350.700000000186</v>
      </c>
      <c r="D24" s="118">
        <v>0</v>
      </c>
      <c r="E24" s="33">
        <v>-15443.5</v>
      </c>
      <c r="F24" s="118">
        <v>0</v>
      </c>
      <c r="G24" s="34">
        <v>2966.600000000326</v>
      </c>
      <c r="H24" s="119">
        <v>0</v>
      </c>
      <c r="I24" s="35">
        <v>-17340.199999999721</v>
      </c>
    </row>
    <row r="25" spans="1:9">
      <c r="A25" s="122">
        <v>0</v>
      </c>
      <c r="B25" s="28" t="s">
        <v>165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166</v>
      </c>
      <c r="C26" s="15">
        <v>80832</v>
      </c>
      <c r="D26" s="16">
        <v>0.35408006730007918</v>
      </c>
      <c r="E26" s="15">
        <v>109453</v>
      </c>
      <c r="F26" s="16">
        <v>-0.11011301654591465</v>
      </c>
      <c r="G26" s="15">
        <v>97400.8</v>
      </c>
      <c r="H26" s="16">
        <v>-1.4048139234996046E-2</v>
      </c>
      <c r="I26" s="17">
        <v>96032.5</v>
      </c>
    </row>
    <row r="27" spans="1:9">
      <c r="A27" s="58" t="s">
        <v>125</v>
      </c>
      <c r="B27" s="29" t="s">
        <v>167</v>
      </c>
      <c r="C27" s="15">
        <v>100</v>
      </c>
      <c r="D27" s="16">
        <v>69.349999999999994</v>
      </c>
      <c r="E27" s="15">
        <v>7035</v>
      </c>
      <c r="F27" s="16">
        <v>-0.95020611229566454</v>
      </c>
      <c r="G27" s="15">
        <v>350.3</v>
      </c>
      <c r="H27" s="16">
        <v>-1</v>
      </c>
      <c r="I27" s="17">
        <v>0</v>
      </c>
    </row>
    <row r="28" spans="1:9">
      <c r="A28" s="8" t="s">
        <v>127</v>
      </c>
      <c r="B28" s="29" t="s">
        <v>168</v>
      </c>
      <c r="C28" s="15">
        <v>14400</v>
      </c>
      <c r="D28" s="16">
        <v>-8.5000000000000006E-2</v>
      </c>
      <c r="E28" s="15">
        <v>13176</v>
      </c>
      <c r="F28" s="16">
        <v>0.14534760170006075</v>
      </c>
      <c r="G28" s="15">
        <v>15091.1</v>
      </c>
      <c r="H28" s="16">
        <v>-0.28761322898927177</v>
      </c>
      <c r="I28" s="17">
        <v>10750.7</v>
      </c>
    </row>
    <row r="29" spans="1:9">
      <c r="A29" s="50" t="s">
        <v>129</v>
      </c>
      <c r="B29" s="51" t="s">
        <v>169</v>
      </c>
      <c r="C29" s="24">
        <v>95332</v>
      </c>
      <c r="D29" s="53">
        <v>0.36013091092183108</v>
      </c>
      <c r="E29" s="24">
        <v>129664</v>
      </c>
      <c r="F29" s="53">
        <v>-0.12973377344521225</v>
      </c>
      <c r="G29" s="24">
        <v>112842.2</v>
      </c>
      <c r="H29" s="53">
        <v>-5.3694451189360011E-2</v>
      </c>
      <c r="I29" s="26">
        <v>106783.2</v>
      </c>
    </row>
    <row r="30" spans="1:9">
      <c r="A30" s="8" t="s">
        <v>131</v>
      </c>
      <c r="B30" s="29" t="s">
        <v>170</v>
      </c>
      <c r="C30" s="15">
        <v>5098</v>
      </c>
      <c r="D30" s="16">
        <v>-0.9666535896429973</v>
      </c>
      <c r="E30" s="15">
        <v>170</v>
      </c>
      <c r="F30" s="16">
        <v>25.159411764705883</v>
      </c>
      <c r="G30" s="15">
        <v>4447.1000000000004</v>
      </c>
      <c r="H30" s="16">
        <v>-0.96854129657529631</v>
      </c>
      <c r="I30" s="17">
        <v>139.9</v>
      </c>
    </row>
    <row r="31" spans="1:9">
      <c r="A31" s="8" t="s">
        <v>133</v>
      </c>
      <c r="B31" s="29" t="s">
        <v>171</v>
      </c>
      <c r="C31" s="15">
        <v>38200</v>
      </c>
      <c r="D31" s="16">
        <v>0.20232984293193718</v>
      </c>
      <c r="E31" s="15">
        <v>45929</v>
      </c>
      <c r="F31" s="16">
        <v>-0.30725685296871258</v>
      </c>
      <c r="G31" s="15">
        <v>31817</v>
      </c>
      <c r="H31" s="16">
        <v>0.45038815727441306</v>
      </c>
      <c r="I31" s="17">
        <v>46147</v>
      </c>
    </row>
    <row r="32" spans="1:9">
      <c r="A32" s="50" t="s">
        <v>135</v>
      </c>
      <c r="B32" s="51" t="s">
        <v>172</v>
      </c>
      <c r="C32" s="24">
        <v>43298</v>
      </c>
      <c r="D32" s="53">
        <v>6.4691209755646906E-2</v>
      </c>
      <c r="E32" s="24">
        <v>46099</v>
      </c>
      <c r="F32" s="53">
        <v>-0.21334302262521967</v>
      </c>
      <c r="G32" s="24">
        <v>36264.1</v>
      </c>
      <c r="H32" s="53">
        <v>0.27638353081973643</v>
      </c>
      <c r="I32" s="26">
        <v>46286.9</v>
      </c>
    </row>
    <row r="33" spans="1:9">
      <c r="A33" s="36" t="s">
        <v>137</v>
      </c>
      <c r="B33" s="37" t="s">
        <v>16</v>
      </c>
      <c r="C33" s="38">
        <v>52034</v>
      </c>
      <c r="D33" s="39">
        <v>0.60596917400161432</v>
      </c>
      <c r="E33" s="38">
        <v>83565</v>
      </c>
      <c r="F33" s="39">
        <v>-8.3610363190330814E-2</v>
      </c>
      <c r="G33" s="38">
        <v>76578.100000000006</v>
      </c>
      <c r="H33" s="39">
        <v>-0.21000521036693259</v>
      </c>
      <c r="I33" s="40">
        <v>60496.3</v>
      </c>
    </row>
    <row r="34" spans="1:9">
      <c r="A34" s="113" t="s">
        <v>2</v>
      </c>
      <c r="B34" s="29" t="s">
        <v>173</v>
      </c>
      <c r="C34" s="15">
        <v>56712.699999999808</v>
      </c>
      <c r="D34" s="16">
        <v>4.3152591923858334E-2</v>
      </c>
      <c r="E34" s="15">
        <v>59160</v>
      </c>
      <c r="F34" s="16">
        <v>0.29357505070994472</v>
      </c>
      <c r="G34" s="15">
        <v>76527.900000000329</v>
      </c>
      <c r="H34" s="16">
        <v>-0.44008524995459042</v>
      </c>
      <c r="I34" s="17">
        <v>42849.100000000282</v>
      </c>
    </row>
    <row r="35" spans="1:9">
      <c r="A35" s="113" t="s">
        <v>2</v>
      </c>
      <c r="B35" s="29" t="s">
        <v>174</v>
      </c>
      <c r="C35" s="15">
        <v>4678.6999999998079</v>
      </c>
      <c r="D35" s="16">
        <v>-6.2161925321138352</v>
      </c>
      <c r="E35" s="15">
        <v>-24405</v>
      </c>
      <c r="F35" s="16">
        <v>-0.9979430444581161</v>
      </c>
      <c r="G35" s="15">
        <v>-50.199999999676947</v>
      </c>
      <c r="H35" s="16">
        <v>350.53784860783423</v>
      </c>
      <c r="I35" s="17">
        <v>-17647.199999999713</v>
      </c>
    </row>
    <row r="36" spans="1:9">
      <c r="A36" s="123" t="s">
        <v>2</v>
      </c>
      <c r="B36" s="31" t="s">
        <v>175</v>
      </c>
      <c r="C36" s="20">
        <v>1815418.6</v>
      </c>
      <c r="D36" s="111">
        <v>6.6438340997497708E-2</v>
      </c>
      <c r="E36" s="20">
        <v>1936032</v>
      </c>
      <c r="F36" s="111">
        <v>-1.2171596337250672E-2</v>
      </c>
      <c r="G36" s="20">
        <v>1912467.4</v>
      </c>
      <c r="H36" s="111">
        <v>3.2273020706130778E-2</v>
      </c>
      <c r="I36" s="21">
        <v>1974188.5</v>
      </c>
    </row>
    <row r="37" spans="1:9">
      <c r="A37" s="123" t="s">
        <v>2</v>
      </c>
      <c r="B37" s="31" t="s">
        <v>33</v>
      </c>
      <c r="C37" s="64">
        <v>1.0899162086328134</v>
      </c>
      <c r="D37" s="124">
        <v>0</v>
      </c>
      <c r="E37" s="41">
        <v>0.70795189373541556</v>
      </c>
      <c r="F37" s="124">
        <v>0</v>
      </c>
      <c r="G37" s="41">
        <v>0.9993444601002156</v>
      </c>
      <c r="H37" s="124">
        <v>0</v>
      </c>
      <c r="I37" s="42">
        <v>0.70829290386354682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6" customWidth="1"/>
    <col min="3" max="3" width="13.5" customWidth="1"/>
    <col min="7" max="7" width="14.5" customWidth="1"/>
    <col min="9" max="9" width="15.5" customWidth="1"/>
  </cols>
  <sheetData>
    <row r="1" spans="1:9">
      <c r="A1" s="5" t="s">
        <v>76</v>
      </c>
      <c r="B1" s="6" t="s">
        <v>31</v>
      </c>
      <c r="C1" s="56" t="s">
        <v>50</v>
      </c>
      <c r="D1" s="7" t="s">
        <v>77</v>
      </c>
      <c r="E1" s="56" t="s">
        <v>47</v>
      </c>
      <c r="F1" s="7" t="s">
        <v>77</v>
      </c>
      <c r="G1" s="56" t="s">
        <v>50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143</v>
      </c>
      <c r="E2" s="66">
        <v>2011</v>
      </c>
      <c r="F2" s="3" t="s">
        <v>143</v>
      </c>
      <c r="G2" s="67">
        <v>2011</v>
      </c>
      <c r="H2" s="3" t="s">
        <v>143</v>
      </c>
      <c r="I2" s="68">
        <v>2012</v>
      </c>
    </row>
    <row r="3" spans="1:9">
      <c r="A3" s="140"/>
      <c r="B3" s="2" t="s">
        <v>144</v>
      </c>
      <c r="C3" s="115" t="s">
        <v>177</v>
      </c>
      <c r="D3" s="114">
        <v>0</v>
      </c>
      <c r="E3" s="115" t="s">
        <v>177</v>
      </c>
      <c r="F3" s="116">
        <v>0</v>
      </c>
      <c r="G3" s="115" t="s">
        <v>177</v>
      </c>
      <c r="H3" s="116">
        <v>0</v>
      </c>
      <c r="I3" s="115" t="s">
        <v>177</v>
      </c>
    </row>
    <row r="4" spans="1:9">
      <c r="A4" s="5" t="s">
        <v>81</v>
      </c>
      <c r="B4" s="9" t="s">
        <v>145</v>
      </c>
      <c r="C4" s="10">
        <v>2160171.1383199999</v>
      </c>
      <c r="D4" s="11">
        <v>5.2579485386668855E-3</v>
      </c>
      <c r="E4" s="10">
        <v>2171529.2069999999</v>
      </c>
      <c r="F4" s="11">
        <v>-1.3962568636789264E-2</v>
      </c>
      <c r="G4" s="10">
        <v>2141209.0814004699</v>
      </c>
      <c r="H4" s="11">
        <v>1.7345549728024691E-2</v>
      </c>
      <c r="I4" s="12">
        <v>2178349.5299999998</v>
      </c>
    </row>
    <row r="5" spans="1:9">
      <c r="A5" s="13" t="s">
        <v>83</v>
      </c>
      <c r="B5" s="14" t="s">
        <v>146</v>
      </c>
      <c r="C5" s="15">
        <v>419019.93972000002</v>
      </c>
      <c r="D5" s="16">
        <v>6.7319189675912189E-3</v>
      </c>
      <c r="E5" s="15">
        <v>421840.74800000002</v>
      </c>
      <c r="F5" s="16">
        <v>-7.3622505524952742E-3</v>
      </c>
      <c r="G5" s="15">
        <v>418735.050719972</v>
      </c>
      <c r="H5" s="16">
        <v>5.7040358190604143E-2</v>
      </c>
      <c r="I5" s="17">
        <v>442619.848</v>
      </c>
    </row>
    <row r="6" spans="1:9">
      <c r="A6" s="13" t="s">
        <v>147</v>
      </c>
      <c r="B6" s="14" t="s">
        <v>148</v>
      </c>
      <c r="C6" s="15">
        <v>82395.618929999997</v>
      </c>
      <c r="D6" s="16">
        <v>-3.5401857136095234E-2</v>
      </c>
      <c r="E6" s="15">
        <v>79478.660999999993</v>
      </c>
      <c r="F6" s="16">
        <v>-9.4400351686850792E-2</v>
      </c>
      <c r="G6" s="15">
        <v>71975.847450000001</v>
      </c>
      <c r="H6" s="16">
        <v>7.4922362723775102E-2</v>
      </c>
      <c r="I6" s="17">
        <v>77368.448000000004</v>
      </c>
    </row>
    <row r="7" spans="1:9">
      <c r="A7" s="13" t="s">
        <v>87</v>
      </c>
      <c r="B7" s="14" t="s">
        <v>149</v>
      </c>
      <c r="C7" s="15">
        <v>304590.03905000002</v>
      </c>
      <c r="D7" s="16">
        <v>-9.713068471403126E-2</v>
      </c>
      <c r="E7" s="15">
        <v>275005</v>
      </c>
      <c r="F7" s="16">
        <v>9.2078987691132846E-2</v>
      </c>
      <c r="G7" s="15">
        <v>300327.18200999999</v>
      </c>
      <c r="H7" s="16">
        <v>-5.8063948435474452E-2</v>
      </c>
      <c r="I7" s="17">
        <v>282889</v>
      </c>
    </row>
    <row r="8" spans="1:9">
      <c r="A8" s="13" t="s">
        <v>178</v>
      </c>
      <c r="B8" s="14" t="s">
        <v>179</v>
      </c>
      <c r="C8" s="15">
        <v>187855.37534</v>
      </c>
      <c r="D8" s="16">
        <v>-0.31467565531734337</v>
      </c>
      <c r="E8" s="15">
        <v>128741.86199999999</v>
      </c>
      <c r="F8" s="16">
        <v>0.94132887545156063</v>
      </c>
      <c r="G8" s="15">
        <v>249930.29418</v>
      </c>
      <c r="H8" s="16">
        <v>-0.49550004566797329</v>
      </c>
      <c r="I8" s="17">
        <v>126089.822</v>
      </c>
    </row>
    <row r="9" spans="1:9">
      <c r="A9" s="13" t="s">
        <v>180</v>
      </c>
      <c r="B9" s="14" t="s">
        <v>151</v>
      </c>
      <c r="C9" s="15">
        <v>703909.83105000004</v>
      </c>
      <c r="D9" s="16">
        <v>-0.3215220942608541</v>
      </c>
      <c r="E9" s="15">
        <v>477587.26800000004</v>
      </c>
      <c r="F9" s="16">
        <v>0.45018371235139371</v>
      </c>
      <c r="G9" s="15">
        <v>692589.27728000004</v>
      </c>
      <c r="H9" s="16">
        <v>-0.26978135297416866</v>
      </c>
      <c r="I9" s="17">
        <v>505741.60499999998</v>
      </c>
    </row>
    <row r="10" spans="1:9">
      <c r="A10" s="13" t="s">
        <v>93</v>
      </c>
      <c r="B10" s="14" t="s">
        <v>152</v>
      </c>
      <c r="C10" s="15">
        <v>4336379.84528</v>
      </c>
      <c r="D10" s="16">
        <v>2.2797061310854023E-3</v>
      </c>
      <c r="E10" s="15">
        <v>4346265.517</v>
      </c>
      <c r="F10" s="16">
        <v>3.3961942109299766E-2</v>
      </c>
      <c r="G10" s="15">
        <v>4493873.1348799998</v>
      </c>
      <c r="H10" s="16">
        <v>-7.7449099775108729E-3</v>
      </c>
      <c r="I10" s="17">
        <v>4459068.4919999996</v>
      </c>
    </row>
    <row r="11" spans="1:9">
      <c r="A11" s="13" t="s">
        <v>181</v>
      </c>
      <c r="B11" s="14" t="s">
        <v>182</v>
      </c>
      <c r="C11" s="15">
        <v>0</v>
      </c>
      <c r="D11" s="16" t="s">
        <v>95</v>
      </c>
      <c r="E11" s="15">
        <v>0</v>
      </c>
      <c r="F11" s="16" t="s">
        <v>95</v>
      </c>
      <c r="G11" s="15">
        <v>0</v>
      </c>
      <c r="H11" s="16" t="s">
        <v>95</v>
      </c>
      <c r="I11" s="17">
        <v>0</v>
      </c>
    </row>
    <row r="12" spans="1:9">
      <c r="A12" s="13">
        <v>389</v>
      </c>
      <c r="B12" s="14" t="s">
        <v>154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155</v>
      </c>
      <c r="C13" s="20">
        <v>15848.28487</v>
      </c>
      <c r="D13" s="43">
        <v>-1.143895831549374E-2</v>
      </c>
      <c r="E13" s="20">
        <v>15666.996999999999</v>
      </c>
      <c r="F13" s="43">
        <v>-3.6672852493684585E-2</v>
      </c>
      <c r="G13" s="20">
        <v>15092.44353</v>
      </c>
      <c r="H13" s="43">
        <v>0.10013649989783988</v>
      </c>
      <c r="I13" s="21">
        <v>16603.748</v>
      </c>
    </row>
    <row r="14" spans="1:9">
      <c r="A14" s="22" t="s">
        <v>101</v>
      </c>
      <c r="B14" s="23" t="s">
        <v>156</v>
      </c>
      <c r="C14" s="24">
        <v>8127774.4536299994</v>
      </c>
      <c r="D14" s="25">
        <v>-3.5820119799211819E-2</v>
      </c>
      <c r="E14" s="24">
        <v>7836636.5989999995</v>
      </c>
      <c r="F14" s="25">
        <v>6.0628033340357997E-2</v>
      </c>
      <c r="G14" s="24">
        <v>8311756.4640004411</v>
      </c>
      <c r="H14" s="25">
        <v>-3.6140907195909767E-2</v>
      </c>
      <c r="I14" s="26">
        <v>8011362.0449999981</v>
      </c>
    </row>
    <row r="15" spans="1:9">
      <c r="A15" s="27" t="s">
        <v>103</v>
      </c>
      <c r="B15" s="28" t="s">
        <v>157</v>
      </c>
      <c r="C15" s="10">
        <v>5099497.1945799999</v>
      </c>
      <c r="D15" s="16">
        <v>1.0982024949346513E-2</v>
      </c>
      <c r="E15" s="10">
        <v>5155500</v>
      </c>
      <c r="F15" s="16">
        <v>4.96388494985937E-2</v>
      </c>
      <c r="G15" s="10">
        <v>5411413.0885899998</v>
      </c>
      <c r="H15" s="16">
        <v>-2.1420114615608138E-2</v>
      </c>
      <c r="I15" s="12">
        <v>5295500</v>
      </c>
    </row>
    <row r="16" spans="1:9">
      <c r="A16" s="8" t="s">
        <v>105</v>
      </c>
      <c r="B16" s="29" t="s">
        <v>158</v>
      </c>
      <c r="C16" s="15">
        <v>318568.33098000003</v>
      </c>
      <c r="D16" s="16">
        <v>-0.27866128659717038</v>
      </c>
      <c r="E16" s="15">
        <v>229795.67</v>
      </c>
      <c r="F16" s="16">
        <v>-1.5708064647171168E-2</v>
      </c>
      <c r="G16" s="15">
        <v>226186.02476</v>
      </c>
      <c r="H16" s="16">
        <v>2.6127366826799225E-2</v>
      </c>
      <c r="I16" s="17">
        <v>232095.67</v>
      </c>
    </row>
    <row r="17" spans="1:9">
      <c r="A17" s="8" t="s">
        <v>107</v>
      </c>
      <c r="B17" s="29" t="s">
        <v>159</v>
      </c>
      <c r="C17" s="15">
        <v>963225.66705000005</v>
      </c>
      <c r="D17" s="16">
        <v>-0.36114319930382716</v>
      </c>
      <c r="E17" s="15">
        <v>615363.26800000004</v>
      </c>
      <c r="F17" s="16">
        <v>7.6601846569756452E-2</v>
      </c>
      <c r="G17" s="15">
        <v>662501.23063999997</v>
      </c>
      <c r="H17" s="16">
        <v>-0.29685346916263655</v>
      </c>
      <c r="I17" s="17">
        <v>465835.44199999998</v>
      </c>
    </row>
    <row r="18" spans="1:9">
      <c r="A18" s="8" t="s">
        <v>183</v>
      </c>
      <c r="B18" s="29" t="s">
        <v>184</v>
      </c>
      <c r="C18" s="15">
        <v>718606.22244000004</v>
      </c>
      <c r="D18" s="16">
        <v>-0.14414096928954506</v>
      </c>
      <c r="E18" s="15">
        <v>615025.625</v>
      </c>
      <c r="F18" s="16">
        <v>0.40703302638812811</v>
      </c>
      <c r="G18" s="15">
        <v>865361.36644999997</v>
      </c>
      <c r="H18" s="16">
        <v>-0.25918153865603505</v>
      </c>
      <c r="I18" s="17">
        <v>641075.67599999998</v>
      </c>
    </row>
    <row r="19" spans="1:9">
      <c r="A19" s="8" t="s">
        <v>111</v>
      </c>
      <c r="B19" s="29" t="s">
        <v>152</v>
      </c>
      <c r="C19" s="15">
        <v>1285313.3758799999</v>
      </c>
      <c r="D19" s="16">
        <v>-0.19844993498598271</v>
      </c>
      <c r="E19" s="15">
        <v>1030243.02</v>
      </c>
      <c r="F19" s="16">
        <v>0.28542674991382122</v>
      </c>
      <c r="G19" s="15">
        <v>1324301.9368199999</v>
      </c>
      <c r="H19" s="16">
        <v>-0.23656146994111138</v>
      </c>
      <c r="I19" s="17">
        <v>1011023.124</v>
      </c>
    </row>
    <row r="20" spans="1:9">
      <c r="A20" s="58" t="s">
        <v>113</v>
      </c>
      <c r="B20" s="29" t="s">
        <v>161</v>
      </c>
      <c r="C20" s="15">
        <v>0</v>
      </c>
      <c r="D20" s="16" t="s">
        <v>95</v>
      </c>
      <c r="E20" s="15">
        <v>0</v>
      </c>
      <c r="F20" s="16" t="s">
        <v>95</v>
      </c>
      <c r="G20" s="15">
        <v>0</v>
      </c>
      <c r="H20" s="16" t="s">
        <v>95</v>
      </c>
      <c r="I20" s="17">
        <v>0</v>
      </c>
    </row>
    <row r="21" spans="1:9">
      <c r="A21" s="141">
        <v>489</v>
      </c>
      <c r="B21" s="29" t="s">
        <v>162</v>
      </c>
      <c r="C21" s="15">
        <v>0</v>
      </c>
      <c r="D21" s="16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155</v>
      </c>
      <c r="C22" s="20">
        <v>15848.28487</v>
      </c>
      <c r="D22" s="16">
        <v>-1.143895831549374E-2</v>
      </c>
      <c r="E22" s="20">
        <v>15666.996999999999</v>
      </c>
      <c r="F22" s="16">
        <v>-3.6672852493684585E-2</v>
      </c>
      <c r="G22" s="20">
        <v>15092.44353</v>
      </c>
      <c r="H22" s="16">
        <v>0.10013649989783988</v>
      </c>
      <c r="I22" s="21">
        <v>16603.748</v>
      </c>
    </row>
    <row r="23" spans="1:9">
      <c r="A23" s="50" t="s">
        <v>118</v>
      </c>
      <c r="B23" s="51" t="s">
        <v>163</v>
      </c>
      <c r="C23" s="24">
        <v>8401059.0757999998</v>
      </c>
      <c r="D23" s="52">
        <v>-8.8020389944654984E-2</v>
      </c>
      <c r="E23" s="24">
        <v>7661594.580000001</v>
      </c>
      <c r="F23" s="52">
        <v>0.11006344723476594</v>
      </c>
      <c r="G23" s="24">
        <v>8504856.0907899998</v>
      </c>
      <c r="H23" s="53">
        <v>-9.9087206390545954E-2</v>
      </c>
      <c r="I23" s="26">
        <v>7662133.6599999992</v>
      </c>
    </row>
    <row r="24" spans="1:9">
      <c r="A24" s="49" t="s">
        <v>120</v>
      </c>
      <c r="B24" s="32" t="s">
        <v>164</v>
      </c>
      <c r="C24" s="33">
        <v>273284.62217000034</v>
      </c>
      <c r="D24" s="118">
        <v>0</v>
      </c>
      <c r="E24" s="33">
        <v>-175042.01899999846</v>
      </c>
      <c r="F24" s="118">
        <v>0</v>
      </c>
      <c r="G24" s="34">
        <v>193099.62678955868</v>
      </c>
      <c r="H24" s="119">
        <v>0</v>
      </c>
      <c r="I24" s="35">
        <v>-349228.38499999885</v>
      </c>
    </row>
    <row r="25" spans="1:9">
      <c r="A25" s="122">
        <v>0</v>
      </c>
      <c r="B25" s="28" t="s">
        <v>165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166</v>
      </c>
      <c r="C26" s="15">
        <v>601511.67004</v>
      </c>
      <c r="D26" s="16">
        <v>3.8646096356624603E-2</v>
      </c>
      <c r="E26" s="15">
        <v>624757.74800000002</v>
      </c>
      <c r="F26" s="16">
        <v>-0.10506485694676017</v>
      </c>
      <c r="G26" s="15">
        <v>559117.66457999998</v>
      </c>
      <c r="H26" s="16">
        <v>0.14721878887842321</v>
      </c>
      <c r="I26" s="17">
        <v>641430.29</v>
      </c>
    </row>
    <row r="27" spans="1:9">
      <c r="A27" s="58" t="s">
        <v>125</v>
      </c>
      <c r="B27" s="29" t="s">
        <v>167</v>
      </c>
      <c r="C27" s="15">
        <v>24349.813099999999</v>
      </c>
      <c r="D27" s="16">
        <v>2.9760058774332032</v>
      </c>
      <c r="E27" s="15">
        <v>96815</v>
      </c>
      <c r="F27" s="16">
        <v>-0.65806153096111142</v>
      </c>
      <c r="G27" s="15">
        <v>33104.772879999997</v>
      </c>
      <c r="H27" s="16">
        <v>3.7756557815115874</v>
      </c>
      <c r="I27" s="17">
        <v>158097</v>
      </c>
    </row>
    <row r="28" spans="1:9">
      <c r="A28" s="8" t="s">
        <v>127</v>
      </c>
      <c r="B28" s="29" t="s">
        <v>168</v>
      </c>
      <c r="C28" s="15">
        <v>174230.69068</v>
      </c>
      <c r="D28" s="16">
        <v>0.15899356888206304</v>
      </c>
      <c r="E28" s="15">
        <v>201932.25</v>
      </c>
      <c r="F28" s="16">
        <v>-0.33780442460280607</v>
      </c>
      <c r="G28" s="15">
        <v>133718.64248000001</v>
      </c>
      <c r="H28" s="16">
        <v>0.30233635916582619</v>
      </c>
      <c r="I28" s="17">
        <v>174146.65</v>
      </c>
    </row>
    <row r="29" spans="1:9">
      <c r="A29" s="50" t="s">
        <v>129</v>
      </c>
      <c r="B29" s="51" t="s">
        <v>169</v>
      </c>
      <c r="C29" s="24">
        <v>800092.17382000003</v>
      </c>
      <c r="D29" s="53">
        <v>0.15424825816102117</v>
      </c>
      <c r="E29" s="24">
        <v>923504.99800000002</v>
      </c>
      <c r="F29" s="53">
        <v>-0.21392836908068369</v>
      </c>
      <c r="G29" s="24">
        <v>725941.07993999997</v>
      </c>
      <c r="H29" s="53">
        <v>0.34125753026743638</v>
      </c>
      <c r="I29" s="26">
        <v>973673.94</v>
      </c>
    </row>
    <row r="30" spans="1:9">
      <c r="A30" s="8" t="s">
        <v>131</v>
      </c>
      <c r="B30" s="29" t="s">
        <v>170</v>
      </c>
      <c r="C30" s="15">
        <v>94484.855920000002</v>
      </c>
      <c r="D30" s="16">
        <v>-1</v>
      </c>
      <c r="E30" s="15">
        <v>0</v>
      </c>
      <c r="F30" s="16" t="s">
        <v>95</v>
      </c>
      <c r="G30" s="15">
        <v>6646.1415100000004</v>
      </c>
      <c r="H30" s="16">
        <v>0.50463242242941642</v>
      </c>
      <c r="I30" s="17">
        <v>10000</v>
      </c>
    </row>
    <row r="31" spans="1:9">
      <c r="A31" s="8" t="s">
        <v>133</v>
      </c>
      <c r="B31" s="29" t="s">
        <v>171</v>
      </c>
      <c r="C31" s="15">
        <v>229825.58898999999</v>
      </c>
      <c r="D31" s="16">
        <v>-0.33684773888850328</v>
      </c>
      <c r="E31" s="15">
        <v>152409.359</v>
      </c>
      <c r="F31" s="16">
        <v>0.42209530341243678</v>
      </c>
      <c r="G31" s="15">
        <v>216740.63363</v>
      </c>
      <c r="H31" s="16">
        <v>-0.23614735166537582</v>
      </c>
      <c r="I31" s="17">
        <v>165557.90700000001</v>
      </c>
    </row>
    <row r="32" spans="1:9">
      <c r="A32" s="50" t="s">
        <v>135</v>
      </c>
      <c r="B32" s="51" t="s">
        <v>172</v>
      </c>
      <c r="C32" s="24">
        <v>324310.44490999996</v>
      </c>
      <c r="D32" s="53">
        <v>-0.53005103168263534</v>
      </c>
      <c r="E32" s="24">
        <v>152409.359</v>
      </c>
      <c r="F32" s="53">
        <v>0.46570247789048169</v>
      </c>
      <c r="G32" s="24">
        <v>223386.77513999998</v>
      </c>
      <c r="H32" s="53">
        <v>-0.21410787684286536</v>
      </c>
      <c r="I32" s="26">
        <v>175557.90700000001</v>
      </c>
    </row>
    <row r="33" spans="1:9">
      <c r="A33" s="36" t="s">
        <v>137</v>
      </c>
      <c r="B33" s="37" t="s">
        <v>16</v>
      </c>
      <c r="C33" s="38">
        <v>475781.72891000006</v>
      </c>
      <c r="D33" s="39">
        <v>0.62069199413469311</v>
      </c>
      <c r="E33" s="38">
        <v>771095.63899999997</v>
      </c>
      <c r="F33" s="39">
        <v>-0.34825943841189327</v>
      </c>
      <c r="G33" s="38">
        <v>502554.30479999998</v>
      </c>
      <c r="H33" s="39">
        <v>0.58811898610165891</v>
      </c>
      <c r="I33" s="40">
        <v>798116.03300000005</v>
      </c>
    </row>
    <row r="34" spans="1:9">
      <c r="A34" s="113" t="s">
        <v>2</v>
      </c>
      <c r="B34" s="29" t="s">
        <v>173</v>
      </c>
      <c r="C34" s="15">
        <v>977194.45322000037</v>
      </c>
      <c r="D34" s="16">
        <v>-0.69039401727765626</v>
      </c>
      <c r="E34" s="15">
        <v>302545.24900000158</v>
      </c>
      <c r="F34" s="16">
        <v>1.927459304011593</v>
      </c>
      <c r="G34" s="15">
        <v>885688.90406955872</v>
      </c>
      <c r="H34" s="16">
        <v>-0.82328646178036669</v>
      </c>
      <c r="I34" s="17">
        <v>156513.22000000114</v>
      </c>
    </row>
    <row r="35" spans="1:9">
      <c r="A35" s="113" t="s">
        <v>2</v>
      </c>
      <c r="B35" s="29" t="s">
        <v>174</v>
      </c>
      <c r="C35" s="15">
        <v>501412.72431000031</v>
      </c>
      <c r="D35" s="16">
        <v>-1.9344605098420184</v>
      </c>
      <c r="E35" s="15">
        <v>-468550.38999999838</v>
      </c>
      <c r="F35" s="16">
        <v>-1.8177020176411764</v>
      </c>
      <c r="G35" s="15">
        <v>383134.59926955873</v>
      </c>
      <c r="H35" s="16">
        <v>-2.6746146503688428</v>
      </c>
      <c r="I35" s="17">
        <v>-641602.81299999892</v>
      </c>
    </row>
    <row r="36" spans="1:9">
      <c r="A36" s="123" t="s">
        <v>2</v>
      </c>
      <c r="B36" s="31" t="s">
        <v>175</v>
      </c>
      <c r="C36" s="20">
        <v>8020253.1361899991</v>
      </c>
      <c r="D36" s="111">
        <v>1.4699328289032558E-2</v>
      </c>
      <c r="E36" s="20">
        <v>8138145.4699999988</v>
      </c>
      <c r="F36" s="111">
        <v>-7.1342962918991898E-3</v>
      </c>
      <c r="G36" s="20">
        <v>8080085.5289504416</v>
      </c>
      <c r="H36" s="111">
        <v>3.1746604677695175E-2</v>
      </c>
      <c r="I36" s="21">
        <v>8336600.8099999968</v>
      </c>
    </row>
    <row r="37" spans="1:9">
      <c r="A37" s="123" t="s">
        <v>2</v>
      </c>
      <c r="B37" s="31" t="s">
        <v>33</v>
      </c>
      <c r="C37" s="64">
        <v>1.6266936994471903</v>
      </c>
      <c r="D37" s="124">
        <v>0</v>
      </c>
      <c r="E37" s="41">
        <v>0.49263903171642776</v>
      </c>
      <c r="F37" s="124">
        <v>0</v>
      </c>
      <c r="G37" s="41">
        <v>1.5277764406186043</v>
      </c>
      <c r="H37" s="124">
        <v>0</v>
      </c>
      <c r="I37" s="42">
        <v>0.34104961975258485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3.83203125" customWidth="1"/>
  </cols>
  <sheetData>
    <row r="1" spans="1:9">
      <c r="A1" s="5" t="s">
        <v>76</v>
      </c>
      <c r="B1" s="6" t="s">
        <v>1</v>
      </c>
      <c r="C1" s="56" t="s">
        <v>50</v>
      </c>
      <c r="D1" s="7" t="s">
        <v>77</v>
      </c>
      <c r="E1" s="56" t="s">
        <v>47</v>
      </c>
      <c r="F1" s="7" t="s">
        <v>77</v>
      </c>
      <c r="G1" s="56" t="s">
        <v>50</v>
      </c>
      <c r="H1" s="7" t="s">
        <v>77</v>
      </c>
      <c r="I1" s="57" t="s">
        <v>47</v>
      </c>
    </row>
    <row r="2" spans="1:9">
      <c r="A2" s="140">
        <v>0</v>
      </c>
      <c r="B2" s="4">
        <v>0</v>
      </c>
      <c r="C2" s="66">
        <v>2010</v>
      </c>
      <c r="D2" s="3" t="s">
        <v>143</v>
      </c>
      <c r="E2" s="66">
        <v>2011</v>
      </c>
      <c r="F2" s="3" t="s">
        <v>143</v>
      </c>
      <c r="G2" s="67">
        <v>2011</v>
      </c>
      <c r="H2" s="3" t="s">
        <v>143</v>
      </c>
      <c r="I2" s="68">
        <v>2012</v>
      </c>
    </row>
    <row r="3" spans="1:9">
      <c r="A3" s="140">
        <v>0</v>
      </c>
      <c r="B3" s="2" t="s">
        <v>144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176</v>
      </c>
    </row>
    <row r="4" spans="1:9">
      <c r="A4" s="5" t="s">
        <v>81</v>
      </c>
      <c r="B4" s="9" t="s">
        <v>145</v>
      </c>
      <c r="C4" s="10">
        <v>234673</v>
      </c>
      <c r="D4" s="11">
        <v>1.2336314786958874E-2</v>
      </c>
      <c r="E4" s="10">
        <v>237568</v>
      </c>
      <c r="F4" s="11">
        <v>1.218491993871226E-2</v>
      </c>
      <c r="G4" s="10">
        <v>240462.74705999999</v>
      </c>
      <c r="H4" s="11">
        <v>4.1877808779616603E-2</v>
      </c>
      <c r="I4" s="12">
        <v>250532.8</v>
      </c>
    </row>
    <row r="5" spans="1:9">
      <c r="A5" s="13" t="s">
        <v>83</v>
      </c>
      <c r="B5" s="14" t="s">
        <v>146</v>
      </c>
      <c r="C5" s="15">
        <v>51706</v>
      </c>
      <c r="D5" s="16">
        <v>4.6977139983754301E-2</v>
      </c>
      <c r="E5" s="15">
        <v>54135</v>
      </c>
      <c r="F5" s="16">
        <v>3.9961803639050587E-2</v>
      </c>
      <c r="G5" s="15">
        <v>56298.332240000003</v>
      </c>
      <c r="H5" s="16">
        <v>0.22891206981160819</v>
      </c>
      <c r="I5" s="17">
        <v>69185.7</v>
      </c>
    </row>
    <row r="6" spans="1:9">
      <c r="A6" s="13" t="s">
        <v>147</v>
      </c>
      <c r="B6" s="14" t="s">
        <v>148</v>
      </c>
      <c r="C6" s="15">
        <v>7638</v>
      </c>
      <c r="D6" s="16">
        <v>2.0816967792615867E-2</v>
      </c>
      <c r="E6" s="15">
        <v>7797</v>
      </c>
      <c r="F6" s="16">
        <v>-0.11057088623829672</v>
      </c>
      <c r="G6" s="15">
        <v>6934.8788000000004</v>
      </c>
      <c r="H6" s="16">
        <v>0.17485831187129031</v>
      </c>
      <c r="I6" s="17">
        <v>8147.5</v>
      </c>
    </row>
    <row r="7" spans="1:9">
      <c r="A7" s="13" t="s">
        <v>87</v>
      </c>
      <c r="B7" s="14" t="s">
        <v>149</v>
      </c>
      <c r="C7" s="15">
        <v>9170</v>
      </c>
      <c r="D7" s="16">
        <v>-3.6750272628135225E-2</v>
      </c>
      <c r="E7" s="15">
        <v>8833</v>
      </c>
      <c r="F7" s="16">
        <v>-7.5947768595041293E-2</v>
      </c>
      <c r="G7" s="15">
        <v>8162.1533600000002</v>
      </c>
      <c r="H7" s="16">
        <v>-7.1713428329899279E-4</v>
      </c>
      <c r="I7" s="17">
        <v>8156.3</v>
      </c>
    </row>
    <row r="8" spans="1:9">
      <c r="A8" s="13" t="s">
        <v>89</v>
      </c>
      <c r="B8" s="14" t="s">
        <v>150</v>
      </c>
      <c r="C8" s="15">
        <v>5132</v>
      </c>
      <c r="D8" s="16">
        <v>-0.20459859703819175</v>
      </c>
      <c r="E8" s="15">
        <v>4082</v>
      </c>
      <c r="F8" s="16">
        <v>0.12925317491425772</v>
      </c>
      <c r="G8" s="15">
        <v>4609.6114600000001</v>
      </c>
      <c r="H8" s="16">
        <v>-1</v>
      </c>
      <c r="I8" s="17">
        <v>0</v>
      </c>
    </row>
    <row r="9" spans="1:9">
      <c r="A9" s="13" t="s">
        <v>91</v>
      </c>
      <c r="B9" s="14" t="s">
        <v>151</v>
      </c>
      <c r="C9" s="15">
        <v>37009</v>
      </c>
      <c r="D9" s="16">
        <v>4.8393633980923556E-2</v>
      </c>
      <c r="E9" s="15">
        <v>38800</v>
      </c>
      <c r="F9" s="16">
        <v>-2.2537992268041409E-3</v>
      </c>
      <c r="G9" s="15">
        <v>38712.552589999999</v>
      </c>
      <c r="H9" s="16">
        <v>1.9230819209589266E-3</v>
      </c>
      <c r="I9" s="17">
        <v>38787</v>
      </c>
    </row>
    <row r="10" spans="1:9">
      <c r="A10" s="13" t="s">
        <v>93</v>
      </c>
      <c r="B10" s="14" t="s">
        <v>152</v>
      </c>
      <c r="C10" s="15">
        <v>444363</v>
      </c>
      <c r="D10" s="16">
        <v>4.4148590229159491E-2</v>
      </c>
      <c r="E10" s="15">
        <v>463981</v>
      </c>
      <c r="F10" s="16">
        <v>6.7828052226275486E-3</v>
      </c>
      <c r="G10" s="15">
        <v>467128.09274999995</v>
      </c>
      <c r="H10" s="16">
        <v>-6.1379154765038042E-3</v>
      </c>
      <c r="I10" s="17">
        <v>464260.9</v>
      </c>
    </row>
    <row r="11" spans="1:9">
      <c r="A11" s="13" t="s">
        <v>96</v>
      </c>
      <c r="B11" s="14" t="s">
        <v>153</v>
      </c>
      <c r="C11" s="15">
        <v>1347</v>
      </c>
      <c r="D11" s="16">
        <v>-0.55827765404602825</v>
      </c>
      <c r="E11" s="15">
        <v>595</v>
      </c>
      <c r="F11" s="16">
        <v>0.41547327731092432</v>
      </c>
      <c r="G11" s="15">
        <v>842.20659999999998</v>
      </c>
      <c r="H11" s="16">
        <v>9.6239965348169925</v>
      </c>
      <c r="I11" s="17">
        <v>8947.6</v>
      </c>
    </row>
    <row r="12" spans="1:9">
      <c r="A12" s="13">
        <v>389</v>
      </c>
      <c r="B12" s="14" t="s">
        <v>154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 t="s">
        <v>95</v>
      </c>
      <c r="I12" s="17">
        <v>0</v>
      </c>
    </row>
    <row r="13" spans="1:9">
      <c r="A13" s="18" t="s">
        <v>99</v>
      </c>
      <c r="B13" s="19" t="s">
        <v>155</v>
      </c>
      <c r="C13" s="20">
        <v>545</v>
      </c>
      <c r="D13" s="43">
        <v>0.37614678899082571</v>
      </c>
      <c r="E13" s="20">
        <v>750</v>
      </c>
      <c r="F13" s="43">
        <v>-0.39216706666666662</v>
      </c>
      <c r="G13" s="20">
        <v>455.87470000000002</v>
      </c>
      <c r="H13" s="43">
        <v>0.30737678577030042</v>
      </c>
      <c r="I13" s="21">
        <v>596</v>
      </c>
    </row>
    <row r="14" spans="1:9">
      <c r="A14" s="22" t="s">
        <v>101</v>
      </c>
      <c r="B14" s="23" t="s">
        <v>156</v>
      </c>
      <c r="C14" s="24">
        <v>783945</v>
      </c>
      <c r="D14" s="25">
        <v>3.163359674466959E-2</v>
      </c>
      <c r="E14" s="24">
        <v>808744</v>
      </c>
      <c r="F14" s="25">
        <v>9.802324048153576E-3</v>
      </c>
      <c r="G14" s="24">
        <v>816671.57075999992</v>
      </c>
      <c r="H14" s="25">
        <v>2.9136228187613536E-2</v>
      </c>
      <c r="I14" s="26">
        <v>840466.3</v>
      </c>
    </row>
    <row r="15" spans="1:9">
      <c r="A15" s="27" t="s">
        <v>103</v>
      </c>
      <c r="B15" s="28" t="s">
        <v>157</v>
      </c>
      <c r="C15" s="10">
        <v>253246</v>
      </c>
      <c r="D15" s="16">
        <v>1.8073335807870607E-2</v>
      </c>
      <c r="E15" s="10">
        <v>257823</v>
      </c>
      <c r="F15" s="16">
        <v>9.9526867269405187E-3</v>
      </c>
      <c r="G15" s="10">
        <v>260389.03154999999</v>
      </c>
      <c r="H15" s="16">
        <v>-1.1344685036906983E-2</v>
      </c>
      <c r="I15" s="12">
        <v>257435</v>
      </c>
    </row>
    <row r="16" spans="1:9">
      <c r="A16" s="8" t="s">
        <v>105</v>
      </c>
      <c r="B16" s="29" t="s">
        <v>158</v>
      </c>
      <c r="C16" s="15">
        <v>28756</v>
      </c>
      <c r="D16" s="16">
        <v>3.2688830157184589E-3</v>
      </c>
      <c r="E16" s="15">
        <v>28850</v>
      </c>
      <c r="F16" s="16">
        <v>1.4343622183708845E-2</v>
      </c>
      <c r="G16" s="15">
        <v>29263.8135</v>
      </c>
      <c r="H16" s="16">
        <v>0.62760742033843264</v>
      </c>
      <c r="I16" s="17">
        <v>47630</v>
      </c>
    </row>
    <row r="17" spans="1:9">
      <c r="A17" s="8" t="s">
        <v>107</v>
      </c>
      <c r="B17" s="29" t="s">
        <v>159</v>
      </c>
      <c r="C17" s="15">
        <v>25249</v>
      </c>
      <c r="D17" s="16">
        <v>5.1091132322072163E-3</v>
      </c>
      <c r="E17" s="15">
        <v>25378</v>
      </c>
      <c r="F17" s="16">
        <v>-7.5313050673812007E-3</v>
      </c>
      <c r="G17" s="15">
        <v>25186.87054</v>
      </c>
      <c r="H17" s="16">
        <v>-0.56765172621560633</v>
      </c>
      <c r="I17" s="17">
        <v>10889.5</v>
      </c>
    </row>
    <row r="18" spans="1:9">
      <c r="A18" s="8" t="s">
        <v>109</v>
      </c>
      <c r="B18" s="29" t="s">
        <v>160</v>
      </c>
      <c r="C18" s="15">
        <v>34404</v>
      </c>
      <c r="D18" s="16">
        <v>1.1626555051738169E-4</v>
      </c>
      <c r="E18" s="15">
        <v>34408</v>
      </c>
      <c r="F18" s="16">
        <v>6.9017110555684755E-2</v>
      </c>
      <c r="G18" s="15">
        <v>36782.740740000001</v>
      </c>
      <c r="H18" s="16">
        <v>0.27836314135410445</v>
      </c>
      <c r="I18" s="17">
        <v>47021.7</v>
      </c>
    </row>
    <row r="19" spans="1:9">
      <c r="A19" s="8" t="s">
        <v>111</v>
      </c>
      <c r="B19" s="29" t="s">
        <v>152</v>
      </c>
      <c r="C19" s="15">
        <v>438140</v>
      </c>
      <c r="D19" s="16">
        <v>5.2234445610991921E-2</v>
      </c>
      <c r="E19" s="15">
        <v>461026</v>
      </c>
      <c r="F19" s="16">
        <v>-6.3669571781208088E-4</v>
      </c>
      <c r="G19" s="15">
        <v>460732.46671999997</v>
      </c>
      <c r="H19" s="16">
        <v>1.7119334645876973E-2</v>
      </c>
      <c r="I19" s="17">
        <v>468619.9</v>
      </c>
    </row>
    <row r="20" spans="1:9">
      <c r="A20" s="58" t="s">
        <v>113</v>
      </c>
      <c r="B20" s="29" t="s">
        <v>161</v>
      </c>
      <c r="C20" s="15">
        <v>3840</v>
      </c>
      <c r="D20" s="16">
        <v>0.56796875000000002</v>
      </c>
      <c r="E20" s="15">
        <v>6021</v>
      </c>
      <c r="F20" s="16">
        <v>-0.22846947018767641</v>
      </c>
      <c r="G20" s="15">
        <v>4645.3853200000003</v>
      </c>
      <c r="H20" s="16">
        <v>9.6486006891673734E-2</v>
      </c>
      <c r="I20" s="17">
        <v>5093.6000000000004</v>
      </c>
    </row>
    <row r="21" spans="1:9">
      <c r="A21" s="141">
        <v>489</v>
      </c>
      <c r="B21" s="29" t="s">
        <v>162</v>
      </c>
      <c r="C21" s="15">
        <v>0</v>
      </c>
      <c r="D21" s="16" t="s">
        <v>95</v>
      </c>
      <c r="E21" s="15">
        <v>0</v>
      </c>
      <c r="F21" s="16" t="s">
        <v>95</v>
      </c>
      <c r="G21" s="15">
        <v>0</v>
      </c>
      <c r="H21" s="16" t="s">
        <v>95</v>
      </c>
      <c r="I21" s="17">
        <v>0</v>
      </c>
    </row>
    <row r="22" spans="1:9">
      <c r="A22" s="30" t="s">
        <v>116</v>
      </c>
      <c r="B22" s="31" t="s">
        <v>155</v>
      </c>
      <c r="C22" s="20">
        <v>545</v>
      </c>
      <c r="D22" s="16">
        <v>0.37247706422018351</v>
      </c>
      <c r="E22" s="20">
        <v>748</v>
      </c>
      <c r="F22" s="16">
        <v>-0.39054184491978605</v>
      </c>
      <c r="G22" s="20">
        <v>455.87470000000002</v>
      </c>
      <c r="H22" s="16">
        <v>0.30737678577030042</v>
      </c>
      <c r="I22" s="21">
        <v>596</v>
      </c>
    </row>
    <row r="23" spans="1:9">
      <c r="A23" s="50" t="s">
        <v>118</v>
      </c>
      <c r="B23" s="51" t="s">
        <v>163</v>
      </c>
      <c r="C23" s="24">
        <v>784180</v>
      </c>
      <c r="D23" s="52">
        <v>3.8350888826544929E-2</v>
      </c>
      <c r="E23" s="24">
        <v>814254</v>
      </c>
      <c r="F23" s="52">
        <v>3.9326586912682183E-3</v>
      </c>
      <c r="G23" s="24">
        <v>817456.18306999991</v>
      </c>
      <c r="H23" s="53">
        <v>2.4257589997703905E-2</v>
      </c>
      <c r="I23" s="26">
        <v>837285.7</v>
      </c>
    </row>
    <row r="24" spans="1:9">
      <c r="A24" s="49" t="s">
        <v>120</v>
      </c>
      <c r="B24" s="32" t="s">
        <v>164</v>
      </c>
      <c r="C24" s="33">
        <v>235</v>
      </c>
      <c r="D24" s="118">
        <v>0</v>
      </c>
      <c r="E24" s="33">
        <v>5510</v>
      </c>
      <c r="F24" s="118">
        <v>0</v>
      </c>
      <c r="G24" s="34">
        <v>784.6123099999968</v>
      </c>
      <c r="H24" s="119">
        <v>0</v>
      </c>
      <c r="I24" s="35">
        <v>-3180.5999999997439</v>
      </c>
    </row>
    <row r="25" spans="1:9">
      <c r="A25" s="122">
        <v>0</v>
      </c>
      <c r="B25" s="28" t="s">
        <v>165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166</v>
      </c>
      <c r="C26" s="15">
        <v>34151</v>
      </c>
      <c r="D26" s="16">
        <v>0.16169365465140112</v>
      </c>
      <c r="E26" s="15">
        <v>39673</v>
      </c>
      <c r="F26" s="16">
        <v>-3.7845023567665712E-2</v>
      </c>
      <c r="G26" s="15">
        <v>38171.574379999998</v>
      </c>
      <c r="H26" s="16">
        <v>-0.13377950642443473</v>
      </c>
      <c r="I26" s="17">
        <v>33065</v>
      </c>
    </row>
    <row r="27" spans="1:9">
      <c r="A27" s="58" t="s">
        <v>125</v>
      </c>
      <c r="B27" s="29" t="s">
        <v>167</v>
      </c>
      <c r="C27" s="15">
        <v>1342</v>
      </c>
      <c r="D27" s="16">
        <v>-6.8554396423248884E-2</v>
      </c>
      <c r="E27" s="15">
        <v>1250</v>
      </c>
      <c r="F27" s="16">
        <v>-0.15153999999999995</v>
      </c>
      <c r="G27" s="15">
        <v>1060.575</v>
      </c>
      <c r="H27" s="16">
        <v>0.40206963203922397</v>
      </c>
      <c r="I27" s="17">
        <v>1487</v>
      </c>
    </row>
    <row r="28" spans="1:9">
      <c r="A28" s="8" t="s">
        <v>127</v>
      </c>
      <c r="B28" s="29" t="s">
        <v>168</v>
      </c>
      <c r="C28" s="15">
        <v>26965</v>
      </c>
      <c r="D28" s="16">
        <v>9.2230669386241429E-2</v>
      </c>
      <c r="E28" s="15">
        <v>29452</v>
      </c>
      <c r="F28" s="16">
        <v>-0.1277379040472634</v>
      </c>
      <c r="G28" s="15">
        <v>25689.863249999999</v>
      </c>
      <c r="H28" s="16">
        <v>-0.15490013361593113</v>
      </c>
      <c r="I28" s="17">
        <v>21710.5</v>
      </c>
    </row>
    <row r="29" spans="1:9">
      <c r="A29" s="50" t="s">
        <v>129</v>
      </c>
      <c r="B29" s="51" t="s">
        <v>169</v>
      </c>
      <c r="C29" s="24">
        <v>62458</v>
      </c>
      <c r="D29" s="53">
        <v>0.12675718082551474</v>
      </c>
      <c r="E29" s="24">
        <v>70375</v>
      </c>
      <c r="F29" s="53">
        <v>-7.7484722841918333E-2</v>
      </c>
      <c r="G29" s="24">
        <v>64922.012629999997</v>
      </c>
      <c r="H29" s="53">
        <v>-0.1333833052797026</v>
      </c>
      <c r="I29" s="26">
        <v>56262.5</v>
      </c>
    </row>
    <row r="30" spans="1:9">
      <c r="A30" s="8" t="s">
        <v>131</v>
      </c>
      <c r="B30" s="29" t="s">
        <v>170</v>
      </c>
      <c r="C30" s="15">
        <v>0</v>
      </c>
      <c r="D30" s="16" t="s">
        <v>95</v>
      </c>
      <c r="E30" s="15">
        <v>0</v>
      </c>
      <c r="F30" s="16" t="s">
        <v>95</v>
      </c>
      <c r="G30" s="15">
        <v>0</v>
      </c>
      <c r="H30" s="16" t="s">
        <v>95</v>
      </c>
      <c r="I30" s="17">
        <v>0</v>
      </c>
    </row>
    <row r="31" spans="1:9">
      <c r="A31" s="8" t="s">
        <v>133</v>
      </c>
      <c r="B31" s="29" t="s">
        <v>171</v>
      </c>
      <c r="C31" s="15">
        <v>0</v>
      </c>
      <c r="D31" s="16" t="s">
        <v>95</v>
      </c>
      <c r="E31" s="15">
        <v>19913</v>
      </c>
      <c r="F31" s="16">
        <v>-7.6030341987646285E-2</v>
      </c>
      <c r="G31" s="15">
        <v>18399.007799999999</v>
      </c>
      <c r="H31" s="16">
        <v>-0.18579848637272708</v>
      </c>
      <c r="I31" s="17">
        <v>14980.5</v>
      </c>
    </row>
    <row r="32" spans="1:9">
      <c r="A32" s="50" t="s">
        <v>135</v>
      </c>
      <c r="B32" s="51" t="s">
        <v>172</v>
      </c>
      <c r="C32" s="24">
        <v>15323</v>
      </c>
      <c r="D32" s="53">
        <v>0.29954969653462116</v>
      </c>
      <c r="E32" s="24">
        <v>19913</v>
      </c>
      <c r="F32" s="53">
        <v>-7.6030341987646285E-2</v>
      </c>
      <c r="G32" s="24">
        <v>18399.007799999999</v>
      </c>
      <c r="H32" s="53">
        <v>-0.18579848637272708</v>
      </c>
      <c r="I32" s="26">
        <v>14980.5</v>
      </c>
    </row>
    <row r="33" spans="1:9">
      <c r="A33" s="36" t="s">
        <v>137</v>
      </c>
      <c r="B33" s="37" t="s">
        <v>16</v>
      </c>
      <c r="C33" s="38">
        <v>47135</v>
      </c>
      <c r="D33" s="39">
        <v>7.0584491354619708E-2</v>
      </c>
      <c r="E33" s="38">
        <v>50462</v>
      </c>
      <c r="F33" s="39">
        <v>-7.8058641552059008E-2</v>
      </c>
      <c r="G33" s="38">
        <v>46523.004829999998</v>
      </c>
      <c r="H33" s="39">
        <v>-0.11265404823164768</v>
      </c>
      <c r="I33" s="40">
        <v>41282</v>
      </c>
    </row>
    <row r="34" spans="1:9">
      <c r="A34" s="113" t="s">
        <v>2</v>
      </c>
      <c r="B34" s="29" t="s">
        <v>173</v>
      </c>
      <c r="C34" s="15">
        <v>37244</v>
      </c>
      <c r="D34" s="16">
        <v>0.18972183438943185</v>
      </c>
      <c r="E34" s="15">
        <v>44310</v>
      </c>
      <c r="F34" s="16">
        <v>-0.10861735725569857</v>
      </c>
      <c r="G34" s="15">
        <v>39497.164899999996</v>
      </c>
      <c r="H34" s="16">
        <v>-3.2651685336533877E-3</v>
      </c>
      <c r="I34" s="17">
        <v>39368.199999999997</v>
      </c>
    </row>
    <row r="35" spans="1:9">
      <c r="A35" s="113" t="s">
        <v>2</v>
      </c>
      <c r="B35" s="29" t="s">
        <v>174</v>
      </c>
      <c r="C35" s="15">
        <v>-9891</v>
      </c>
      <c r="D35" s="16">
        <v>-0.37802042260640989</v>
      </c>
      <c r="E35" s="15">
        <v>-6152</v>
      </c>
      <c r="F35" s="16">
        <v>0.1420416011053319</v>
      </c>
      <c r="G35" s="15">
        <v>-7025.8399300000019</v>
      </c>
      <c r="H35" s="16">
        <v>-0.72760552203470907</v>
      </c>
      <c r="I35" s="17">
        <v>-1913.8000000000466</v>
      </c>
    </row>
    <row r="36" spans="1:9">
      <c r="A36" s="123" t="s">
        <v>2</v>
      </c>
      <c r="B36" s="31" t="s">
        <v>175</v>
      </c>
      <c r="C36" s="20">
        <v>802370</v>
      </c>
      <c r="D36" s="111">
        <v>4.0532422697757892E-2</v>
      </c>
      <c r="E36" s="20">
        <v>834892</v>
      </c>
      <c r="F36" s="111">
        <v>2.4929428476974601E-3</v>
      </c>
      <c r="G36" s="20">
        <v>836973.33803999983</v>
      </c>
      <c r="H36" s="111">
        <v>1.365021015693826E-2</v>
      </c>
      <c r="I36" s="21">
        <v>848398.2</v>
      </c>
    </row>
    <row r="37" spans="1:9">
      <c r="A37" s="123" t="s">
        <v>2</v>
      </c>
      <c r="B37" s="31" t="s">
        <v>33</v>
      </c>
      <c r="C37" s="64">
        <v>0.79015593508008908</v>
      </c>
      <c r="D37" s="124">
        <v>0</v>
      </c>
      <c r="E37" s="41">
        <v>0.87808648091633312</v>
      </c>
      <c r="F37" s="124">
        <v>0</v>
      </c>
      <c r="G37" s="41">
        <v>0.84898138123981526</v>
      </c>
      <c r="H37" s="124">
        <v>0</v>
      </c>
      <c r="I37" s="42">
        <v>0.95364081197616279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5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2.8320312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347" t="s">
        <v>193</v>
      </c>
      <c r="B1" s="365" t="s">
        <v>471</v>
      </c>
      <c r="C1" s="365" t="s">
        <v>1</v>
      </c>
      <c r="D1" s="220" t="s">
        <v>50</v>
      </c>
      <c r="E1" s="219" t="s">
        <v>47</v>
      </c>
      <c r="F1" s="220" t="s">
        <v>50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472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340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145</v>
      </c>
      <c r="D4" s="233"/>
      <c r="E4" s="233"/>
      <c r="F4" s="233"/>
      <c r="G4" s="233">
        <v>250532.8</v>
      </c>
    </row>
    <row r="5" spans="1:57" s="234" customFormat="1" ht="12.75" customHeight="1">
      <c r="A5" s="235">
        <v>31</v>
      </c>
      <c r="B5" s="235"/>
      <c r="C5" s="236" t="s">
        <v>341</v>
      </c>
      <c r="D5" s="238"/>
      <c r="E5" s="238"/>
      <c r="F5" s="238"/>
      <c r="G5" s="238">
        <v>69117.7</v>
      </c>
    </row>
    <row r="6" spans="1:57" s="234" customFormat="1" ht="12.75" customHeight="1">
      <c r="A6" s="235">
        <v>33</v>
      </c>
      <c r="B6" s="235"/>
      <c r="C6" s="236" t="s">
        <v>342</v>
      </c>
      <c r="D6" s="237"/>
      <c r="E6" s="237"/>
      <c r="F6" s="237"/>
      <c r="G6" s="237">
        <v>16760</v>
      </c>
    </row>
    <row r="7" spans="1:57" s="234" customFormat="1" ht="12.75" customHeight="1">
      <c r="A7" s="235">
        <v>35</v>
      </c>
      <c r="B7" s="235"/>
      <c r="C7" s="236" t="s">
        <v>343</v>
      </c>
      <c r="D7" s="237"/>
      <c r="E7" s="237"/>
      <c r="F7" s="237"/>
      <c r="G7" s="237">
        <v>8947.6</v>
      </c>
    </row>
    <row r="8" spans="1:57" s="243" customFormat="1" ht="28">
      <c r="A8" s="239" t="s">
        <v>344</v>
      </c>
      <c r="B8" s="239"/>
      <c r="C8" s="240" t="s">
        <v>345</v>
      </c>
      <c r="D8" s="242"/>
      <c r="E8" s="241"/>
      <c r="F8" s="263"/>
      <c r="G8" s="241">
        <v>8855.4</v>
      </c>
    </row>
    <row r="9" spans="1:57" s="234" customFormat="1" ht="12.75" customHeight="1">
      <c r="A9" s="235">
        <v>36</v>
      </c>
      <c r="B9" s="235"/>
      <c r="C9" s="236" t="s">
        <v>346</v>
      </c>
      <c r="D9" s="244"/>
      <c r="E9" s="237"/>
      <c r="F9" s="244"/>
      <c r="G9" s="237">
        <v>380397.4</v>
      </c>
    </row>
    <row r="10" spans="1:57" s="246" customFormat="1" ht="26.25" customHeight="1">
      <c r="A10" s="239" t="s">
        <v>347</v>
      </c>
      <c r="B10" s="239"/>
      <c r="C10" s="240" t="s">
        <v>348</v>
      </c>
      <c r="D10" s="242"/>
      <c r="E10" s="241"/>
      <c r="F10" s="242"/>
      <c r="G10" s="241">
        <v>22027</v>
      </c>
    </row>
    <row r="11" spans="1:57" s="248" customFormat="1">
      <c r="A11" s="235">
        <v>37</v>
      </c>
      <c r="B11" s="235"/>
      <c r="C11" s="236" t="s">
        <v>349</v>
      </c>
      <c r="D11" s="255"/>
      <c r="E11" s="237"/>
      <c r="F11" s="255"/>
      <c r="G11" s="237">
        <v>105890.5</v>
      </c>
    </row>
    <row r="12" spans="1:57" s="234" customFormat="1" ht="12.75" customHeight="1">
      <c r="A12" s="235">
        <v>39</v>
      </c>
      <c r="B12" s="235"/>
      <c r="C12" s="236" t="s">
        <v>155</v>
      </c>
      <c r="D12" s="244"/>
      <c r="E12" s="237"/>
      <c r="F12" s="244"/>
      <c r="G12" s="237">
        <v>596</v>
      </c>
    </row>
    <row r="13" spans="1:57" ht="12.75" customHeight="1">
      <c r="A13" s="249"/>
      <c r="B13" s="249"/>
      <c r="C13" s="250" t="s">
        <v>350</v>
      </c>
      <c r="D13" s="251">
        <f>D4+D5+D6+D7+D9+D11+D12</f>
        <v>0</v>
      </c>
      <c r="E13" s="251">
        <f>E4+E5+E6+E7+E9+E11+E12</f>
        <v>0</v>
      </c>
      <c r="F13" s="251">
        <f>F4+F5+F6+F7+F9+F11+F12</f>
        <v>0</v>
      </c>
      <c r="G13" s="251">
        <f>G4+G5+G6+G7+G9+G11+G12</f>
        <v>832242</v>
      </c>
    </row>
    <row r="14" spans="1:57" s="234" customFormat="1" ht="12.75" customHeight="1">
      <c r="A14" s="252">
        <v>40</v>
      </c>
      <c r="B14" s="235"/>
      <c r="C14" s="236" t="s">
        <v>351</v>
      </c>
      <c r="D14" s="244"/>
      <c r="E14" s="237"/>
      <c r="F14" s="244"/>
      <c r="G14" s="237">
        <v>304260</v>
      </c>
    </row>
    <row r="15" spans="1:57" s="253" customFormat="1" ht="12.75" customHeight="1">
      <c r="A15" s="235">
        <v>41</v>
      </c>
      <c r="B15" s="235"/>
      <c r="C15" s="236" t="s">
        <v>352</v>
      </c>
      <c r="D15" s="244"/>
      <c r="E15" s="237"/>
      <c r="F15" s="244"/>
      <c r="G15" s="237">
        <v>8491.7000000000007</v>
      </c>
    </row>
    <row r="16" spans="1:57" s="234" customFormat="1" ht="12.75" customHeight="1">
      <c r="A16" s="254">
        <v>42</v>
      </c>
      <c r="B16" s="254"/>
      <c r="C16" s="236" t="s">
        <v>353</v>
      </c>
      <c r="D16" s="244"/>
      <c r="E16" s="237"/>
      <c r="F16" s="244"/>
      <c r="G16" s="237">
        <v>38381.800000000003</v>
      </c>
    </row>
    <row r="17" spans="1:7" s="256" customFormat="1" ht="12.75" customHeight="1">
      <c r="A17" s="235">
        <v>43</v>
      </c>
      <c r="B17" s="235"/>
      <c r="C17" s="236" t="s">
        <v>354</v>
      </c>
      <c r="D17" s="255"/>
      <c r="E17" s="247"/>
      <c r="F17" s="255"/>
      <c r="G17" s="247">
        <v>148.19999999999999</v>
      </c>
    </row>
    <row r="18" spans="1:7" s="234" customFormat="1" ht="12.75" customHeight="1">
      <c r="A18" s="235">
        <v>45</v>
      </c>
      <c r="B18" s="235"/>
      <c r="C18" s="236" t="s">
        <v>355</v>
      </c>
      <c r="D18" s="244"/>
      <c r="E18" s="237"/>
      <c r="F18" s="244"/>
      <c r="G18" s="237">
        <v>5093.6000000000004</v>
      </c>
    </row>
    <row r="19" spans="1:7" s="243" customFormat="1" ht="28">
      <c r="A19" s="239" t="s">
        <v>356</v>
      </c>
      <c r="B19" s="239"/>
      <c r="C19" s="240" t="s">
        <v>357</v>
      </c>
      <c r="D19" s="242"/>
      <c r="E19" s="241"/>
      <c r="F19" s="263"/>
      <c r="G19" s="241">
        <v>5093.6000000000004</v>
      </c>
    </row>
    <row r="20" spans="1:7" s="258" customFormat="1" ht="12.75" customHeight="1">
      <c r="A20" s="235">
        <v>46</v>
      </c>
      <c r="B20" s="235"/>
      <c r="C20" s="236" t="s">
        <v>358</v>
      </c>
      <c r="D20" s="257"/>
      <c r="E20" s="257"/>
      <c r="F20" s="257"/>
      <c r="G20" s="257">
        <v>362729.4</v>
      </c>
    </row>
    <row r="21" spans="1:7" s="243" customFormat="1" ht="12.75" customHeight="1">
      <c r="A21" s="259" t="s">
        <v>359</v>
      </c>
      <c r="B21" s="260"/>
      <c r="C21" s="261" t="s">
        <v>360</v>
      </c>
      <c r="D21" s="263"/>
      <c r="E21" s="257"/>
      <c r="F21" s="263"/>
      <c r="G21" s="257">
        <v>0</v>
      </c>
    </row>
    <row r="22" spans="1:7" s="234" customFormat="1" ht="15" customHeight="1">
      <c r="A22" s="235">
        <v>47</v>
      </c>
      <c r="B22" s="235"/>
      <c r="C22" s="236" t="s">
        <v>349</v>
      </c>
      <c r="D22" s="244"/>
      <c r="E22" s="257"/>
      <c r="F22" s="244"/>
      <c r="G22" s="257">
        <v>105890.5</v>
      </c>
    </row>
    <row r="23" spans="1:7" s="234" customFormat="1" ht="15" customHeight="1">
      <c r="A23" s="235">
        <v>49</v>
      </c>
      <c r="B23" s="235"/>
      <c r="C23" s="236" t="s">
        <v>155</v>
      </c>
      <c r="D23" s="244"/>
      <c r="E23" s="237"/>
      <c r="F23" s="244"/>
      <c r="G23" s="237">
        <v>596</v>
      </c>
    </row>
    <row r="24" spans="1:7" s="265" customFormat="1" ht="13.5" customHeight="1">
      <c r="A24" s="249"/>
      <c r="B24" s="264"/>
      <c r="C24" s="250" t="s">
        <v>361</v>
      </c>
      <c r="D24" s="251">
        <f>D14+D15+D16+D17+D18+D20+D22+D23</f>
        <v>0</v>
      </c>
      <c r="E24" s="251">
        <f>E14+E15+E16+E17+E18+E20+E22+E23</f>
        <v>0</v>
      </c>
      <c r="F24" s="251">
        <f>F14+F15+F16+F17+F18+F20+F22+F23</f>
        <v>0</v>
      </c>
      <c r="G24" s="251">
        <f>G14+G15+G16+G17+G18+G20+G22+G23</f>
        <v>825591.2</v>
      </c>
    </row>
    <row r="25" spans="1:7" s="267" customFormat="1" ht="15" customHeight="1">
      <c r="A25" s="249"/>
      <c r="B25" s="264"/>
      <c r="C25" s="250" t="s">
        <v>362</v>
      </c>
      <c r="D25" s="266">
        <f>D24-D13</f>
        <v>0</v>
      </c>
      <c r="E25" s="266">
        <f>E24-E13</f>
        <v>0</v>
      </c>
      <c r="F25" s="266">
        <f>F24-F13</f>
        <v>0</v>
      </c>
      <c r="G25" s="266">
        <f>G24-G13</f>
        <v>-6650.8000000000466</v>
      </c>
    </row>
    <row r="26" spans="1:7" s="234" customFormat="1" ht="15" customHeight="1">
      <c r="A26" s="235">
        <v>34</v>
      </c>
      <c r="B26" s="235"/>
      <c r="C26" s="236" t="s">
        <v>363</v>
      </c>
      <c r="D26" s="255"/>
      <c r="E26" s="237"/>
      <c r="F26" s="255"/>
      <c r="G26" s="237">
        <v>8224.2999999999993</v>
      </c>
    </row>
    <row r="27" spans="1:7" s="243" customFormat="1" ht="15" customHeight="1">
      <c r="A27" s="259" t="s">
        <v>364</v>
      </c>
      <c r="B27" s="260"/>
      <c r="C27" s="261" t="s">
        <v>365</v>
      </c>
      <c r="D27" s="255"/>
      <c r="E27" s="237"/>
      <c r="F27" s="255"/>
      <c r="G27" s="262">
        <v>8156.3</v>
      </c>
    </row>
    <row r="28" spans="1:7" s="234" customFormat="1" ht="15" customHeight="1">
      <c r="A28" s="235">
        <v>440</v>
      </c>
      <c r="B28" s="235"/>
      <c r="C28" s="236" t="s">
        <v>366</v>
      </c>
      <c r="D28" s="255"/>
      <c r="E28" s="237"/>
      <c r="F28" s="255"/>
      <c r="G28" s="237">
        <v>4027.5</v>
      </c>
    </row>
    <row r="29" spans="1:7" s="234" customFormat="1" ht="15" customHeight="1">
      <c r="A29" s="235">
        <v>441</v>
      </c>
      <c r="B29" s="235"/>
      <c r="C29" s="236" t="s">
        <v>367</v>
      </c>
      <c r="D29" s="255"/>
      <c r="E29" s="237"/>
      <c r="F29" s="255"/>
      <c r="G29" s="237">
        <v>100</v>
      </c>
    </row>
    <row r="30" spans="1:7" s="234" customFormat="1" ht="15" customHeight="1">
      <c r="A30" s="235">
        <v>442</v>
      </c>
      <c r="B30" s="235"/>
      <c r="C30" s="236" t="s">
        <v>368</v>
      </c>
      <c r="D30" s="255"/>
      <c r="E30" s="237"/>
      <c r="F30" s="255"/>
      <c r="G30" s="237">
        <v>272.7</v>
      </c>
    </row>
    <row r="31" spans="1:7" s="234" customFormat="1" ht="15" customHeight="1">
      <c r="A31" s="235">
        <v>443</v>
      </c>
      <c r="B31" s="235"/>
      <c r="C31" s="236" t="s">
        <v>369</v>
      </c>
      <c r="D31" s="255"/>
      <c r="E31" s="237"/>
      <c r="F31" s="255"/>
      <c r="G31" s="237">
        <v>21</v>
      </c>
    </row>
    <row r="32" spans="1:7" s="234" customFormat="1" ht="15" customHeight="1">
      <c r="A32" s="235">
        <v>444</v>
      </c>
      <c r="B32" s="235"/>
      <c r="C32" s="236" t="s">
        <v>370</v>
      </c>
      <c r="D32" s="255"/>
      <c r="E32" s="237"/>
      <c r="F32" s="255"/>
      <c r="G32" s="237">
        <v>0</v>
      </c>
    </row>
    <row r="33" spans="1:7" s="234" customFormat="1" ht="15" customHeight="1">
      <c r="A33" s="235">
        <v>445</v>
      </c>
      <c r="B33" s="235"/>
      <c r="C33" s="236" t="s">
        <v>371</v>
      </c>
      <c r="D33" s="255"/>
      <c r="E33" s="237"/>
      <c r="F33" s="255"/>
      <c r="G33" s="237">
        <v>3227.2</v>
      </c>
    </row>
    <row r="34" spans="1:7" s="234" customFormat="1" ht="15" customHeight="1">
      <c r="A34" s="235">
        <v>446</v>
      </c>
      <c r="B34" s="235"/>
      <c r="C34" s="236" t="s">
        <v>372</v>
      </c>
      <c r="D34" s="255"/>
      <c r="E34" s="237"/>
      <c r="F34" s="255"/>
      <c r="G34" s="237">
        <v>922.3</v>
      </c>
    </row>
    <row r="35" spans="1:7" s="234" customFormat="1" ht="15" customHeight="1">
      <c r="A35" s="235">
        <v>447</v>
      </c>
      <c r="B35" s="235"/>
      <c r="C35" s="236" t="s">
        <v>373</v>
      </c>
      <c r="D35" s="255"/>
      <c r="E35" s="237"/>
      <c r="F35" s="255"/>
      <c r="G35" s="237">
        <v>2318.8000000000002</v>
      </c>
    </row>
    <row r="36" spans="1:7" s="234" customFormat="1" ht="15" customHeight="1">
      <c r="A36" s="235">
        <v>448</v>
      </c>
      <c r="B36" s="235"/>
      <c r="C36" s="236" t="s">
        <v>374</v>
      </c>
      <c r="D36" s="255"/>
      <c r="E36" s="237"/>
      <c r="F36" s="255"/>
      <c r="G36" s="237">
        <v>0</v>
      </c>
    </row>
    <row r="37" spans="1:7" s="234" customFormat="1" ht="15" customHeight="1">
      <c r="A37" s="235">
        <v>449</v>
      </c>
      <c r="B37" s="235"/>
      <c r="C37" s="236" t="s">
        <v>375</v>
      </c>
      <c r="D37" s="255"/>
      <c r="E37" s="237"/>
      <c r="F37" s="255"/>
      <c r="G37" s="237">
        <v>0</v>
      </c>
    </row>
    <row r="38" spans="1:7" s="243" customFormat="1" ht="13.5" customHeight="1">
      <c r="A38" s="268" t="s">
        <v>376</v>
      </c>
      <c r="B38" s="261"/>
      <c r="C38" s="261" t="s">
        <v>377</v>
      </c>
      <c r="D38" s="255"/>
      <c r="E38" s="244"/>
      <c r="F38" s="255"/>
      <c r="G38" s="244">
        <v>0</v>
      </c>
    </row>
    <row r="39" spans="1:7" ht="15" customHeight="1">
      <c r="A39" s="264"/>
      <c r="B39" s="264"/>
      <c r="C39" s="250" t="s">
        <v>378</v>
      </c>
      <c r="D39" s="251">
        <f>(SUM(D28:D37))-D26</f>
        <v>0</v>
      </c>
      <c r="E39" s="251">
        <f>(SUM(E28:E37))-E26</f>
        <v>0</v>
      </c>
      <c r="F39" s="251">
        <f>(SUM(F28:F37))-F26</f>
        <v>0</v>
      </c>
      <c r="G39" s="251">
        <f>(SUM(G28:G37))-G26</f>
        <v>2665.2000000000007</v>
      </c>
    </row>
    <row r="40" spans="1:7" ht="14.25" customHeight="1">
      <c r="A40" s="264"/>
      <c r="B40" s="264"/>
      <c r="C40" s="250" t="s">
        <v>379</v>
      </c>
      <c r="D40" s="251">
        <f>D39+D25</f>
        <v>0</v>
      </c>
      <c r="E40" s="251">
        <f>E39+E25</f>
        <v>0</v>
      </c>
      <c r="F40" s="251">
        <f>F39+F25</f>
        <v>0</v>
      </c>
      <c r="G40" s="251">
        <f>G39+G25</f>
        <v>-3985.6000000000458</v>
      </c>
    </row>
    <row r="41" spans="1:7" s="234" customFormat="1" ht="15.75" customHeight="1">
      <c r="A41" s="254">
        <v>38</v>
      </c>
      <c r="B41" s="254"/>
      <c r="C41" s="236" t="s">
        <v>380</v>
      </c>
      <c r="D41" s="244"/>
      <c r="E41" s="237"/>
      <c r="F41" s="244"/>
      <c r="G41" s="237">
        <v>0</v>
      </c>
    </row>
    <row r="42" spans="1:7" s="243" customFormat="1" ht="28">
      <c r="A42" s="239" t="s">
        <v>381</v>
      </c>
      <c r="B42" s="239"/>
      <c r="C42" s="240" t="s">
        <v>382</v>
      </c>
      <c r="D42" s="270"/>
      <c r="E42" s="269"/>
      <c r="F42" s="270"/>
      <c r="G42" s="269">
        <v>0</v>
      </c>
    </row>
    <row r="43" spans="1:7" s="243" customFormat="1" ht="28">
      <c r="A43" s="239" t="s">
        <v>383</v>
      </c>
      <c r="B43" s="239"/>
      <c r="C43" s="240" t="s">
        <v>384</v>
      </c>
      <c r="D43" s="270"/>
      <c r="E43" s="269"/>
      <c r="F43" s="270"/>
      <c r="G43" s="269">
        <v>0</v>
      </c>
    </row>
    <row r="44" spans="1:7" s="243" customFormat="1">
      <c r="A44" s="259" t="s">
        <v>385</v>
      </c>
      <c r="B44" s="259"/>
      <c r="C44" s="261" t="s">
        <v>154</v>
      </c>
      <c r="D44" s="263"/>
      <c r="E44" s="262"/>
      <c r="F44" s="263"/>
      <c r="G44" s="262">
        <v>0</v>
      </c>
    </row>
    <row r="45" spans="1:7" s="234" customFormat="1">
      <c r="A45" s="235">
        <v>48</v>
      </c>
      <c r="B45" s="235"/>
      <c r="C45" s="236" t="s">
        <v>386</v>
      </c>
      <c r="D45" s="244"/>
      <c r="E45" s="237"/>
      <c r="F45" s="244"/>
      <c r="G45" s="237">
        <v>805</v>
      </c>
    </row>
    <row r="46" spans="1:7" s="243" customFormat="1" ht="28">
      <c r="A46" s="372" t="s">
        <v>387</v>
      </c>
      <c r="B46" s="372"/>
      <c r="C46" s="240" t="s">
        <v>388</v>
      </c>
      <c r="D46" s="263"/>
      <c r="E46" s="262"/>
      <c r="F46" s="263"/>
      <c r="G46" s="262">
        <v>0</v>
      </c>
    </row>
    <row r="47" spans="1:7" s="243" customFormat="1">
      <c r="A47" s="259" t="s">
        <v>389</v>
      </c>
      <c r="B47" s="260"/>
      <c r="C47" s="261" t="s">
        <v>162</v>
      </c>
      <c r="D47" s="263"/>
      <c r="E47" s="262"/>
      <c r="F47" s="263"/>
      <c r="G47" s="262">
        <v>0</v>
      </c>
    </row>
    <row r="48" spans="1:7">
      <c r="A48" s="249"/>
      <c r="B48" s="249"/>
      <c r="C48" s="250" t="s">
        <v>390</v>
      </c>
      <c r="D48" s="251">
        <f>D45-D41</f>
        <v>0</v>
      </c>
      <c r="E48" s="251">
        <f>E45-E41</f>
        <v>0</v>
      </c>
      <c r="F48" s="251">
        <f>F45-F41</f>
        <v>0</v>
      </c>
      <c r="G48" s="251">
        <f>G45-G41</f>
        <v>805</v>
      </c>
    </row>
    <row r="49" spans="1:7">
      <c r="A49" s="271"/>
      <c r="B49" s="271"/>
      <c r="C49" s="250" t="s">
        <v>391</v>
      </c>
      <c r="D49" s="251">
        <f>D40+D48</f>
        <v>0</v>
      </c>
      <c r="E49" s="251">
        <f>E40+E48</f>
        <v>0</v>
      </c>
      <c r="F49" s="251">
        <f>F40+F48</f>
        <v>0</v>
      </c>
      <c r="G49" s="251">
        <f>G40+G48</f>
        <v>-3180.6000000000458</v>
      </c>
    </row>
    <row r="50" spans="1:7">
      <c r="A50" s="272">
        <v>3</v>
      </c>
      <c r="B50" s="272"/>
      <c r="C50" s="273" t="s">
        <v>392</v>
      </c>
      <c r="D50" s="274">
        <f>D13+D26+D41</f>
        <v>0</v>
      </c>
      <c r="E50" s="274">
        <f>E13+E26+E41</f>
        <v>0</v>
      </c>
      <c r="F50" s="274">
        <f>F13+F26+F41</f>
        <v>0</v>
      </c>
      <c r="G50" s="274">
        <f>G13+G26+G41</f>
        <v>840466.3</v>
      </c>
    </row>
    <row r="51" spans="1:7">
      <c r="A51" s="272">
        <v>4</v>
      </c>
      <c r="B51" s="272"/>
      <c r="C51" s="273" t="s">
        <v>393</v>
      </c>
      <c r="D51" s="274">
        <f>D24+D28+D29+D30+D31+D32+D33+D34+D35+D36+D37+D45</f>
        <v>0</v>
      </c>
      <c r="E51" s="274">
        <f>E24+E28+E29+E30+E31+E32+E33+E34+E35+E36+E37+E45</f>
        <v>0</v>
      </c>
      <c r="F51" s="274">
        <f>F24+F28+F29+F30+F31+F32+F33+F34+F35+F36+F37+F45</f>
        <v>0</v>
      </c>
      <c r="G51" s="274">
        <f>G24+G28+G29+G30+G31+G32+G33+G34+G35+G36+G37+G45</f>
        <v>837285.7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394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395</v>
      </c>
      <c r="D54" s="255"/>
      <c r="E54" s="237"/>
      <c r="F54" s="255"/>
      <c r="G54" s="237">
        <v>48047.5</v>
      </c>
    </row>
    <row r="55" spans="1:7" s="234" customFormat="1">
      <c r="A55" s="283" t="s">
        <v>396</v>
      </c>
      <c r="B55" s="284"/>
      <c r="C55" s="284" t="s">
        <v>397</v>
      </c>
      <c r="D55" s="255"/>
      <c r="E55" s="237"/>
      <c r="F55" s="255"/>
      <c r="G55" s="262">
        <v>1487</v>
      </c>
    </row>
    <row r="56" spans="1:7" s="234" customFormat="1">
      <c r="A56" s="283" t="s">
        <v>398</v>
      </c>
      <c r="B56" s="284"/>
      <c r="C56" s="284" t="s">
        <v>399</v>
      </c>
      <c r="D56" s="255"/>
      <c r="E56" s="237"/>
      <c r="F56" s="255"/>
      <c r="G56" s="237">
        <v>0</v>
      </c>
    </row>
    <row r="57" spans="1:7" s="234" customFormat="1">
      <c r="A57" s="288">
        <v>57</v>
      </c>
      <c r="B57" s="289"/>
      <c r="C57" s="289" t="s">
        <v>400</v>
      </c>
      <c r="D57" s="255"/>
      <c r="E57" s="237"/>
      <c r="F57" s="255"/>
      <c r="G57" s="237">
        <v>8215</v>
      </c>
    </row>
    <row r="58" spans="1:7" s="234" customFormat="1">
      <c r="A58" s="288">
        <v>58</v>
      </c>
      <c r="B58" s="289"/>
      <c r="C58" s="289" t="s">
        <v>401</v>
      </c>
      <c r="D58" s="244"/>
      <c r="E58" s="237"/>
      <c r="F58" s="244"/>
      <c r="G58" s="237">
        <v>0</v>
      </c>
    </row>
    <row r="59" spans="1:7">
      <c r="A59" s="291">
        <v>5</v>
      </c>
      <c r="B59" s="292"/>
      <c r="C59" s="292" t="s">
        <v>402</v>
      </c>
      <c r="D59" s="293">
        <f>D54+D57+D58</f>
        <v>0</v>
      </c>
      <c r="E59" s="293">
        <f>E54+E57+E58</f>
        <v>0</v>
      </c>
      <c r="F59" s="293">
        <f>F54+F57+F58</f>
        <v>0</v>
      </c>
      <c r="G59" s="293">
        <f>G54+G57+G58</f>
        <v>56262.5</v>
      </c>
    </row>
    <row r="60" spans="1:7" s="234" customFormat="1">
      <c r="A60" s="294" t="s">
        <v>261</v>
      </c>
      <c r="B60" s="295"/>
      <c r="C60" s="295" t="s">
        <v>403</v>
      </c>
      <c r="D60" s="255"/>
      <c r="E60" s="237"/>
      <c r="F60" s="255"/>
      <c r="G60" s="237">
        <v>6575.5</v>
      </c>
    </row>
    <row r="61" spans="1:7" s="234" customFormat="1">
      <c r="A61" s="294" t="s">
        <v>404</v>
      </c>
      <c r="B61" s="295"/>
      <c r="C61" s="295" t="s">
        <v>405</v>
      </c>
      <c r="D61" s="255"/>
      <c r="E61" s="237"/>
      <c r="F61" s="255"/>
      <c r="G61" s="262">
        <v>2732.1</v>
      </c>
    </row>
    <row r="62" spans="1:7" s="234" customFormat="1">
      <c r="A62" s="294" t="s">
        <v>406</v>
      </c>
      <c r="B62" s="295"/>
      <c r="C62" s="295" t="s">
        <v>407</v>
      </c>
      <c r="D62" s="255"/>
      <c r="E62" s="237"/>
      <c r="F62" s="255"/>
      <c r="G62" s="237">
        <v>0</v>
      </c>
    </row>
    <row r="63" spans="1:7" s="234" customFormat="1">
      <c r="A63" s="294">
        <v>67</v>
      </c>
      <c r="B63" s="295"/>
      <c r="C63" s="295" t="s">
        <v>400</v>
      </c>
      <c r="D63" s="255"/>
      <c r="E63" s="237"/>
      <c r="F63" s="255"/>
      <c r="G63" s="237">
        <v>8215</v>
      </c>
    </row>
    <row r="64" spans="1:7" s="234" customFormat="1">
      <c r="A64" s="294">
        <v>68</v>
      </c>
      <c r="B64" s="295"/>
      <c r="C64" s="295" t="s">
        <v>408</v>
      </c>
      <c r="D64" s="237"/>
      <c r="E64" s="237"/>
      <c r="F64" s="237"/>
      <c r="G64" s="237">
        <v>190</v>
      </c>
    </row>
    <row r="65" spans="1:7">
      <c r="A65" s="291">
        <v>6</v>
      </c>
      <c r="B65" s="292"/>
      <c r="C65" s="292" t="s">
        <v>409</v>
      </c>
      <c r="D65" s="293">
        <f>D60+D63+D64</f>
        <v>0</v>
      </c>
      <c r="E65" s="293">
        <f>E60+E63+E64</f>
        <v>0</v>
      </c>
      <c r="F65" s="293">
        <f>F60+F63+F64</f>
        <v>0</v>
      </c>
      <c r="G65" s="293">
        <f>G60+G63+G64</f>
        <v>14980.5</v>
      </c>
    </row>
    <row r="66" spans="1:7">
      <c r="A66" s="296"/>
      <c r="B66" s="296"/>
      <c r="C66" s="292" t="s">
        <v>16</v>
      </c>
      <c r="D66" s="293">
        <f>D59-D65</f>
        <v>0</v>
      </c>
      <c r="E66" s="293">
        <f>E59-E65</f>
        <v>0</v>
      </c>
      <c r="F66" s="293">
        <f>F59-F65</f>
        <v>0</v>
      </c>
      <c r="G66" s="293">
        <f>G59-G65</f>
        <v>41282</v>
      </c>
    </row>
    <row r="67" spans="1:7">
      <c r="A67" s="289"/>
      <c r="B67" s="289"/>
      <c r="C67" s="297" t="s">
        <v>410</v>
      </c>
      <c r="D67" s="298">
        <f>D66-D55-D56+D61+D62</f>
        <v>0</v>
      </c>
      <c r="E67" s="298">
        <f>E66-E55-E56+E61+E62</f>
        <v>0</v>
      </c>
      <c r="F67" s="298">
        <f>F66-F55-F56+F61+F62</f>
        <v>0</v>
      </c>
      <c r="G67" s="298">
        <f>G66-G55-G56+G61+G62</f>
        <v>42527.1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412</v>
      </c>
      <c r="D70" s="237"/>
      <c r="E70" s="255"/>
      <c r="F70" s="237"/>
      <c r="G70" s="255"/>
    </row>
    <row r="71" spans="1:7" s="301" customFormat="1">
      <c r="A71" s="300">
        <v>14</v>
      </c>
      <c r="B71" s="300"/>
      <c r="C71" s="300" t="s">
        <v>413</v>
      </c>
      <c r="D71" s="237"/>
      <c r="E71" s="255"/>
      <c r="F71" s="237"/>
      <c r="G71" s="255"/>
    </row>
    <row r="72" spans="1:7" s="301" customFormat="1">
      <c r="A72" s="302" t="s">
        <v>414</v>
      </c>
      <c r="B72" s="302"/>
      <c r="C72" s="302" t="s">
        <v>397</v>
      </c>
      <c r="D72" s="237"/>
      <c r="E72" s="255"/>
      <c r="F72" s="237"/>
      <c r="G72" s="255"/>
    </row>
    <row r="73" spans="1:7" s="301" customFormat="1">
      <c r="A73" s="302" t="s">
        <v>415</v>
      </c>
      <c r="B73" s="302"/>
      <c r="C73" s="302" t="s">
        <v>416</v>
      </c>
      <c r="D73" s="237"/>
      <c r="E73" s="255"/>
      <c r="F73" s="237"/>
      <c r="G73" s="255"/>
    </row>
    <row r="74" spans="1:7" s="230" customFormat="1">
      <c r="A74" s="304">
        <v>1</v>
      </c>
      <c r="B74" s="305"/>
      <c r="C74" s="304" t="s">
        <v>417</v>
      </c>
      <c r="D74" s="306">
        <f>D70+D71</f>
        <v>0</v>
      </c>
      <c r="E74" s="306">
        <f>E70+E71</f>
        <v>0</v>
      </c>
      <c r="F74" s="306">
        <f>F70+F71</f>
        <v>0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418</v>
      </c>
      <c r="D76" s="290"/>
      <c r="E76" s="290"/>
      <c r="F76" s="290"/>
      <c r="G76" s="290"/>
    </row>
    <row r="77" spans="1:7" s="308" customFormat="1">
      <c r="A77" s="307" t="s">
        <v>419</v>
      </c>
      <c r="B77" s="302"/>
      <c r="C77" s="302" t="s">
        <v>420</v>
      </c>
      <c r="D77" s="287"/>
      <c r="E77" s="287"/>
      <c r="F77" s="287"/>
      <c r="G77" s="287"/>
    </row>
    <row r="78" spans="1:7" s="308" customFormat="1">
      <c r="A78" s="307" t="s">
        <v>421</v>
      </c>
      <c r="B78" s="302"/>
      <c r="C78" s="302" t="s">
        <v>422</v>
      </c>
      <c r="D78" s="287"/>
      <c r="E78" s="287"/>
      <c r="F78" s="287"/>
      <c r="G78" s="287"/>
    </row>
    <row r="79" spans="1:7" s="308" customFormat="1">
      <c r="A79" s="307" t="s">
        <v>423</v>
      </c>
      <c r="B79" s="302"/>
      <c r="C79" s="302" t="s">
        <v>424</v>
      </c>
      <c r="D79" s="287"/>
      <c r="E79" s="287"/>
      <c r="F79" s="287"/>
      <c r="G79" s="287"/>
    </row>
    <row r="80" spans="1:7" s="308" customFormat="1">
      <c r="A80" s="307" t="s">
        <v>425</v>
      </c>
      <c r="B80" s="302"/>
      <c r="C80" s="302" t="s">
        <v>426</v>
      </c>
      <c r="D80" s="287"/>
      <c r="E80" s="287"/>
      <c r="F80" s="287"/>
      <c r="G80" s="287"/>
    </row>
    <row r="81" spans="1:7" s="308" customFormat="1">
      <c r="A81" s="307" t="s">
        <v>427</v>
      </c>
      <c r="B81" s="302"/>
      <c r="C81" s="302" t="s">
        <v>428</v>
      </c>
      <c r="D81" s="287"/>
      <c r="E81" s="287"/>
      <c r="F81" s="287"/>
      <c r="G81" s="287"/>
    </row>
    <row r="82" spans="1:7" s="301" customFormat="1">
      <c r="A82" s="309">
        <v>29</v>
      </c>
      <c r="B82" s="300"/>
      <c r="C82" s="300" t="s">
        <v>429</v>
      </c>
      <c r="D82" s="290"/>
      <c r="E82" s="290"/>
      <c r="F82" s="290"/>
      <c r="G82" s="290"/>
    </row>
    <row r="83" spans="1:7" s="301" customFormat="1">
      <c r="A83" s="307" t="s">
        <v>430</v>
      </c>
      <c r="B83" s="302"/>
      <c r="C83" s="302" t="s">
        <v>431</v>
      </c>
      <c r="D83" s="290"/>
      <c r="E83" s="290"/>
      <c r="F83" s="290"/>
      <c r="G83" s="290"/>
    </row>
    <row r="84" spans="1:7" s="230" customFormat="1">
      <c r="A84" s="304">
        <v>2</v>
      </c>
      <c r="B84" s="305"/>
      <c r="C84" s="304" t="s">
        <v>432</v>
      </c>
      <c r="D84" s="306">
        <f>D76+D82</f>
        <v>0</v>
      </c>
      <c r="E84" s="306">
        <f>E76+E82</f>
        <v>0</v>
      </c>
      <c r="F84" s="306">
        <f>F76+F82</f>
        <v>0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433</v>
      </c>
      <c r="B86" s="311"/>
      <c r="C86" s="312"/>
      <c r="D86" s="311"/>
      <c r="E86" s="311"/>
      <c r="F86" s="311"/>
      <c r="G86" s="311"/>
    </row>
    <row r="87" spans="1:7">
      <c r="A87" s="313">
        <v>39</v>
      </c>
      <c r="B87" s="314"/>
      <c r="C87" s="314" t="s">
        <v>173</v>
      </c>
      <c r="D87" s="315">
        <f>D49+D6+D8+D10-D19-D21-D38+D42+D44-D47</f>
        <v>0</v>
      </c>
      <c r="E87" s="315">
        <f>E49+E6+E8+E10-E19-E21-E38+E42+E44-E47</f>
        <v>0</v>
      </c>
      <c r="F87" s="315">
        <f>F49+F6+F8+F10-F19-F21-F38+F42+F44-F47</f>
        <v>0</v>
      </c>
      <c r="G87" s="315">
        <f>G49+G6+G8+G10-G19-G21-G38+G42+G44-G47</f>
        <v>39368.199999999953</v>
      </c>
    </row>
    <row r="88" spans="1:7">
      <c r="A88" s="316">
        <v>40</v>
      </c>
      <c r="B88" s="317"/>
      <c r="C88" s="317" t="s">
        <v>434</v>
      </c>
      <c r="D88" s="319">
        <f>IF(0=D111,0,D87/D111)</f>
        <v>0</v>
      </c>
      <c r="E88" s="319">
        <f>IF(0=E111,0,E87/E111)</f>
        <v>0</v>
      </c>
      <c r="F88" s="319">
        <f>IF(0=F111,0,F87/F111)</f>
        <v>0</v>
      </c>
      <c r="G88" s="319">
        <f>IF(0=G111,0,G87/G111)</f>
        <v>5.5136677847165048E-2</v>
      </c>
    </row>
    <row r="89" spans="1:7" ht="28">
      <c r="A89" s="320" t="s">
        <v>295</v>
      </c>
      <c r="B89" s="321"/>
      <c r="C89" s="321" t="s">
        <v>435</v>
      </c>
      <c r="D89" s="362">
        <f>IF(0=D66,0,D87/D66)</f>
        <v>0</v>
      </c>
      <c r="E89" s="362">
        <f>IF(0=E66,0,E87/E66)</f>
        <v>0</v>
      </c>
      <c r="F89" s="362">
        <f>IF(0=F66,0,F87/F66)</f>
        <v>0</v>
      </c>
      <c r="G89" s="362">
        <f>IF(0=G66,0,G87/G66)</f>
        <v>0.95364081197616279</v>
      </c>
    </row>
    <row r="90" spans="1:7" ht="28">
      <c r="A90" s="323" t="s">
        <v>297</v>
      </c>
      <c r="B90" s="324"/>
      <c r="C90" s="324" t="s">
        <v>436</v>
      </c>
      <c r="D90" s="363">
        <f>IF(0=D67,0,D87/D67)</f>
        <v>0</v>
      </c>
      <c r="E90" s="363">
        <f>IF(0=E67,0,E87/E67)</f>
        <v>0</v>
      </c>
      <c r="F90" s="362">
        <f>IF(0=F67,0,F87/F67)</f>
        <v>0</v>
      </c>
      <c r="G90" s="363">
        <f>IF(0=G67,0,G87/G67)</f>
        <v>0.92572030540525818</v>
      </c>
    </row>
    <row r="91" spans="1:7" ht="28">
      <c r="A91" s="327" t="s">
        <v>299</v>
      </c>
      <c r="B91" s="328"/>
      <c r="C91" s="328" t="s">
        <v>437</v>
      </c>
      <c r="D91" s="329">
        <f>D87-D66</f>
        <v>0</v>
      </c>
      <c r="E91" s="329">
        <f>E87-E66</f>
        <v>0</v>
      </c>
      <c r="F91" s="329">
        <f>F87-F66</f>
        <v>0</v>
      </c>
      <c r="G91" s="329">
        <f>G87-G66</f>
        <v>-1913.8000000000466</v>
      </c>
    </row>
    <row r="92" spans="1:7" ht="28">
      <c r="A92" s="323" t="s">
        <v>301</v>
      </c>
      <c r="B92" s="324"/>
      <c r="C92" s="324" t="s">
        <v>438</v>
      </c>
      <c r="D92" s="330">
        <f>D87-D67</f>
        <v>0</v>
      </c>
      <c r="E92" s="330">
        <f>E87-E67</f>
        <v>0</v>
      </c>
      <c r="F92" s="330">
        <f>F87-F67</f>
        <v>0</v>
      </c>
      <c r="G92" s="330">
        <f>G87-G67</f>
        <v>-3158.9000000000451</v>
      </c>
    </row>
    <row r="93" spans="1:7">
      <c r="A93" s="314">
        <v>31</v>
      </c>
      <c r="B93" s="314"/>
      <c r="C93" s="314" t="s">
        <v>439</v>
      </c>
      <c r="D93" s="331">
        <f>D77+D78+D80</f>
        <v>0</v>
      </c>
      <c r="E93" s="331">
        <f>E77+E78+E80</f>
        <v>0</v>
      </c>
      <c r="F93" s="331">
        <f>F77+F78+F80</f>
        <v>0</v>
      </c>
      <c r="G93" s="331">
        <f>G77+G78+G80</f>
        <v>0</v>
      </c>
    </row>
    <row r="94" spans="1:7">
      <c r="A94" s="332">
        <v>32</v>
      </c>
      <c r="B94" s="332"/>
      <c r="C94" s="332" t="s">
        <v>440</v>
      </c>
      <c r="D94" s="326">
        <f>IF(0=D111,0,D93/D111)</f>
        <v>0</v>
      </c>
      <c r="E94" s="326">
        <f>IF(0=E111,0,E93/E111)</f>
        <v>0</v>
      </c>
      <c r="F94" s="326">
        <f>IF(0=F111,0,F93/F111)</f>
        <v>0</v>
      </c>
      <c r="G94" s="326">
        <f>IF(0=G111,0,G93/G111)</f>
        <v>0</v>
      </c>
    </row>
    <row r="95" spans="1:7">
      <c r="A95" s="314">
        <v>33</v>
      </c>
      <c r="B95" s="314"/>
      <c r="C95" s="314" t="s">
        <v>441</v>
      </c>
      <c r="D95" s="331">
        <f>D76-D70</f>
        <v>0</v>
      </c>
      <c r="E95" s="331">
        <f>E76-E70</f>
        <v>0</v>
      </c>
      <c r="F95" s="331">
        <f>F76-F70</f>
        <v>0</v>
      </c>
      <c r="G95" s="331">
        <f>G76-G70</f>
        <v>0</v>
      </c>
    </row>
    <row r="96" spans="1:7">
      <c r="A96" s="317">
        <v>34</v>
      </c>
      <c r="B96" s="317"/>
      <c r="C96" s="317" t="s">
        <v>442</v>
      </c>
      <c r="D96" s="333">
        <f>D71-D72-D73-D82</f>
        <v>0</v>
      </c>
      <c r="E96" s="333">
        <f>E71-E72-E73-E82</f>
        <v>0</v>
      </c>
      <c r="F96" s="333">
        <f>F71-F72-F73-F82</f>
        <v>0</v>
      </c>
      <c r="G96" s="333">
        <f>G71-G72-G73-G82</f>
        <v>0</v>
      </c>
    </row>
    <row r="97" spans="1:7">
      <c r="A97" s="316" t="s">
        <v>307</v>
      </c>
      <c r="B97" s="317"/>
      <c r="C97" s="317" t="s">
        <v>443</v>
      </c>
      <c r="D97" s="333">
        <f>IF(0=D109,0,1000*(D95/D109))</f>
        <v>0</v>
      </c>
      <c r="E97" s="333">
        <f>IF(0=E109,0,1000*(E95/E109))</f>
        <v>0</v>
      </c>
      <c r="F97" s="333">
        <f>IF(0=F109,0,1000*(F95/F109))</f>
        <v>0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444</v>
      </c>
      <c r="D98" s="333">
        <f>IF(D109=0,0,1000*(D96/D109))</f>
        <v>0</v>
      </c>
      <c r="E98" s="333">
        <f>IF(E109=0,0,1000*(E96/E109))</f>
        <v>0</v>
      </c>
      <c r="F98" s="333">
        <f>IF(F109=0,0,1000*(F96/F109))</f>
        <v>0</v>
      </c>
      <c r="G98" s="333">
        <f>IF(G109=0,0,1000*(G96/G109))</f>
        <v>0</v>
      </c>
    </row>
    <row r="99" spans="1:7">
      <c r="A99" s="332">
        <v>36</v>
      </c>
      <c r="B99" s="332"/>
      <c r="C99" s="332" t="s">
        <v>445</v>
      </c>
      <c r="D99" s="326">
        <f>IF(D14=0,0,(D76-D81-D70)/D14)</f>
        <v>0</v>
      </c>
      <c r="E99" s="326">
        <f>IF(E14=0,0,(E76-E81-E70)/E14)</f>
        <v>0</v>
      </c>
      <c r="F99" s="326">
        <f>IF(F14=0,0,(F76-F81-F70)/F14)</f>
        <v>0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446</v>
      </c>
      <c r="D100" s="315">
        <f>D82</f>
        <v>0</v>
      </c>
      <c r="E100" s="315">
        <f>E82</f>
        <v>0</v>
      </c>
      <c r="F100" s="315">
        <f>F82</f>
        <v>0</v>
      </c>
      <c r="G100" s="315">
        <f>G82</f>
        <v>0</v>
      </c>
    </row>
    <row r="101" spans="1:7">
      <c r="A101" s="332">
        <v>38</v>
      </c>
      <c r="B101" s="332"/>
      <c r="C101" s="332" t="s">
        <v>447</v>
      </c>
      <c r="D101" s="326">
        <f>IF(D112=0,0,D83/D112)</f>
        <v>0</v>
      </c>
      <c r="E101" s="326">
        <f>IF(E112=0,0,E83/E112)</f>
        <v>0</v>
      </c>
      <c r="F101" s="326">
        <f>IF(F112=0,0,F83/F112)</f>
        <v>0</v>
      </c>
      <c r="G101" s="326">
        <f>IF(G112=0,0,G83/G112)</f>
        <v>0</v>
      </c>
    </row>
    <row r="102" spans="1:7">
      <c r="A102" s="334">
        <v>42</v>
      </c>
      <c r="B102" s="334"/>
      <c r="C102" s="334" t="s">
        <v>448</v>
      </c>
      <c r="D102" s="335">
        <f>IF(D111=0,0,(D27-D28+D6)/D111)</f>
        <v>0</v>
      </c>
      <c r="E102" s="335">
        <f>IF(E111=0,0,(E27-E28+E6)/E111)</f>
        <v>0</v>
      </c>
      <c r="F102" s="335">
        <f>IF(F111=0,0,(F27-F28+F6)/F111)</f>
        <v>0</v>
      </c>
      <c r="G102" s="335">
        <f>IF(G111=0,0,(G27-G28+G6)/G111)</f>
        <v>2.9255567595517767E-2</v>
      </c>
    </row>
    <row r="103" spans="1:7">
      <c r="A103" s="317">
        <v>43</v>
      </c>
      <c r="B103" s="317"/>
      <c r="C103" s="317" t="s">
        <v>449</v>
      </c>
      <c r="D103" s="315">
        <f>D39</f>
        <v>0</v>
      </c>
      <c r="E103" s="315">
        <f>E39</f>
        <v>0</v>
      </c>
      <c r="F103" s="315">
        <f>F39</f>
        <v>0</v>
      </c>
      <c r="G103" s="315">
        <f>G39</f>
        <v>2665.2000000000007</v>
      </c>
    </row>
    <row r="104" spans="1:7">
      <c r="A104" s="332">
        <v>44</v>
      </c>
      <c r="B104" s="332"/>
      <c r="C104" s="332" t="s">
        <v>450</v>
      </c>
      <c r="D104" s="337" t="str">
        <f>IF(0=D70,"",(D28+D29+D30+D31+D32)/D70)</f>
        <v/>
      </c>
      <c r="E104" s="336" t="str">
        <f>IF(0=E70,"",(E28+E29+E30+E31+E32)/E70)</f>
        <v/>
      </c>
      <c r="F104" s="337" t="str">
        <f>IF(0=F70,"",(F28+F29+F30+F31+F32)/F70)</f>
        <v/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451</v>
      </c>
      <c r="D105" s="319">
        <f>IF(D111=0,0,(D27-D28)/D111)</f>
        <v>0</v>
      </c>
      <c r="E105" s="319">
        <f>IF(E111=0,0,(E27-E28)/E111)</f>
        <v>0</v>
      </c>
      <c r="F105" s="319">
        <f>IF(F111=0,0,(F27-F28)/F111)</f>
        <v>0</v>
      </c>
      <c r="G105" s="319">
        <f>IF(G111=0,0,(G27-G28)/G111)</f>
        <v>5.7825431565419637E-3</v>
      </c>
    </row>
    <row r="106" spans="1:7">
      <c r="A106" s="334">
        <v>47</v>
      </c>
      <c r="B106" s="334"/>
      <c r="C106" s="334" t="s">
        <v>452</v>
      </c>
      <c r="D106" s="335">
        <f>IF(D113=0,0,D54/D113)</f>
        <v>0</v>
      </c>
      <c r="E106" s="335">
        <f>IF(E113=0,0,E54/E113)</f>
        <v>0</v>
      </c>
      <c r="F106" s="335">
        <f>IF(F113=0,0,F54/F113)</f>
        <v>0</v>
      </c>
      <c r="G106" s="335">
        <f>IF(G113=0,0,G54/G113)</f>
        <v>6.3528029218331866E-2</v>
      </c>
    </row>
    <row r="108" spans="1:7">
      <c r="A108" s="338" t="s">
        <v>453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454</v>
      </c>
      <c r="D109" s="340"/>
      <c r="E109" s="290"/>
      <c r="F109" s="290"/>
      <c r="G109" s="290">
        <v>70500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455</v>
      </c>
      <c r="B111" s="339"/>
      <c r="C111" s="339" t="s">
        <v>456</v>
      </c>
      <c r="D111" s="342">
        <f>D14+D15+D16+D17+D20</f>
        <v>0</v>
      </c>
      <c r="E111" s="342">
        <f>E14+E15+E16+E17+E20</f>
        <v>0</v>
      </c>
      <c r="F111" s="342">
        <f>F14+F15+F16+F17+F20</f>
        <v>0</v>
      </c>
      <c r="G111" s="342">
        <f>G14+G15+G16+G17+G20</f>
        <v>714011.10000000009</v>
      </c>
    </row>
    <row r="112" spans="1:7">
      <c r="A112" s="339"/>
      <c r="B112" s="339"/>
      <c r="C112" s="339" t="s">
        <v>457</v>
      </c>
      <c r="D112" s="342">
        <f>D50-D11-D41-D12</f>
        <v>0</v>
      </c>
      <c r="E112" s="342">
        <f>E50-E11-E41-E12</f>
        <v>0</v>
      </c>
      <c r="F112" s="342">
        <f>F50-F11-F41-F12</f>
        <v>0</v>
      </c>
      <c r="G112" s="342">
        <f>G50-G11-G41-G12</f>
        <v>733979.8</v>
      </c>
    </row>
    <row r="113" spans="1:9">
      <c r="A113" s="339"/>
      <c r="B113" s="339"/>
      <c r="C113" s="339" t="s">
        <v>458</v>
      </c>
      <c r="D113" s="342">
        <f>D50-D6-D7-D11-D12-D41+D54</f>
        <v>0</v>
      </c>
      <c r="E113" s="342">
        <f>E50-E6-E7-E11-E12-E41+E54</f>
        <v>0</v>
      </c>
      <c r="F113" s="342">
        <f>F50-F6-F7-F11-F12-F41+F54</f>
        <v>0</v>
      </c>
      <c r="G113" s="342">
        <f>G50-G6-G7-G11-G12-G41+G54</f>
        <v>756319.70000000007</v>
      </c>
    </row>
    <row r="114" spans="1:9">
      <c r="A114" s="343" t="s">
        <v>50</v>
      </c>
      <c r="B114" s="344"/>
      <c r="C114" s="344" t="s">
        <v>459</v>
      </c>
      <c r="D114" s="345">
        <f t="shared" ref="D114:I114" si="0">D14+D15+D16+D17+(D28+D29+D30+D31+D33+D34+D35+D36+(D37-D38))+(D20-D21)+D60</f>
        <v>0</v>
      </c>
      <c r="E114" s="345">
        <f t="shared" si="0"/>
        <v>0</v>
      </c>
      <c r="F114" s="345">
        <f t="shared" si="0"/>
        <v>0</v>
      </c>
      <c r="G114" s="345">
        <f t="shared" si="0"/>
        <v>731476.10000000009</v>
      </c>
      <c r="H114" s="346">
        <f t="shared" si="0"/>
        <v>0</v>
      </c>
      <c r="I114" s="346">
        <f t="shared" si="0"/>
        <v>0</v>
      </c>
    </row>
    <row r="115" spans="1:9">
      <c r="A115" s="344" t="s">
        <v>460</v>
      </c>
      <c r="B115" s="344"/>
      <c r="C115" s="344" t="s">
        <v>461</v>
      </c>
      <c r="D115" s="345">
        <f t="shared" ref="D115:I115" si="1">D14+D15+D16+D17+(D28+D29+D30+D31+D33+D34+D35+D36+(D37-D38))+(D20-D21)+(D45-D46-D47)+D60+D64</f>
        <v>0</v>
      </c>
      <c r="E115" s="345">
        <f t="shared" si="1"/>
        <v>0</v>
      </c>
      <c r="F115" s="345">
        <f t="shared" si="1"/>
        <v>0</v>
      </c>
      <c r="G115" s="345">
        <f t="shared" si="1"/>
        <v>732471.10000000009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462</v>
      </c>
      <c r="D116" s="345">
        <f t="shared" ref="D116:I116" si="2">D4+D5+D26+(D9-D10)+D54</f>
        <v>0</v>
      </c>
      <c r="E116" s="345">
        <f t="shared" si="2"/>
        <v>0</v>
      </c>
      <c r="F116" s="345">
        <f t="shared" si="2"/>
        <v>0</v>
      </c>
      <c r="G116" s="345">
        <f t="shared" si="2"/>
        <v>734292.7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463</v>
      </c>
      <c r="D117" s="345">
        <f t="shared" ref="D117:I117" si="3">D4+D5+D26+(D9-D10)+(D41-D42-D43-D44)+D54+D58</f>
        <v>0</v>
      </c>
      <c r="E117" s="345">
        <f t="shared" si="3"/>
        <v>0</v>
      </c>
      <c r="F117" s="345">
        <f t="shared" si="3"/>
        <v>0</v>
      </c>
      <c r="G117" s="345">
        <f t="shared" si="3"/>
        <v>734292.7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464</v>
      </c>
      <c r="D118" s="345">
        <f t="shared" ref="D118:I118" si="4">D114-D116</f>
        <v>0</v>
      </c>
      <c r="E118" s="345">
        <f t="shared" si="4"/>
        <v>0</v>
      </c>
      <c r="F118" s="345">
        <f t="shared" si="4"/>
        <v>0</v>
      </c>
      <c r="G118" s="345">
        <f t="shared" si="4"/>
        <v>-2816.5999999998603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465</v>
      </c>
      <c r="D119" s="345">
        <f t="shared" ref="D119:I119" si="5">D115-D117</f>
        <v>0</v>
      </c>
      <c r="E119" s="345">
        <f t="shared" si="5"/>
        <v>0</v>
      </c>
      <c r="F119" s="345">
        <f t="shared" si="5"/>
        <v>0</v>
      </c>
      <c r="G119" s="345">
        <f t="shared" si="5"/>
        <v>-1821.5999999998603</v>
      </c>
      <c r="H119" s="346">
        <f t="shared" si="5"/>
        <v>0</v>
      </c>
      <c r="I119" s="346">
        <f t="shared" si="5"/>
        <v>0</v>
      </c>
    </row>
  </sheetData>
  <sheetProtection selectLockedCells="1"/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8" man="1"/>
    <brk id="51" max="8" man="1"/>
    <brk id="84" max="8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39" sqref="A39"/>
    </sheetView>
  </sheetViews>
  <sheetFormatPr baseColWidth="10" defaultRowHeight="13"/>
  <cols>
    <col min="1" max="1" width="11.5" bestFit="1" customWidth="1"/>
    <col min="2" max="2" width="43.1640625" customWidth="1"/>
    <col min="3" max="3" width="13.33203125" bestFit="1" customWidth="1"/>
    <col min="4" max="4" width="11.5" bestFit="1" customWidth="1"/>
    <col min="5" max="5" width="13.33203125" bestFit="1" customWidth="1"/>
    <col min="6" max="6" width="11.5" bestFit="1" customWidth="1"/>
    <col min="7" max="7" width="12.5" customWidth="1"/>
    <col min="8" max="8" width="11.5" bestFit="1" customWidth="1"/>
    <col min="9" max="9" width="13" customWidth="1"/>
  </cols>
  <sheetData>
    <row r="1" spans="1:9">
      <c r="A1" s="5" t="s">
        <v>141</v>
      </c>
      <c r="B1" s="6" t="s">
        <v>142</v>
      </c>
      <c r="C1" s="56" t="s">
        <v>50</v>
      </c>
      <c r="D1" s="7" t="s">
        <v>77</v>
      </c>
      <c r="E1" s="56" t="s">
        <v>47</v>
      </c>
      <c r="F1" s="7" t="s">
        <v>77</v>
      </c>
      <c r="G1" s="56" t="s">
        <v>50</v>
      </c>
      <c r="H1" s="7" t="s">
        <v>77</v>
      </c>
      <c r="I1" s="57" t="s">
        <v>47</v>
      </c>
    </row>
    <row r="2" spans="1:9">
      <c r="A2" s="140">
        <v>0</v>
      </c>
      <c r="B2" s="4">
        <v>0</v>
      </c>
      <c r="C2" s="66">
        <v>2010</v>
      </c>
      <c r="D2" s="3" t="s">
        <v>143</v>
      </c>
      <c r="E2" s="66">
        <v>2011</v>
      </c>
      <c r="F2" s="3" t="s">
        <v>143</v>
      </c>
      <c r="G2" s="67">
        <v>2011</v>
      </c>
      <c r="H2" s="3" t="s">
        <v>143</v>
      </c>
      <c r="I2" s="68">
        <v>2012</v>
      </c>
    </row>
    <row r="3" spans="1:9">
      <c r="A3" s="140">
        <v>0</v>
      </c>
      <c r="B3" s="2" t="s">
        <v>144</v>
      </c>
      <c r="C3" s="115">
        <v>0</v>
      </c>
      <c r="D3" s="114">
        <v>0</v>
      </c>
      <c r="E3" s="115" t="s">
        <v>53</v>
      </c>
      <c r="F3" s="116">
        <v>0</v>
      </c>
      <c r="G3" s="117">
        <v>0</v>
      </c>
      <c r="H3" s="116">
        <v>0</v>
      </c>
      <c r="I3" s="101" t="s">
        <v>53</v>
      </c>
    </row>
    <row r="4" spans="1:9">
      <c r="A4" s="5" t="s">
        <v>81</v>
      </c>
      <c r="B4" s="9" t="s">
        <v>145</v>
      </c>
      <c r="C4" s="10">
        <v>23580641.55311</v>
      </c>
      <c r="D4" s="11">
        <v>2.4662341586855555E-2</v>
      </c>
      <c r="E4" s="10">
        <v>24162195.389929999</v>
      </c>
      <c r="F4" s="11">
        <v>0.11625870064403135</v>
      </c>
      <c r="G4" s="10">
        <v>26971260.830670465</v>
      </c>
      <c r="H4" s="11">
        <v>-0.12512943636000481</v>
      </c>
      <c r="I4" s="12">
        <v>23596362.165009994</v>
      </c>
    </row>
    <row r="5" spans="1:9">
      <c r="A5" s="13" t="s">
        <v>83</v>
      </c>
      <c r="B5" s="14" t="s">
        <v>146</v>
      </c>
      <c r="C5" s="15">
        <v>8877132.9850399997</v>
      </c>
      <c r="D5" s="16">
        <v>-2.0790378460142853E-2</v>
      </c>
      <c r="E5" s="15">
        <v>8692574.0306400005</v>
      </c>
      <c r="F5" s="16">
        <v>-9.3311991516115741E-3</v>
      </c>
      <c r="G5" s="15">
        <v>8611461.8912199717</v>
      </c>
      <c r="H5" s="16">
        <v>-3.7679395085147949E-2</v>
      </c>
      <c r="I5" s="17">
        <v>8286987.216359999</v>
      </c>
    </row>
    <row r="6" spans="1:9">
      <c r="A6" s="13" t="s">
        <v>147</v>
      </c>
      <c r="B6" s="14" t="s">
        <v>148</v>
      </c>
      <c r="C6" s="15">
        <v>1110169.17001</v>
      </c>
      <c r="D6" s="16">
        <v>-6.736656361059476E-2</v>
      </c>
      <c r="E6" s="15">
        <v>1035380.8880000002</v>
      </c>
      <c r="F6" s="16">
        <v>4.3991173400913429E-2</v>
      </c>
      <c r="G6" s="15">
        <v>1080928.5081799999</v>
      </c>
      <c r="H6" s="16">
        <v>0.17837241812100807</v>
      </c>
      <c r="I6" s="17">
        <v>1273736.3400000001</v>
      </c>
    </row>
    <row r="7" spans="1:9">
      <c r="A7" s="13" t="s">
        <v>87</v>
      </c>
      <c r="B7" s="14" t="s">
        <v>149</v>
      </c>
      <c r="C7" s="15">
        <v>1131833.39334</v>
      </c>
      <c r="D7" s="16">
        <v>-2.1407075884640948E-2</v>
      </c>
      <c r="E7" s="15">
        <v>1107604.1499999999</v>
      </c>
      <c r="F7" s="16">
        <v>-3.9132775062281591E-2</v>
      </c>
      <c r="G7" s="15">
        <v>1064260.5259400003</v>
      </c>
      <c r="H7" s="16">
        <v>2.6161645932895831E-2</v>
      </c>
      <c r="I7" s="17">
        <v>1092103.3330000001</v>
      </c>
    </row>
    <row r="8" spans="1:9">
      <c r="A8" s="13" t="s">
        <v>89</v>
      </c>
      <c r="B8" s="14" t="s">
        <v>150</v>
      </c>
      <c r="C8" s="15">
        <v>792359.1335</v>
      </c>
      <c r="D8" s="16">
        <v>-0.2978675571738077</v>
      </c>
      <c r="E8" s="15">
        <v>556341.054</v>
      </c>
      <c r="F8" s="16">
        <v>0.48625126848898714</v>
      </c>
      <c r="G8" s="15">
        <v>826862.59722000011</v>
      </c>
      <c r="H8" s="16">
        <v>-0.381933680737012</v>
      </c>
      <c r="I8" s="17">
        <v>511055.92200000002</v>
      </c>
    </row>
    <row r="9" spans="1:9">
      <c r="A9" s="13" t="s">
        <v>91</v>
      </c>
      <c r="B9" s="14" t="s">
        <v>151</v>
      </c>
      <c r="C9" s="15">
        <v>4381538.3513899995</v>
      </c>
      <c r="D9" s="16">
        <v>-8.7424704605970058E-2</v>
      </c>
      <c r="E9" s="15">
        <v>3998483.6552999998</v>
      </c>
      <c r="F9" s="16">
        <v>4.7150362150437435E-2</v>
      </c>
      <c r="G9" s="15">
        <v>4187013.6076999996</v>
      </c>
      <c r="H9" s="16">
        <v>-9.3101632620232411E-2</v>
      </c>
      <c r="I9" s="17">
        <v>3797195.8050200003</v>
      </c>
    </row>
    <row r="10" spans="1:9">
      <c r="A10" s="13" t="s">
        <v>93</v>
      </c>
      <c r="B10" s="14" t="s">
        <v>152</v>
      </c>
      <c r="C10" s="15">
        <v>39102711.272409998</v>
      </c>
      <c r="D10" s="16">
        <v>2.8558166232271368E-2</v>
      </c>
      <c r="E10" s="15">
        <v>40219413.001059994</v>
      </c>
      <c r="F10" s="16">
        <v>6.6858469971432964E-3</v>
      </c>
      <c r="G10" s="15">
        <v>40488313.842699997</v>
      </c>
      <c r="H10" s="16">
        <v>7.2659146975823263E-2</v>
      </c>
      <c r="I10" s="17">
        <v>43430160.188999996</v>
      </c>
    </row>
    <row r="11" spans="1:9">
      <c r="A11" s="13" t="s">
        <v>96</v>
      </c>
      <c r="B11" s="14" t="s">
        <v>153</v>
      </c>
      <c r="C11" s="15">
        <v>1020377.34109</v>
      </c>
      <c r="D11" s="16">
        <v>-0.61133552752518427</v>
      </c>
      <c r="E11" s="15">
        <v>396584.42099999997</v>
      </c>
      <c r="F11" s="16">
        <v>1.8138647638657499</v>
      </c>
      <c r="G11" s="15">
        <v>1115934.9281500001</v>
      </c>
      <c r="H11" s="16">
        <v>-0.6832057138080001</v>
      </c>
      <c r="I11" s="17">
        <v>353521.80900000001</v>
      </c>
    </row>
    <row r="12" spans="1:9">
      <c r="A12" s="13">
        <v>389</v>
      </c>
      <c r="B12" s="14" t="s">
        <v>154</v>
      </c>
      <c r="C12" s="15">
        <v>11749.941999999999</v>
      </c>
      <c r="D12" s="43">
        <v>-0.98297863938392205</v>
      </c>
      <c r="E12" s="15">
        <v>200</v>
      </c>
      <c r="F12" s="43">
        <v>621.07049999999992</v>
      </c>
      <c r="G12" s="15">
        <v>124414.1</v>
      </c>
      <c r="H12" s="43">
        <v>-1.0261787048252569</v>
      </c>
      <c r="I12" s="17">
        <v>-3257</v>
      </c>
    </row>
    <row r="13" spans="1:9">
      <c r="A13" s="18" t="s">
        <v>99</v>
      </c>
      <c r="B13" s="19" t="s">
        <v>155</v>
      </c>
      <c r="C13" s="20">
        <v>2477526.27624</v>
      </c>
      <c r="D13" s="43">
        <v>-5.3405704516202239E-2</v>
      </c>
      <c r="E13" s="20">
        <v>2345212.2400000002</v>
      </c>
      <c r="F13" s="43">
        <v>0.13974071553540909</v>
      </c>
      <c r="G13" s="20">
        <v>2672933.8764999993</v>
      </c>
      <c r="H13" s="43">
        <v>-1.79160305539241E-3</v>
      </c>
      <c r="I13" s="21">
        <v>2668145.04</v>
      </c>
    </row>
    <row r="14" spans="1:9">
      <c r="A14" s="22" t="s">
        <v>101</v>
      </c>
      <c r="B14" s="23" t="s">
        <v>156</v>
      </c>
      <c r="C14" s="24">
        <v>81375870.24812001</v>
      </c>
      <c r="D14" s="25">
        <v>1.2625080812866591E-3</v>
      </c>
      <c r="E14" s="24">
        <v>81478607.941929996</v>
      </c>
      <c r="F14" s="25">
        <v>5.6258303546832325E-2</v>
      </c>
      <c r="G14" s="24">
        <v>86062456.200100437</v>
      </c>
      <c r="H14" s="25">
        <v>-2.7075473134215603E-2</v>
      </c>
      <c r="I14" s="26">
        <v>83732274.47939001</v>
      </c>
    </row>
    <row r="15" spans="1:9">
      <c r="A15" s="27" t="s">
        <v>103</v>
      </c>
      <c r="B15" s="28" t="s">
        <v>157</v>
      </c>
      <c r="C15" s="10">
        <v>36553374.54242</v>
      </c>
      <c r="D15" s="16">
        <v>-1.6743776739674986E-2</v>
      </c>
      <c r="E15" s="10">
        <v>35941333</v>
      </c>
      <c r="F15" s="16">
        <v>4.745483915691126E-2</v>
      </c>
      <c r="G15" s="10">
        <v>37646923.176599987</v>
      </c>
      <c r="H15" s="16">
        <v>-1.360924700795834E-2</v>
      </c>
      <c r="I15" s="12">
        <v>37134576.900000006</v>
      </c>
    </row>
    <row r="16" spans="1:9">
      <c r="A16" s="8" t="s">
        <v>105</v>
      </c>
      <c r="B16" s="29" t="s">
        <v>158</v>
      </c>
      <c r="C16" s="15">
        <v>3204414.2348200004</v>
      </c>
      <c r="D16" s="16">
        <v>-5.8393843962720793E-2</v>
      </c>
      <c r="E16" s="15">
        <v>3017296.17</v>
      </c>
      <c r="F16" s="16">
        <v>7.1637738886600827E-2</v>
      </c>
      <c r="G16" s="15">
        <v>3233448.4451700007</v>
      </c>
      <c r="H16" s="16">
        <v>6.1637019488498854E-2</v>
      </c>
      <c r="I16" s="17">
        <v>3432748.57</v>
      </c>
    </row>
    <row r="17" spans="1:9">
      <c r="A17" s="8" t="s">
        <v>107</v>
      </c>
      <c r="B17" s="29" t="s">
        <v>159</v>
      </c>
      <c r="C17" s="15">
        <v>4195678.6707899999</v>
      </c>
      <c r="D17" s="16">
        <v>-0.13342735197702632</v>
      </c>
      <c r="E17" s="15">
        <v>3635860.3760000006</v>
      </c>
      <c r="F17" s="16">
        <v>7.6593150000543134E-2</v>
      </c>
      <c r="G17" s="15">
        <v>3914342.3751599998</v>
      </c>
      <c r="H17" s="16">
        <v>-0.26141073035752888</v>
      </c>
      <c r="I17" s="17">
        <v>2891091.2760000001</v>
      </c>
    </row>
    <row r="18" spans="1:9">
      <c r="A18" s="8" t="s">
        <v>109</v>
      </c>
      <c r="B18" s="29" t="s">
        <v>160</v>
      </c>
      <c r="C18" s="15">
        <v>10627163.149879999</v>
      </c>
      <c r="D18" s="16">
        <v>-5.8507760365664664E-2</v>
      </c>
      <c r="E18" s="15">
        <v>10005391.634939998</v>
      </c>
      <c r="F18" s="16">
        <v>7.9935934625191801E-2</v>
      </c>
      <c r="G18" s="15">
        <v>10805181.966570003</v>
      </c>
      <c r="H18" s="16">
        <v>-0.18738322474200084</v>
      </c>
      <c r="I18" s="17">
        <v>8780472.1257500015</v>
      </c>
    </row>
    <row r="19" spans="1:9">
      <c r="A19" s="8" t="s">
        <v>111</v>
      </c>
      <c r="B19" s="29" t="s">
        <v>152</v>
      </c>
      <c r="C19" s="15">
        <v>25644471.45487</v>
      </c>
      <c r="D19" s="16">
        <v>-1.1414403775688569E-2</v>
      </c>
      <c r="E19" s="15">
        <v>25351755.103069995</v>
      </c>
      <c r="F19" s="16">
        <v>3.5863615362863172E-2</v>
      </c>
      <c r="G19" s="15">
        <v>26260960.69686</v>
      </c>
      <c r="H19" s="16">
        <v>9.5834019153035865E-3</v>
      </c>
      <c r="I19" s="17">
        <v>26512630.037900001</v>
      </c>
    </row>
    <row r="20" spans="1:9">
      <c r="A20" s="58" t="s">
        <v>113</v>
      </c>
      <c r="B20" s="29" t="s">
        <v>161</v>
      </c>
      <c r="C20" s="15">
        <v>740715.36229000008</v>
      </c>
      <c r="D20" s="16">
        <v>0.27488650512189972</v>
      </c>
      <c r="E20" s="15">
        <v>944328.01951999997</v>
      </c>
      <c r="F20" s="16">
        <v>-0.20618054748493705</v>
      </c>
      <c r="G20" s="15">
        <v>749625.95145000005</v>
      </c>
      <c r="H20" s="16">
        <v>0.59064890922407309</v>
      </c>
      <c r="I20" s="17">
        <v>1192391.7020000005</v>
      </c>
    </row>
    <row r="21" spans="1:9">
      <c r="A21" s="141">
        <v>489</v>
      </c>
      <c r="B21" s="29" t="s">
        <v>162</v>
      </c>
      <c r="C21" s="15">
        <v>48570.19</v>
      </c>
      <c r="D21" s="16">
        <v>0.40559466619339962</v>
      </c>
      <c r="E21" s="15">
        <v>68270</v>
      </c>
      <c r="F21" s="16">
        <v>-1.3919730481910106E-2</v>
      </c>
      <c r="G21" s="15">
        <v>67319.7</v>
      </c>
      <c r="H21" s="16">
        <v>1.7682921938154808</v>
      </c>
      <c r="I21" s="17">
        <v>186360.6</v>
      </c>
    </row>
    <row r="22" spans="1:9">
      <c r="A22" s="30" t="s">
        <v>116</v>
      </c>
      <c r="B22" s="31" t="s">
        <v>155</v>
      </c>
      <c r="C22" s="20">
        <v>2477525.9762399998</v>
      </c>
      <c r="D22" s="16">
        <v>-5.3347052082410348E-2</v>
      </c>
      <c r="E22" s="20">
        <v>2345357.2689499999</v>
      </c>
      <c r="F22" s="16">
        <v>0.13967408650565954</v>
      </c>
      <c r="G22" s="20">
        <v>2672942.9030199996</v>
      </c>
      <c r="H22" s="16">
        <v>-2.0624789417577226E-3</v>
      </c>
      <c r="I22" s="21">
        <v>2667430.0145700001</v>
      </c>
    </row>
    <row r="23" spans="1:9">
      <c r="A23" s="50" t="s">
        <v>118</v>
      </c>
      <c r="B23" s="51" t="s">
        <v>163</v>
      </c>
      <c r="C23" s="24">
        <v>83491913.581310004</v>
      </c>
      <c r="D23" s="52">
        <v>-2.6138124223308225E-2</v>
      </c>
      <c r="E23" s="24">
        <v>81309591.572480008</v>
      </c>
      <c r="F23" s="52">
        <v>4.9700823287836496E-2</v>
      </c>
      <c r="G23" s="24">
        <v>85350745.214829996</v>
      </c>
      <c r="H23" s="53">
        <v>-2.9912380755246163E-2</v>
      </c>
      <c r="I23" s="26">
        <v>82797701.226219997</v>
      </c>
    </row>
    <row r="24" spans="1:9">
      <c r="A24" s="49" t="s">
        <v>120</v>
      </c>
      <c r="B24" s="32" t="s">
        <v>164</v>
      </c>
      <c r="C24" s="33">
        <v>2116043.3331900034</v>
      </c>
      <c r="D24" s="118">
        <v>0</v>
      </c>
      <c r="E24" s="33">
        <v>-169016.36944999715</v>
      </c>
      <c r="F24" s="118">
        <v>0</v>
      </c>
      <c r="G24" s="34">
        <v>-711710.98527044477</v>
      </c>
      <c r="H24" s="119">
        <v>0</v>
      </c>
      <c r="I24" s="35">
        <v>-934573.25317000074</v>
      </c>
    </row>
    <row r="25" spans="1:9">
      <c r="A25" s="122">
        <v>0</v>
      </c>
      <c r="B25" s="28" t="s">
        <v>165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166</v>
      </c>
      <c r="C26" s="15">
        <v>4883813.4206800004</v>
      </c>
      <c r="D26" s="16">
        <v>0.11357202992057995</v>
      </c>
      <c r="E26" s="15">
        <v>5438478.0246199993</v>
      </c>
      <c r="F26" s="16">
        <v>-6.8246848079510938E-2</v>
      </c>
      <c r="G26" s="15">
        <v>5067319.0410899995</v>
      </c>
      <c r="H26" s="16">
        <v>-2.6665521352477108E-2</v>
      </c>
      <c r="I26" s="17">
        <v>4932196.3370000003</v>
      </c>
    </row>
    <row r="27" spans="1:9">
      <c r="A27" s="58" t="s">
        <v>125</v>
      </c>
      <c r="B27" s="29" t="s">
        <v>167</v>
      </c>
      <c r="C27" s="15">
        <v>327142.25665</v>
      </c>
      <c r="D27" s="16">
        <v>0.22001102253507984</v>
      </c>
      <c r="E27" s="15">
        <v>399117.15905000002</v>
      </c>
      <c r="F27" s="16">
        <v>8.6479056831721218E-2</v>
      </c>
      <c r="G27" s="15">
        <v>433632.43453000009</v>
      </c>
      <c r="H27" s="16">
        <v>0.22960520833252313</v>
      </c>
      <c r="I27" s="17">
        <v>533196.69999999995</v>
      </c>
    </row>
    <row r="28" spans="1:9">
      <c r="A28" s="8" t="s">
        <v>127</v>
      </c>
      <c r="B28" s="29" t="s">
        <v>168</v>
      </c>
      <c r="C28" s="15">
        <v>1883600.3971500001</v>
      </c>
      <c r="D28" s="16">
        <v>4.878668266849065E-2</v>
      </c>
      <c r="E28" s="15">
        <v>1975495.0120000001</v>
      </c>
      <c r="F28" s="16">
        <v>-7.1594465154741771E-2</v>
      </c>
      <c r="G28" s="15">
        <v>1834060.5031999999</v>
      </c>
      <c r="H28" s="16">
        <v>-2.8461827518188258E-2</v>
      </c>
      <c r="I28" s="17">
        <v>1781859.7895</v>
      </c>
    </row>
    <row r="29" spans="1:9">
      <c r="A29" s="50" t="s">
        <v>129</v>
      </c>
      <c r="B29" s="51" t="s">
        <v>169</v>
      </c>
      <c r="C29" s="24">
        <v>7094556.07448</v>
      </c>
      <c r="D29" s="53">
        <v>0.10127964507527905</v>
      </c>
      <c r="E29" s="24">
        <v>7813090.1956699993</v>
      </c>
      <c r="F29" s="53">
        <v>-6.1189389201592802E-2</v>
      </c>
      <c r="G29" s="24">
        <v>7335011.9788199989</v>
      </c>
      <c r="H29" s="53">
        <v>-1.196441840496033E-2</v>
      </c>
      <c r="I29" s="26">
        <v>7247252.8265000004</v>
      </c>
    </row>
    <row r="30" spans="1:9">
      <c r="A30" s="8" t="s">
        <v>131</v>
      </c>
      <c r="B30" s="29" t="s">
        <v>170</v>
      </c>
      <c r="C30" s="15">
        <v>155178.68176000001</v>
      </c>
      <c r="D30" s="16">
        <v>-0.96450543375204911</v>
      </c>
      <c r="E30" s="15">
        <v>5508</v>
      </c>
      <c r="F30" s="16">
        <v>17.27315197167756</v>
      </c>
      <c r="G30" s="15">
        <v>100648.52106</v>
      </c>
      <c r="H30" s="16">
        <v>-0.64492374429729149</v>
      </c>
      <c r="I30" s="17">
        <v>35737.9</v>
      </c>
    </row>
    <row r="31" spans="1:9">
      <c r="A31" s="8" t="s">
        <v>133</v>
      </c>
      <c r="B31" s="29" t="s">
        <v>171</v>
      </c>
      <c r="C31" s="15">
        <v>2262631.2544</v>
      </c>
      <c r="D31" s="16">
        <v>2.9814133398368761E-2</v>
      </c>
      <c r="E31" s="15">
        <v>2330089.64445</v>
      </c>
      <c r="F31" s="16">
        <v>5.7086849991729777E-2</v>
      </c>
      <c r="G31" s="15">
        <v>2463107.1224500001</v>
      </c>
      <c r="H31" s="16">
        <v>-0.14653300384718718</v>
      </c>
      <c r="I31" s="17">
        <v>2102180.6370000001</v>
      </c>
    </row>
    <row r="32" spans="1:9">
      <c r="A32" s="50" t="s">
        <v>135</v>
      </c>
      <c r="B32" s="51" t="s">
        <v>172</v>
      </c>
      <c r="C32" s="24">
        <v>2521550.93616</v>
      </c>
      <c r="D32" s="53">
        <v>-7.3745601979860506E-2</v>
      </c>
      <c r="E32" s="24">
        <v>2335597.64445</v>
      </c>
      <c r="F32" s="53">
        <v>9.76872020753079E-2</v>
      </c>
      <c r="G32" s="24">
        <v>2563755.6435100003</v>
      </c>
      <c r="H32" s="53">
        <v>-0.1660989445651665</v>
      </c>
      <c r="I32" s="26">
        <v>2137918.537</v>
      </c>
    </row>
    <row r="33" spans="1:9">
      <c r="A33" s="36" t="s">
        <v>137</v>
      </c>
      <c r="B33" s="37" t="s">
        <v>16</v>
      </c>
      <c r="C33" s="38">
        <v>4573005.1383200008</v>
      </c>
      <c r="D33" s="39">
        <v>0.1977884094904567</v>
      </c>
      <c r="E33" s="38">
        <v>5477492.5512199998</v>
      </c>
      <c r="F33" s="39">
        <v>-0.12893421749203476</v>
      </c>
      <c r="G33" s="38">
        <v>4771256.33531</v>
      </c>
      <c r="H33" s="39">
        <v>7.085721881845472E-2</v>
      </c>
      <c r="I33" s="40">
        <v>5109334.289499999</v>
      </c>
    </row>
    <row r="34" spans="1:9">
      <c r="A34" s="113">
        <v>0</v>
      </c>
      <c r="B34" s="29" t="s">
        <v>173</v>
      </c>
      <c r="C34" s="15">
        <v>6460840.9408900058</v>
      </c>
      <c r="D34" s="16">
        <v>-0.41596372540782478</v>
      </c>
      <c r="E34" s="15">
        <v>3773365.473850003</v>
      </c>
      <c r="F34" s="16">
        <v>-7.3741482615130721E-2</v>
      </c>
      <c r="G34" s="15">
        <v>3495111.9093595585</v>
      </c>
      <c r="H34" s="16">
        <v>-0.2372333667740823</v>
      </c>
      <c r="I34" s="17">
        <v>2665954.7438499993</v>
      </c>
    </row>
    <row r="35" spans="1:9">
      <c r="A35" s="113">
        <v>0</v>
      </c>
      <c r="B35" s="29" t="s">
        <v>174</v>
      </c>
      <c r="C35" s="15">
        <v>1887835.802570004</v>
      </c>
      <c r="D35" s="16">
        <v>-1.9026881866792038</v>
      </c>
      <c r="E35" s="15">
        <v>-1704127.0773699963</v>
      </c>
      <c r="F35" s="16">
        <v>-0.25114479847363591</v>
      </c>
      <c r="G35" s="15">
        <v>-1276144.4259504424</v>
      </c>
      <c r="H35" s="16">
        <v>0.91465753872664302</v>
      </c>
      <c r="I35" s="17">
        <v>-2443379.5456499988</v>
      </c>
    </row>
    <row r="36" spans="1:9">
      <c r="A36" s="123">
        <v>0</v>
      </c>
      <c r="B36" s="31" t="s">
        <v>175</v>
      </c>
      <c r="C36" s="20">
        <v>79786875.278379992</v>
      </c>
      <c r="D36" s="111">
        <v>2.7673743096420327E-2</v>
      </c>
      <c r="E36" s="20">
        <v>81994876.76730001</v>
      </c>
      <c r="F36" s="111">
        <v>3.0190085035137551E-2</v>
      </c>
      <c r="G36" s="20">
        <v>84470309.069350421</v>
      </c>
      <c r="H36" s="111">
        <v>-9.6772860012775755E-3</v>
      </c>
      <c r="I36" s="21">
        <v>83652865.729870006</v>
      </c>
    </row>
    <row r="37" spans="1:9">
      <c r="A37" s="123">
        <v>0</v>
      </c>
      <c r="B37" s="31" t="s">
        <v>33</v>
      </c>
      <c r="C37" s="64">
        <v>1.4128217103345624</v>
      </c>
      <c r="D37" s="124">
        <v>0</v>
      </c>
      <c r="E37" s="41">
        <v>0.68888555092778037</v>
      </c>
      <c r="F37" s="124">
        <v>0</v>
      </c>
      <c r="G37" s="41">
        <v>0.73253492659653396</v>
      </c>
      <c r="H37" s="124">
        <v>0</v>
      </c>
      <c r="I37" s="42">
        <v>0.52178123269966947</v>
      </c>
    </row>
    <row r="38" spans="1:9">
      <c r="A38" t="s">
        <v>474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baseColWidth="10" defaultRowHeight="13"/>
  <cols>
    <col min="1" max="1" width="11.5" bestFit="1" customWidth="1"/>
    <col min="2" max="2" width="45.5" customWidth="1"/>
    <col min="3" max="3" width="13.33203125" bestFit="1" customWidth="1"/>
    <col min="4" max="4" width="9.6640625" customWidth="1"/>
    <col min="5" max="5" width="13.33203125" bestFit="1" customWidth="1"/>
    <col min="6" max="6" width="11.5" bestFit="1" customWidth="1"/>
    <col min="7" max="7" width="13.33203125" bestFit="1" customWidth="1"/>
    <col min="8" max="8" width="11.5" bestFit="1" customWidth="1"/>
    <col min="9" max="9" width="13.33203125" bestFit="1" customWidth="1"/>
  </cols>
  <sheetData>
    <row r="1" spans="1:9">
      <c r="A1" s="5" t="s">
        <v>76</v>
      </c>
      <c r="B1" s="6" t="s">
        <v>56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79</v>
      </c>
      <c r="C3" s="115" t="s">
        <v>2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80</v>
      </c>
    </row>
    <row r="4" spans="1:9">
      <c r="A4" s="5" t="s">
        <v>81</v>
      </c>
      <c r="B4" s="9" t="s">
        <v>82</v>
      </c>
      <c r="C4" s="10">
        <v>23580641.55311</v>
      </c>
      <c r="D4" s="11">
        <v>2.4662341586855555E-2</v>
      </c>
      <c r="E4" s="10">
        <v>24162195.389929999</v>
      </c>
      <c r="F4" s="11">
        <v>0.11625870064403135</v>
      </c>
      <c r="G4" s="10">
        <v>26971260.830670465</v>
      </c>
      <c r="H4" s="11">
        <v>-0.12512943636000481</v>
      </c>
      <c r="I4" s="12">
        <v>23596362.165009994</v>
      </c>
    </row>
    <row r="5" spans="1:9">
      <c r="A5" s="13" t="s">
        <v>83</v>
      </c>
      <c r="B5" s="14" t="s">
        <v>84</v>
      </c>
      <c r="C5" s="15">
        <v>8877132.9850399997</v>
      </c>
      <c r="D5" s="16">
        <v>-2.0790378460142853E-2</v>
      </c>
      <c r="E5" s="15">
        <v>8692574.0306400005</v>
      </c>
      <c r="F5" s="16">
        <v>-9.3311991516115741E-3</v>
      </c>
      <c r="G5" s="15">
        <v>8611461.8912199717</v>
      </c>
      <c r="H5" s="16">
        <v>-3.7679395085147949E-2</v>
      </c>
      <c r="I5" s="17">
        <v>8286987.216359999</v>
      </c>
    </row>
    <row r="6" spans="1:9">
      <c r="A6" s="13" t="s">
        <v>85</v>
      </c>
      <c r="B6" s="14" t="s">
        <v>86</v>
      </c>
      <c r="C6" s="15">
        <v>1110169.17001</v>
      </c>
      <c r="D6" s="16">
        <v>-6.736656361059476E-2</v>
      </c>
      <c r="E6" s="15">
        <v>1035380.8880000002</v>
      </c>
      <c r="F6" s="16">
        <v>4.3991173400913429E-2</v>
      </c>
      <c r="G6" s="15">
        <v>1080928.5081799999</v>
      </c>
      <c r="H6" s="16">
        <v>0.17837241812100807</v>
      </c>
      <c r="I6" s="17">
        <v>1273736.3400000001</v>
      </c>
    </row>
    <row r="7" spans="1:9">
      <c r="A7" s="13" t="s">
        <v>87</v>
      </c>
      <c r="B7" s="14" t="s">
        <v>88</v>
      </c>
      <c r="C7" s="15">
        <v>1131833.39334</v>
      </c>
      <c r="D7" s="16">
        <v>-2.1407075884640948E-2</v>
      </c>
      <c r="E7" s="15">
        <v>1107604.1499999999</v>
      </c>
      <c r="F7" s="16">
        <v>-3.9132775062281591E-2</v>
      </c>
      <c r="G7" s="15">
        <v>1064260.5259400003</v>
      </c>
      <c r="H7" s="16">
        <v>2.6161645932895831E-2</v>
      </c>
      <c r="I7" s="17">
        <v>1092103.3330000001</v>
      </c>
    </row>
    <row r="8" spans="1:9">
      <c r="A8" s="13" t="s">
        <v>89</v>
      </c>
      <c r="B8" s="14" t="s">
        <v>90</v>
      </c>
      <c r="C8" s="15">
        <v>792359.1335</v>
      </c>
      <c r="D8" s="16">
        <v>-0.2978675571738077</v>
      </c>
      <c r="E8" s="15">
        <v>556341.054</v>
      </c>
      <c r="F8" s="16">
        <v>0.48625126848898714</v>
      </c>
      <c r="G8" s="15">
        <v>826862.59722000011</v>
      </c>
      <c r="H8" s="16">
        <v>-0.381933680737012</v>
      </c>
      <c r="I8" s="17">
        <v>511055.92200000002</v>
      </c>
    </row>
    <row r="9" spans="1:9">
      <c r="A9" s="13" t="s">
        <v>91</v>
      </c>
      <c r="B9" s="14" t="s">
        <v>92</v>
      </c>
      <c r="C9" s="15">
        <v>4381538.3513899995</v>
      </c>
      <c r="D9" s="16">
        <v>-8.7424704605970058E-2</v>
      </c>
      <c r="E9" s="15">
        <v>3998483.6552999998</v>
      </c>
      <c r="F9" s="16">
        <v>4.7150362150437435E-2</v>
      </c>
      <c r="G9" s="15">
        <v>4187013.6076999996</v>
      </c>
      <c r="H9" s="16">
        <v>-9.3101632620232411E-2</v>
      </c>
      <c r="I9" s="17">
        <v>3797195.8050200003</v>
      </c>
    </row>
    <row r="10" spans="1:9">
      <c r="A10" s="13" t="s">
        <v>93</v>
      </c>
      <c r="B10" s="14" t="s">
        <v>94</v>
      </c>
      <c r="C10" s="15">
        <v>39102711.272409998</v>
      </c>
      <c r="D10" s="16">
        <v>2.8558166232271368E-2</v>
      </c>
      <c r="E10" s="15">
        <v>40219413.001059994</v>
      </c>
      <c r="F10" s="16">
        <v>6.6858469971432964E-3</v>
      </c>
      <c r="G10" s="15">
        <v>40488313.842699997</v>
      </c>
      <c r="H10" s="16">
        <v>7.2659146975823263E-2</v>
      </c>
      <c r="I10" s="17">
        <v>43430160.188999996</v>
      </c>
    </row>
    <row r="11" spans="1:9">
      <c r="A11" s="13" t="s">
        <v>96</v>
      </c>
      <c r="B11" s="14" t="s">
        <v>97</v>
      </c>
      <c r="C11" s="15">
        <v>1020377.34109</v>
      </c>
      <c r="D11" s="16">
        <v>-0.61133552752518427</v>
      </c>
      <c r="E11" s="15">
        <v>396584.42099999997</v>
      </c>
      <c r="F11" s="16">
        <v>1.8138647638657499</v>
      </c>
      <c r="G11" s="15">
        <v>1115934.9281500001</v>
      </c>
      <c r="H11" s="16">
        <v>-0.6832057138080001</v>
      </c>
      <c r="I11" s="17">
        <v>353521.80900000001</v>
      </c>
    </row>
    <row r="12" spans="1:9">
      <c r="A12" s="13">
        <v>389</v>
      </c>
      <c r="B12" s="14" t="s">
        <v>98</v>
      </c>
      <c r="C12" s="15">
        <v>11749.941999999999</v>
      </c>
      <c r="D12" s="43">
        <v>-0.98297863938392205</v>
      </c>
      <c r="E12" s="15">
        <v>200</v>
      </c>
      <c r="F12" s="43">
        <v>621.07049999999992</v>
      </c>
      <c r="G12" s="15">
        <v>124414.1</v>
      </c>
      <c r="H12" s="43">
        <v>-1.0261787048252569</v>
      </c>
      <c r="I12" s="17">
        <v>-3257</v>
      </c>
    </row>
    <row r="13" spans="1:9">
      <c r="A13" s="18" t="s">
        <v>99</v>
      </c>
      <c r="B13" s="19" t="s">
        <v>100</v>
      </c>
      <c r="C13" s="20">
        <v>2477526.27624</v>
      </c>
      <c r="D13" s="43">
        <v>-5.3405704516202239E-2</v>
      </c>
      <c r="E13" s="20">
        <v>2345212.2400000002</v>
      </c>
      <c r="F13" s="43">
        <v>0.13974071553540909</v>
      </c>
      <c r="G13" s="20">
        <v>2672933.8764999993</v>
      </c>
      <c r="H13" s="43">
        <v>-1.79160305539241E-3</v>
      </c>
      <c r="I13" s="21">
        <v>2668145.04</v>
      </c>
    </row>
    <row r="14" spans="1:9">
      <c r="A14" s="22" t="s">
        <v>101</v>
      </c>
      <c r="B14" s="23" t="s">
        <v>102</v>
      </c>
      <c r="C14" s="24">
        <v>81375870.24812001</v>
      </c>
      <c r="D14" s="25">
        <v>1.2625080812866591E-3</v>
      </c>
      <c r="E14" s="24">
        <v>81478607.941929996</v>
      </c>
      <c r="F14" s="25">
        <v>5.6258303546832325E-2</v>
      </c>
      <c r="G14" s="24">
        <v>86062456.200100437</v>
      </c>
      <c r="H14" s="25">
        <v>-2.7075473134215603E-2</v>
      </c>
      <c r="I14" s="26">
        <v>83732274.47939001</v>
      </c>
    </row>
    <row r="15" spans="1:9">
      <c r="A15" s="27" t="s">
        <v>103</v>
      </c>
      <c r="B15" s="28" t="s">
        <v>104</v>
      </c>
      <c r="C15" s="10">
        <v>36553374.54242</v>
      </c>
      <c r="D15" s="16">
        <v>-1.6743776739674986E-2</v>
      </c>
      <c r="E15" s="10">
        <v>35941333</v>
      </c>
      <c r="F15" s="16">
        <v>4.745483915691126E-2</v>
      </c>
      <c r="G15" s="10">
        <v>37646923.176599987</v>
      </c>
      <c r="H15" s="16">
        <v>-1.360924700795834E-2</v>
      </c>
      <c r="I15" s="12">
        <v>37134576.900000006</v>
      </c>
    </row>
    <row r="16" spans="1:9">
      <c r="A16" s="8" t="s">
        <v>105</v>
      </c>
      <c r="B16" s="29" t="s">
        <v>106</v>
      </c>
      <c r="C16" s="15">
        <v>3204414.2348200004</v>
      </c>
      <c r="D16" s="16">
        <v>-5.8393843962720793E-2</v>
      </c>
      <c r="E16" s="15">
        <v>3017296.17</v>
      </c>
      <c r="F16" s="16">
        <v>7.1637738886600827E-2</v>
      </c>
      <c r="G16" s="15">
        <v>3233448.4451700007</v>
      </c>
      <c r="H16" s="16">
        <v>6.1637019488498854E-2</v>
      </c>
      <c r="I16" s="17">
        <v>3432748.57</v>
      </c>
    </row>
    <row r="17" spans="1:9">
      <c r="A17" s="8" t="s">
        <v>107</v>
      </c>
      <c r="B17" s="29" t="s">
        <v>108</v>
      </c>
      <c r="C17" s="15">
        <v>4195678.6707899999</v>
      </c>
      <c r="D17" s="16">
        <v>-0.13342735197702632</v>
      </c>
      <c r="E17" s="15">
        <v>3635860.3760000006</v>
      </c>
      <c r="F17" s="16">
        <v>7.6593150000543134E-2</v>
      </c>
      <c r="G17" s="15">
        <v>3914342.3751599998</v>
      </c>
      <c r="H17" s="16">
        <v>-0.26141073035752888</v>
      </c>
      <c r="I17" s="17">
        <v>2891091.2760000001</v>
      </c>
    </row>
    <row r="18" spans="1:9">
      <c r="A18" s="8" t="s">
        <v>109</v>
      </c>
      <c r="B18" s="29" t="s">
        <v>110</v>
      </c>
      <c r="C18" s="15">
        <v>10627163.149879999</v>
      </c>
      <c r="D18" s="16">
        <v>-5.8507760365664664E-2</v>
      </c>
      <c r="E18" s="15">
        <v>10005391.634939998</v>
      </c>
      <c r="F18" s="16">
        <v>7.9935934625191801E-2</v>
      </c>
      <c r="G18" s="15">
        <v>10805181.966570003</v>
      </c>
      <c r="H18" s="16">
        <v>-0.18738322474200084</v>
      </c>
      <c r="I18" s="17">
        <v>8780472.1257500015</v>
      </c>
    </row>
    <row r="19" spans="1:9">
      <c r="A19" s="8" t="s">
        <v>111</v>
      </c>
      <c r="B19" s="29" t="s">
        <v>112</v>
      </c>
      <c r="C19" s="15">
        <v>25644471.45487</v>
      </c>
      <c r="D19" s="16">
        <v>-1.1414403775688569E-2</v>
      </c>
      <c r="E19" s="15">
        <v>25351755.103069995</v>
      </c>
      <c r="F19" s="16">
        <v>3.5863615362863172E-2</v>
      </c>
      <c r="G19" s="15">
        <v>26260960.69686</v>
      </c>
      <c r="H19" s="16">
        <v>9.5834019153035865E-3</v>
      </c>
      <c r="I19" s="17">
        <v>26512630.037900001</v>
      </c>
    </row>
    <row r="20" spans="1:9">
      <c r="A20" s="58" t="s">
        <v>113</v>
      </c>
      <c r="B20" s="29" t="s">
        <v>114</v>
      </c>
      <c r="C20" s="15">
        <v>740715.36229000008</v>
      </c>
      <c r="D20" s="16">
        <v>0.27488650512189972</v>
      </c>
      <c r="E20" s="15">
        <v>944328.01951999997</v>
      </c>
      <c r="F20" s="16">
        <v>-0.20618054748493705</v>
      </c>
      <c r="G20" s="15">
        <v>749625.95145000005</v>
      </c>
      <c r="H20" s="16">
        <v>0.59064890922407309</v>
      </c>
      <c r="I20" s="17">
        <v>1192391.7020000005</v>
      </c>
    </row>
    <row r="21" spans="1:9">
      <c r="A21" s="141">
        <v>489</v>
      </c>
      <c r="B21" s="29" t="s">
        <v>115</v>
      </c>
      <c r="C21" s="15">
        <v>48570.19</v>
      </c>
      <c r="D21" s="16">
        <v>0.40559466619339962</v>
      </c>
      <c r="E21" s="15">
        <v>68270</v>
      </c>
      <c r="F21" s="16">
        <v>-1.3919730481910106E-2</v>
      </c>
      <c r="G21" s="15">
        <v>67319.7</v>
      </c>
      <c r="H21" s="16">
        <v>1.7682921938154808</v>
      </c>
      <c r="I21" s="17">
        <v>186360.6</v>
      </c>
    </row>
    <row r="22" spans="1:9">
      <c r="A22" s="30" t="s">
        <v>116</v>
      </c>
      <c r="B22" s="31" t="s">
        <v>117</v>
      </c>
      <c r="C22" s="20">
        <v>2477525.9762399998</v>
      </c>
      <c r="D22" s="16">
        <v>-5.3347052082410348E-2</v>
      </c>
      <c r="E22" s="20">
        <v>2345357.2689499999</v>
      </c>
      <c r="F22" s="16">
        <v>0.13967408650565954</v>
      </c>
      <c r="G22" s="20">
        <v>2672942.9030199996</v>
      </c>
      <c r="H22" s="16">
        <v>-2.0624789417577226E-3</v>
      </c>
      <c r="I22" s="21">
        <v>2667430.0145700001</v>
      </c>
    </row>
    <row r="23" spans="1:9">
      <c r="A23" s="50" t="s">
        <v>118</v>
      </c>
      <c r="B23" s="51" t="s">
        <v>119</v>
      </c>
      <c r="C23" s="24">
        <v>83491913.581310004</v>
      </c>
      <c r="D23" s="52">
        <v>-2.6138124223308225E-2</v>
      </c>
      <c r="E23" s="24">
        <v>81309591.572480008</v>
      </c>
      <c r="F23" s="52">
        <v>4.9700823287836496E-2</v>
      </c>
      <c r="G23" s="24">
        <v>85350745.214829996</v>
      </c>
      <c r="H23" s="53">
        <v>-2.9912380755246163E-2</v>
      </c>
      <c r="I23" s="26">
        <v>82797701.226219997</v>
      </c>
    </row>
    <row r="24" spans="1:9">
      <c r="A24" s="49" t="s">
        <v>120</v>
      </c>
      <c r="B24" s="32" t="s">
        <v>121</v>
      </c>
      <c r="C24" s="33">
        <v>2116043.3331900034</v>
      </c>
      <c r="D24" s="118">
        <v>0</v>
      </c>
      <c r="E24" s="33">
        <v>-169016.36944999715</v>
      </c>
      <c r="F24" s="118">
        <v>0</v>
      </c>
      <c r="G24" s="34">
        <v>-711710.98527044477</v>
      </c>
      <c r="H24" s="119">
        <v>0</v>
      </c>
      <c r="I24" s="35">
        <v>-934573.25317000074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4883813.4206800004</v>
      </c>
      <c r="D26" s="16">
        <v>0.11357202992057995</v>
      </c>
      <c r="E26" s="15">
        <v>5438478.0246199993</v>
      </c>
      <c r="F26" s="16">
        <v>-6.8246848079510938E-2</v>
      </c>
      <c r="G26" s="15">
        <v>5067319.0410899995</v>
      </c>
      <c r="H26" s="16">
        <v>-2.6665521352477108E-2</v>
      </c>
      <c r="I26" s="17">
        <v>4932196.3370000003</v>
      </c>
    </row>
    <row r="27" spans="1:9">
      <c r="A27" s="58" t="s">
        <v>125</v>
      </c>
      <c r="B27" s="29" t="s">
        <v>126</v>
      </c>
      <c r="C27" s="15">
        <v>327142.25665</v>
      </c>
      <c r="D27" s="16">
        <v>0.22001102253507984</v>
      </c>
      <c r="E27" s="15">
        <v>399117.15905000002</v>
      </c>
      <c r="F27" s="16">
        <v>8.6479056831721218E-2</v>
      </c>
      <c r="G27" s="15">
        <v>433632.43453000009</v>
      </c>
      <c r="H27" s="16">
        <v>0.22960520833252313</v>
      </c>
      <c r="I27" s="17">
        <v>533196.69999999995</v>
      </c>
    </row>
    <row r="28" spans="1:9">
      <c r="A28" s="8" t="s">
        <v>127</v>
      </c>
      <c r="B28" s="29" t="s">
        <v>128</v>
      </c>
      <c r="C28" s="15">
        <v>1883600.3971500001</v>
      </c>
      <c r="D28" s="16">
        <v>4.878668266849065E-2</v>
      </c>
      <c r="E28" s="15">
        <v>1975495.0120000001</v>
      </c>
      <c r="F28" s="16">
        <v>-7.1594465154741771E-2</v>
      </c>
      <c r="G28" s="15">
        <v>1834060.5031999999</v>
      </c>
      <c r="H28" s="16">
        <v>-2.8461827518188258E-2</v>
      </c>
      <c r="I28" s="17">
        <v>1781859.7895</v>
      </c>
    </row>
    <row r="29" spans="1:9">
      <c r="A29" s="50" t="s">
        <v>129</v>
      </c>
      <c r="B29" s="51" t="s">
        <v>130</v>
      </c>
      <c r="C29" s="24">
        <v>7094556.07448</v>
      </c>
      <c r="D29" s="53">
        <v>0.10127964507527905</v>
      </c>
      <c r="E29" s="24">
        <v>7813090.1956699993</v>
      </c>
      <c r="F29" s="53">
        <v>-6.1189389201592802E-2</v>
      </c>
      <c r="G29" s="24">
        <v>7335011.9788199989</v>
      </c>
      <c r="H29" s="53">
        <v>-1.196441840496033E-2</v>
      </c>
      <c r="I29" s="26">
        <v>7247252.8265000004</v>
      </c>
    </row>
    <row r="30" spans="1:9">
      <c r="A30" s="8" t="s">
        <v>131</v>
      </c>
      <c r="B30" s="29" t="s">
        <v>132</v>
      </c>
      <c r="C30" s="15">
        <v>155178.68176000001</v>
      </c>
      <c r="D30" s="16">
        <v>-0.96450543375204911</v>
      </c>
      <c r="E30" s="15">
        <v>5508</v>
      </c>
      <c r="F30" s="16">
        <v>17.27315197167756</v>
      </c>
      <c r="G30" s="15">
        <v>100648.52106</v>
      </c>
      <c r="H30" s="16">
        <v>-0.64492374429729149</v>
      </c>
      <c r="I30" s="17">
        <v>35737.9</v>
      </c>
    </row>
    <row r="31" spans="1:9">
      <c r="A31" s="8" t="s">
        <v>133</v>
      </c>
      <c r="B31" s="29" t="s">
        <v>134</v>
      </c>
      <c r="C31" s="15">
        <v>2262631.2544</v>
      </c>
      <c r="D31" s="16">
        <v>2.9814133398368761E-2</v>
      </c>
      <c r="E31" s="15">
        <v>2330089.64445</v>
      </c>
      <c r="F31" s="16">
        <v>5.7086849991729777E-2</v>
      </c>
      <c r="G31" s="15">
        <v>2463107.1224500001</v>
      </c>
      <c r="H31" s="16">
        <v>-0.14653300384718718</v>
      </c>
      <c r="I31" s="17">
        <v>2102180.6370000001</v>
      </c>
    </row>
    <row r="32" spans="1:9">
      <c r="A32" s="50" t="s">
        <v>135</v>
      </c>
      <c r="B32" s="51" t="s">
        <v>136</v>
      </c>
      <c r="C32" s="24">
        <v>2521550.93616</v>
      </c>
      <c r="D32" s="53">
        <v>-7.3745601979860506E-2</v>
      </c>
      <c r="E32" s="24">
        <v>2335597.64445</v>
      </c>
      <c r="F32" s="53">
        <v>9.76872020753079E-2</v>
      </c>
      <c r="G32" s="24">
        <v>2563755.6435100003</v>
      </c>
      <c r="H32" s="53">
        <v>-0.1660989445651665</v>
      </c>
      <c r="I32" s="26">
        <v>2137918.537</v>
      </c>
    </row>
    <row r="33" spans="1:9">
      <c r="A33" s="36" t="s">
        <v>137</v>
      </c>
      <c r="B33" s="37" t="s">
        <v>15</v>
      </c>
      <c r="C33" s="38">
        <v>4573005.1383200008</v>
      </c>
      <c r="D33" s="39">
        <v>0.1977884094904567</v>
      </c>
      <c r="E33" s="38">
        <v>5477492.5512199998</v>
      </c>
      <c r="F33" s="39">
        <v>-0.12893421749203476</v>
      </c>
      <c r="G33" s="38">
        <v>4771256.33531</v>
      </c>
      <c r="H33" s="39">
        <v>7.085721881845472E-2</v>
      </c>
      <c r="I33" s="40">
        <v>5109334.289499999</v>
      </c>
    </row>
    <row r="34" spans="1:9">
      <c r="A34" s="113" t="s">
        <v>2</v>
      </c>
      <c r="B34" s="29" t="s">
        <v>138</v>
      </c>
      <c r="C34" s="15">
        <v>6460840.9408900058</v>
      </c>
      <c r="D34" s="16">
        <v>-0.41596372540782478</v>
      </c>
      <c r="E34" s="15">
        <v>3773365.473850003</v>
      </c>
      <c r="F34" s="16">
        <v>-7.3741482615130721E-2</v>
      </c>
      <c r="G34" s="15">
        <v>3495111.9093595585</v>
      </c>
      <c r="H34" s="16">
        <v>-0.2372333667740823</v>
      </c>
      <c r="I34" s="17">
        <v>2665954.7438499993</v>
      </c>
    </row>
    <row r="35" spans="1:9">
      <c r="A35" s="113" t="s">
        <v>2</v>
      </c>
      <c r="B35" s="29" t="s">
        <v>139</v>
      </c>
      <c r="C35" s="15">
        <v>1887835.802570004</v>
      </c>
      <c r="D35" s="16">
        <v>-1.9026881866792038</v>
      </c>
      <c r="E35" s="15">
        <v>-1704127.0773699963</v>
      </c>
      <c r="F35" s="16">
        <v>-0.25114479847363591</v>
      </c>
      <c r="G35" s="15">
        <v>-1276144.4259504424</v>
      </c>
      <c r="H35" s="16">
        <v>0.91465753872664302</v>
      </c>
      <c r="I35" s="17">
        <v>-2443379.5456499988</v>
      </c>
    </row>
    <row r="36" spans="1:9">
      <c r="A36" s="123" t="s">
        <v>2</v>
      </c>
      <c r="B36" s="31" t="s">
        <v>140</v>
      </c>
      <c r="C36" s="20">
        <v>79786875.278379992</v>
      </c>
      <c r="D36" s="111">
        <v>2.7673743096420327E-2</v>
      </c>
      <c r="E36" s="20">
        <v>81994876.76730001</v>
      </c>
      <c r="F36" s="111">
        <v>3.0190085035137551E-2</v>
      </c>
      <c r="G36" s="20">
        <v>84470309.069350421</v>
      </c>
      <c r="H36" s="111">
        <v>-9.6772860012775755E-3</v>
      </c>
      <c r="I36" s="21">
        <v>83652865.729870006</v>
      </c>
    </row>
    <row r="37" spans="1:9">
      <c r="A37" s="123">
        <v>0</v>
      </c>
      <c r="B37" s="31" t="s">
        <v>19</v>
      </c>
      <c r="C37" s="64">
        <v>1.4128217103345624</v>
      </c>
      <c r="D37" s="124">
        <v>0</v>
      </c>
      <c r="E37" s="41">
        <v>0.68888555092778037</v>
      </c>
      <c r="F37" s="124">
        <v>0</v>
      </c>
      <c r="G37" s="41">
        <v>0.73253492659653396</v>
      </c>
      <c r="H37" s="124">
        <v>0</v>
      </c>
      <c r="I37" s="42">
        <v>0.52178123269966947</v>
      </c>
    </row>
    <row r="38" spans="1:9">
      <c r="A38" t="s">
        <v>473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G45"/>
  <sheetViews>
    <sheetView topLeftCell="A13" workbookViewId="0">
      <selection activeCell="B34" sqref="B34"/>
    </sheetView>
  </sheetViews>
  <sheetFormatPr baseColWidth="10" defaultRowHeight="13"/>
  <cols>
    <col min="1" max="1" width="26.5" customWidth="1"/>
    <col min="2" max="3" width="15.5" customWidth="1"/>
    <col min="4" max="4" width="15.6640625" customWidth="1"/>
    <col min="5" max="5" width="21.33203125" customWidth="1"/>
    <col min="6" max="6" width="2.1640625" customWidth="1"/>
  </cols>
  <sheetData>
    <row r="1" spans="1:7">
      <c r="B1" s="4"/>
      <c r="C1" s="4"/>
      <c r="D1" s="4"/>
      <c r="E1" s="4"/>
      <c r="F1" s="4"/>
    </row>
    <row r="2" spans="1:7" ht="18" customHeight="1">
      <c r="A2" s="47" t="s">
        <v>475</v>
      </c>
      <c r="B2" s="54"/>
    </row>
    <row r="3" spans="1:7" ht="17.25" customHeight="1">
      <c r="A3" s="198" t="s">
        <v>476</v>
      </c>
      <c r="B3" s="31"/>
      <c r="C3" s="31"/>
      <c r="D3" s="31"/>
      <c r="E3" s="31"/>
      <c r="F3" s="29"/>
      <c r="G3" s="54"/>
    </row>
    <row r="4" spans="1:7">
      <c r="A4" s="211" t="s">
        <v>4</v>
      </c>
      <c r="B4" s="44" t="s">
        <v>37</v>
      </c>
      <c r="C4" s="44" t="s">
        <v>15</v>
      </c>
      <c r="D4" s="44" t="s">
        <v>38</v>
      </c>
      <c r="E4" s="200" t="s">
        <v>19</v>
      </c>
      <c r="F4" s="54"/>
      <c r="G4" s="54"/>
    </row>
    <row r="5" spans="1:7">
      <c r="A5" s="193" t="s">
        <v>3</v>
      </c>
      <c r="B5" s="44" t="s">
        <v>45</v>
      </c>
      <c r="C5" s="44" t="s">
        <v>16</v>
      </c>
      <c r="D5" s="44" t="s">
        <v>39</v>
      </c>
      <c r="E5" s="200" t="s">
        <v>33</v>
      </c>
      <c r="F5" s="214"/>
      <c r="G5" s="54"/>
    </row>
    <row r="6" spans="1:7">
      <c r="A6" s="194"/>
      <c r="B6" s="45" t="s">
        <v>46</v>
      </c>
      <c r="C6" s="45"/>
      <c r="D6" s="59"/>
      <c r="E6" s="201"/>
      <c r="F6" s="214"/>
      <c r="G6" s="54"/>
    </row>
    <row r="7" spans="1:7" ht="16">
      <c r="A7" s="195"/>
      <c r="B7" s="60" t="s">
        <v>43</v>
      </c>
      <c r="C7" s="61"/>
      <c r="D7" s="61"/>
      <c r="E7" s="202"/>
      <c r="F7" s="215"/>
      <c r="G7" s="54"/>
    </row>
    <row r="8" spans="1:7" ht="24" customHeight="1">
      <c r="A8" s="196" t="s">
        <v>60</v>
      </c>
      <c r="B8" s="138">
        <v>597871</v>
      </c>
      <c r="C8" s="138">
        <v>771706</v>
      </c>
      <c r="D8" s="138">
        <v>487979.42828999995</v>
      </c>
      <c r="E8" s="205">
        <v>1.6323385178941203</v>
      </c>
      <c r="F8" s="215"/>
      <c r="G8" s="54"/>
    </row>
    <row r="9" spans="1:7" ht="24" customHeight="1">
      <c r="A9" s="196" t="s">
        <v>5</v>
      </c>
      <c r="B9" s="138">
        <v>242538.00249000266</v>
      </c>
      <c r="C9" s="138">
        <v>591315.07941000001</v>
      </c>
      <c r="D9" s="138">
        <v>102832.36173000268</v>
      </c>
      <c r="E9" s="204">
        <v>1.1739045143793836</v>
      </c>
      <c r="F9" s="215"/>
      <c r="G9" s="54"/>
    </row>
    <row r="10" spans="1:7" ht="24" customHeight="1">
      <c r="A10" s="196" t="s">
        <v>6</v>
      </c>
      <c r="B10" s="138">
        <v>82566.783330000006</v>
      </c>
      <c r="C10" s="138">
        <v>213176.97209000005</v>
      </c>
      <c r="D10" s="138">
        <v>29833.657579999941</v>
      </c>
      <c r="E10" s="203">
        <v>1.1399478437446078</v>
      </c>
      <c r="F10" s="215"/>
      <c r="G10" s="54"/>
    </row>
    <row r="11" spans="1:7" ht="24" customHeight="1">
      <c r="A11" s="196" t="s">
        <v>7</v>
      </c>
      <c r="B11" s="138">
        <v>14190</v>
      </c>
      <c r="C11" s="138">
        <v>25114</v>
      </c>
      <c r="D11" s="138">
        <v>3103</v>
      </c>
      <c r="E11" s="203">
        <v>1.1235565819861433</v>
      </c>
      <c r="F11" s="215"/>
      <c r="G11" s="54"/>
    </row>
    <row r="12" spans="1:7" ht="24" customHeight="1">
      <c r="A12" s="196" t="s">
        <v>8</v>
      </c>
      <c r="B12" s="138">
        <v>-43035</v>
      </c>
      <c r="C12" s="138">
        <v>90620</v>
      </c>
      <c r="D12" s="138">
        <v>-57526</v>
      </c>
      <c r="E12" s="205">
        <v>0.36519532112116532</v>
      </c>
      <c r="F12" s="215"/>
      <c r="G12" s="54"/>
    </row>
    <row r="13" spans="1:7" ht="24" customHeight="1">
      <c r="A13" s="196" t="s">
        <v>9</v>
      </c>
      <c r="B13" s="138">
        <v>192</v>
      </c>
      <c r="C13" s="138">
        <v>27536</v>
      </c>
      <c r="D13" s="138">
        <v>-17934</v>
      </c>
      <c r="E13" s="203">
        <v>0.34870714700755373</v>
      </c>
      <c r="F13" s="215"/>
      <c r="G13" s="54"/>
    </row>
    <row r="14" spans="1:7" ht="24" customHeight="1">
      <c r="A14" s="196" t="s">
        <v>63</v>
      </c>
      <c r="B14" s="138">
        <v>-5723.5999999999767</v>
      </c>
      <c r="C14" s="138">
        <v>33499.800000000003</v>
      </c>
      <c r="D14" s="138">
        <v>-3433.9509800000378</v>
      </c>
      <c r="E14" s="203">
        <v>0.89749338861724437</v>
      </c>
      <c r="F14" s="215"/>
      <c r="G14" s="54"/>
    </row>
    <row r="15" spans="1:7" ht="24" customHeight="1">
      <c r="A15" s="196" t="s">
        <v>11</v>
      </c>
      <c r="B15" s="138">
        <v>4778</v>
      </c>
      <c r="C15" s="138">
        <v>20734</v>
      </c>
      <c r="D15" s="138">
        <v>7136</v>
      </c>
      <c r="E15" s="203">
        <v>1.3441689977814217</v>
      </c>
      <c r="F15" s="215"/>
      <c r="G15" s="54"/>
    </row>
    <row r="16" spans="1:7" ht="24" customHeight="1">
      <c r="A16" s="196" t="s">
        <v>12</v>
      </c>
      <c r="B16" s="138">
        <v>414.10000000009313</v>
      </c>
      <c r="C16" s="138">
        <v>81164.3</v>
      </c>
      <c r="D16" s="138">
        <v>-11796.099999999889</v>
      </c>
      <c r="E16" s="203">
        <v>0.85466393475949531</v>
      </c>
      <c r="F16" s="215"/>
      <c r="G16" s="54"/>
    </row>
    <row r="17" spans="1:7" ht="24" customHeight="1">
      <c r="A17" s="196" t="s">
        <v>13</v>
      </c>
      <c r="B17" s="138">
        <v>4353.6000000005588</v>
      </c>
      <c r="C17" s="138">
        <v>144369.4</v>
      </c>
      <c r="D17" s="138">
        <v>-24971.799999999464</v>
      </c>
      <c r="E17" s="203">
        <v>0.82702844231534201</v>
      </c>
      <c r="F17" s="215"/>
      <c r="G17" s="54"/>
    </row>
    <row r="18" spans="1:7" ht="24" customHeight="1">
      <c r="A18" s="196" t="s">
        <v>14</v>
      </c>
      <c r="B18" s="138">
        <v>79488</v>
      </c>
      <c r="C18" s="138">
        <v>111405</v>
      </c>
      <c r="D18" s="138">
        <v>57245</v>
      </c>
      <c r="E18" s="204">
        <v>1.5138458776536061</v>
      </c>
      <c r="F18" s="215"/>
      <c r="G18" s="54"/>
    </row>
    <row r="19" spans="1:7" ht="24" customHeight="1">
      <c r="A19" s="196" t="s">
        <v>17</v>
      </c>
      <c r="B19" s="138">
        <v>277525</v>
      </c>
      <c r="C19" s="138">
        <v>293459</v>
      </c>
      <c r="D19" s="138">
        <v>196123</v>
      </c>
      <c r="E19" s="204">
        <v>1.6683148242173524</v>
      </c>
      <c r="F19" s="215"/>
      <c r="G19" s="54"/>
    </row>
    <row r="20" spans="1:7" ht="24" customHeight="1">
      <c r="A20" s="196" t="s">
        <v>68</v>
      </c>
      <c r="B20" s="138">
        <v>-29084.252000000793</v>
      </c>
      <c r="C20" s="138">
        <v>116658.6</v>
      </c>
      <c r="D20" s="138">
        <v>-91164.672999999981</v>
      </c>
      <c r="E20" s="203">
        <v>0.21853448438434916</v>
      </c>
      <c r="F20" s="215"/>
      <c r="G20" s="54"/>
    </row>
    <row r="21" spans="1:7" ht="24" customHeight="1">
      <c r="A21" s="196" t="s">
        <v>20</v>
      </c>
      <c r="B21" s="138">
        <v>-6064</v>
      </c>
      <c r="C21" s="138">
        <v>22121</v>
      </c>
      <c r="D21" s="138">
        <v>-12393</v>
      </c>
      <c r="E21" s="203">
        <v>0.43976312101622894</v>
      </c>
      <c r="F21" s="215"/>
      <c r="G21" s="54"/>
    </row>
    <row r="22" spans="1:7" ht="24" customHeight="1">
      <c r="A22" s="196" t="s">
        <v>21</v>
      </c>
      <c r="B22" s="138">
        <v>4628.6999999999534</v>
      </c>
      <c r="C22" s="138">
        <v>34919.599999999999</v>
      </c>
      <c r="D22" s="138">
        <v>-1754.5000000000437</v>
      </c>
      <c r="E22" s="203">
        <v>0.9497560109508687</v>
      </c>
      <c r="F22" s="215"/>
      <c r="G22" s="54"/>
    </row>
    <row r="23" spans="1:7" ht="24" customHeight="1">
      <c r="A23" s="196" t="s">
        <v>22</v>
      </c>
      <c r="B23" s="138">
        <v>895</v>
      </c>
      <c r="C23" s="138">
        <v>4470</v>
      </c>
      <c r="D23" s="138">
        <v>10416</v>
      </c>
      <c r="E23" s="205">
        <v>3.330201342281879</v>
      </c>
      <c r="F23" s="215"/>
      <c r="G23" s="54"/>
    </row>
    <row r="24" spans="1:7" ht="24" customHeight="1">
      <c r="A24" s="196" t="s">
        <v>23</v>
      </c>
      <c r="B24" s="138">
        <v>64740.087899999693</v>
      </c>
      <c r="C24" s="138">
        <v>139663.30193000002</v>
      </c>
      <c r="D24" s="138">
        <v>10889.220299999695</v>
      </c>
      <c r="E24" s="205">
        <v>1.0779676561381704</v>
      </c>
      <c r="F24" s="215"/>
      <c r="G24" s="54"/>
    </row>
    <row r="25" spans="1:7" ht="24" customHeight="1">
      <c r="A25" s="196" t="s">
        <v>24</v>
      </c>
      <c r="B25" s="138">
        <v>108563</v>
      </c>
      <c r="C25" s="138">
        <v>210319</v>
      </c>
      <c r="D25" s="138">
        <v>94638</v>
      </c>
      <c r="E25" s="203">
        <v>1.4499736115139383</v>
      </c>
      <c r="F25" s="215"/>
      <c r="G25" s="54"/>
    </row>
    <row r="26" spans="1:7" ht="24" customHeight="1">
      <c r="A26" s="196" t="s">
        <v>25</v>
      </c>
      <c r="B26" s="138">
        <v>32956.1523800008</v>
      </c>
      <c r="C26" s="138">
        <v>208695.24514999997</v>
      </c>
      <c r="D26" s="138">
        <v>40563.748680000834</v>
      </c>
      <c r="E26" s="203">
        <v>1.1943683415060347</v>
      </c>
      <c r="F26" s="215"/>
      <c r="G26" s="54"/>
    </row>
    <row r="27" spans="1:7" ht="24" customHeight="1">
      <c r="A27" s="196" t="s">
        <v>26</v>
      </c>
      <c r="B27" s="138">
        <v>73724</v>
      </c>
      <c r="C27" s="138">
        <v>84525</v>
      </c>
      <c r="D27" s="138">
        <v>60445</v>
      </c>
      <c r="E27" s="203">
        <v>1.7151138716356107</v>
      </c>
      <c r="F27" s="215"/>
      <c r="G27" s="54"/>
    </row>
    <row r="28" spans="1:7" ht="24" customHeight="1">
      <c r="A28" s="196" t="s">
        <v>27</v>
      </c>
      <c r="B28" s="138">
        <v>-15376</v>
      </c>
      <c r="C28" s="138">
        <v>231204</v>
      </c>
      <c r="D28" s="138">
        <v>-67476</v>
      </c>
      <c r="E28" s="205">
        <v>0.70815383816888977</v>
      </c>
      <c r="F28" s="215"/>
      <c r="G28" s="54"/>
    </row>
    <row r="29" spans="1:7" ht="24" customHeight="1">
      <c r="A29" s="196" t="s">
        <v>28</v>
      </c>
      <c r="B29" s="138">
        <v>301637.81601999979</v>
      </c>
      <c r="C29" s="138">
        <v>304245</v>
      </c>
      <c r="D29" s="138">
        <v>481234.17541999975</v>
      </c>
      <c r="E29" s="204">
        <v>2.5817324045423908</v>
      </c>
      <c r="F29" s="215"/>
      <c r="G29" s="54"/>
    </row>
    <row r="30" spans="1:7" ht="24" customHeight="1">
      <c r="A30" s="196" t="s">
        <v>29</v>
      </c>
      <c r="B30" s="138">
        <v>72096.020900000352</v>
      </c>
      <c r="C30" s="138">
        <v>237134.11082999996</v>
      </c>
      <c r="D30" s="138">
        <v>97646.81024000037</v>
      </c>
      <c r="E30" s="203">
        <v>1.4117788448832771</v>
      </c>
      <c r="F30" s="215"/>
      <c r="G30" s="54"/>
    </row>
    <row r="31" spans="1:7" ht="24" customHeight="1">
      <c r="A31" s="196" t="s">
        <v>30</v>
      </c>
      <c r="B31" s="138">
        <v>-21350.700000000186</v>
      </c>
      <c r="C31" s="138">
        <v>52034</v>
      </c>
      <c r="D31" s="138">
        <v>4678.6999999998079</v>
      </c>
      <c r="E31" s="203">
        <v>1.0899162086328134</v>
      </c>
      <c r="F31" s="215"/>
      <c r="G31" s="54"/>
    </row>
    <row r="32" spans="1:7" ht="24" customHeight="1">
      <c r="A32" s="196" t="s">
        <v>31</v>
      </c>
      <c r="B32" s="138">
        <v>273284.62217000034</v>
      </c>
      <c r="C32" s="138">
        <v>475781.72891000006</v>
      </c>
      <c r="D32" s="138">
        <v>501412.72431000031</v>
      </c>
      <c r="E32" s="205">
        <v>1.6266936994471903</v>
      </c>
      <c r="F32" s="54"/>
      <c r="G32" s="54"/>
    </row>
    <row r="33" spans="1:7" ht="24" customHeight="1">
      <c r="A33" s="197" t="s">
        <v>1</v>
      </c>
      <c r="B33" s="139">
        <v>235</v>
      </c>
      <c r="C33" s="139">
        <v>47135</v>
      </c>
      <c r="D33" s="139">
        <v>-9891</v>
      </c>
      <c r="E33" s="207">
        <v>0.79015593508008908</v>
      </c>
      <c r="F33" s="215"/>
      <c r="G33" s="54"/>
    </row>
    <row r="34" spans="1:7" ht="25.5" customHeight="1">
      <c r="A34" s="197" t="str">
        <f>CHD!B1</f>
        <v>26 Kantone</v>
      </c>
      <c r="B34" s="139">
        <v>2116043.3331900034</v>
      </c>
      <c r="C34" s="192">
        <v>4573005.1383200008</v>
      </c>
      <c r="D34" s="139">
        <v>1887835.802570004</v>
      </c>
      <c r="E34" s="207">
        <v>1.4128217103345624</v>
      </c>
      <c r="F34" s="215"/>
      <c r="G34" s="54"/>
    </row>
    <row r="35" spans="1:7" ht="16">
      <c r="A35" s="4" t="s">
        <v>34</v>
      </c>
      <c r="B35" s="4"/>
      <c r="C35" s="4"/>
      <c r="D35" s="4"/>
      <c r="E35" s="46"/>
      <c r="F35" s="46"/>
    </row>
    <row r="36" spans="1:7">
      <c r="A36" s="1" t="s">
        <v>44</v>
      </c>
      <c r="B36" s="4"/>
      <c r="C36" s="4"/>
      <c r="D36" s="4"/>
      <c r="E36" s="4"/>
      <c r="F36" s="4"/>
    </row>
    <row r="37" spans="1:7">
      <c r="A37" t="str">
        <f>'Budget 2012'!A37</f>
        <v>Kantone die HRM2 anwenden, sind mit HRM2 markiert   /  Cantons qui utilises MCH2 sont marqué HRM2</v>
      </c>
      <c r="B37" s="4"/>
      <c r="C37" s="4"/>
      <c r="D37" s="4"/>
      <c r="E37" s="4"/>
      <c r="F37" s="4"/>
    </row>
    <row r="38" spans="1:7">
      <c r="B38" s="4"/>
      <c r="C38" s="4"/>
      <c r="D38" s="4"/>
      <c r="E38" s="4"/>
      <c r="F38" s="4"/>
    </row>
    <row r="39" spans="1:7">
      <c r="A39" s="126"/>
      <c r="B39" s="126"/>
      <c r="C39" s="126"/>
      <c r="D39" s="126"/>
      <c r="E39" s="126"/>
    </row>
    <row r="44" spans="1:7">
      <c r="A44" s="127"/>
    </row>
    <row r="45" spans="1:7">
      <c r="A45" s="128"/>
    </row>
  </sheetData>
  <phoneticPr fontId="7" type="noConversion"/>
  <pageMargins left="0.6692913385826772" right="0.55118110236220474" top="0.98425196850393704" bottom="0.75" header="0.51181102362204722" footer="0.47244094488188981"/>
  <pageSetup paperSize="9" scale="92" orientation="portrait" horizontalDpi="300" verticalDpi="300"/>
  <headerFooter alignWithMargins="0">
    <oddHeader>&amp;LFachgruppe für kantonale Finanzfragen (FkF)
Groupe d'étude pour les finances cantonales&amp;RZürich, 20.6.2012</oddHeader>
    <oddFooter>&amp;LQuelle: FkF Juni 2012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E38"/>
  <sheetViews>
    <sheetView topLeftCell="A16" workbookViewId="0">
      <selection activeCell="B34" sqref="B34"/>
    </sheetView>
  </sheetViews>
  <sheetFormatPr baseColWidth="10" defaultRowHeight="13"/>
  <cols>
    <col min="1" max="1" width="23" customWidth="1"/>
    <col min="2" max="2" width="17.1640625" customWidth="1"/>
    <col min="3" max="4" width="16.6640625" customWidth="1"/>
    <col min="5" max="5" width="21.83203125" customWidth="1"/>
  </cols>
  <sheetData>
    <row r="1" spans="1:5">
      <c r="B1" s="4"/>
      <c r="C1" s="4"/>
      <c r="D1" s="4"/>
      <c r="E1" s="4"/>
    </row>
    <row r="2" spans="1:5" ht="20.25" customHeight="1">
      <c r="A2" s="47" t="s">
        <v>74</v>
      </c>
      <c r="B2" s="54"/>
    </row>
    <row r="3" spans="1:5" ht="17.25" customHeight="1">
      <c r="A3" s="198" t="s">
        <v>75</v>
      </c>
      <c r="B3" s="31"/>
      <c r="C3" s="31"/>
      <c r="D3" s="31"/>
      <c r="E3" s="31"/>
    </row>
    <row r="4" spans="1:5">
      <c r="A4" s="211" t="s">
        <v>4</v>
      </c>
      <c r="B4" s="44" t="s">
        <v>37</v>
      </c>
      <c r="C4" s="44" t="s">
        <v>15</v>
      </c>
      <c r="D4" s="213" t="s">
        <v>38</v>
      </c>
      <c r="E4" s="199" t="s">
        <v>19</v>
      </c>
    </row>
    <row r="5" spans="1:5">
      <c r="A5" s="193" t="s">
        <v>3</v>
      </c>
      <c r="B5" s="44" t="s">
        <v>45</v>
      </c>
      <c r="C5" s="44" t="s">
        <v>16</v>
      </c>
      <c r="D5" s="44" t="s">
        <v>39</v>
      </c>
      <c r="E5" s="200" t="s">
        <v>33</v>
      </c>
    </row>
    <row r="6" spans="1:5">
      <c r="A6" s="194"/>
      <c r="B6" s="45" t="s">
        <v>46</v>
      </c>
      <c r="C6" s="45"/>
      <c r="D6" s="59"/>
      <c r="E6" s="201"/>
    </row>
    <row r="7" spans="1:5" ht="24.5" customHeight="1">
      <c r="A7" s="195"/>
      <c r="B7" s="60" t="s">
        <v>43</v>
      </c>
      <c r="C7" s="61"/>
      <c r="D7" s="61"/>
      <c r="E7" s="202"/>
    </row>
    <row r="8" spans="1:5" ht="24" customHeight="1">
      <c r="A8" s="196" t="s">
        <v>60</v>
      </c>
      <c r="B8" s="138">
        <v>192173</v>
      </c>
      <c r="C8" s="138">
        <v>764000</v>
      </c>
      <c r="D8" s="138">
        <v>74072.376000000164</v>
      </c>
      <c r="E8" s="203">
        <v>1.0969533717277489</v>
      </c>
    </row>
    <row r="9" spans="1:5" ht="24" customHeight="1">
      <c r="A9" s="196" t="s">
        <v>5</v>
      </c>
      <c r="B9" s="138">
        <v>77608.736999999732</v>
      </c>
      <c r="C9" s="138">
        <v>658832.73317000014</v>
      </c>
      <c r="D9" s="138">
        <v>20164.782129999599</v>
      </c>
      <c r="E9" s="204">
        <v>1.0306068310130494</v>
      </c>
    </row>
    <row r="10" spans="1:5" ht="24" customHeight="1">
      <c r="A10" s="196" t="s">
        <v>6</v>
      </c>
      <c r="B10" s="138">
        <v>23146.45254999958</v>
      </c>
      <c r="C10" s="138">
        <v>176205.04404999994</v>
      </c>
      <c r="D10" s="138">
        <v>-19085.892500000366</v>
      </c>
      <c r="E10" s="203">
        <v>0.89168362005241719</v>
      </c>
    </row>
    <row r="11" spans="1:5" ht="24" customHeight="1">
      <c r="A11" s="196" t="s">
        <v>7</v>
      </c>
      <c r="B11" s="138">
        <v>3689</v>
      </c>
      <c r="C11" s="138">
        <v>36097</v>
      </c>
      <c r="D11" s="138">
        <v>-16063</v>
      </c>
      <c r="E11" s="203">
        <v>0.55500457101698197</v>
      </c>
    </row>
    <row r="12" spans="1:5" ht="24" customHeight="1">
      <c r="A12" s="196" t="s">
        <v>8</v>
      </c>
      <c r="B12" s="138">
        <v>-104219.5</v>
      </c>
      <c r="C12" s="138">
        <v>91250.8</v>
      </c>
      <c r="D12" s="138">
        <v>-118019.1</v>
      </c>
      <c r="E12" s="205" t="s">
        <v>54</v>
      </c>
    </row>
    <row r="13" spans="1:5" ht="24" customHeight="1">
      <c r="A13" s="196" t="s">
        <v>9</v>
      </c>
      <c r="B13" s="138">
        <v>-1151</v>
      </c>
      <c r="C13" s="138">
        <v>29688</v>
      </c>
      <c r="D13" s="138">
        <v>-17345</v>
      </c>
      <c r="E13" s="203">
        <v>0.41575720829964968</v>
      </c>
    </row>
    <row r="14" spans="1:5" ht="24" customHeight="1">
      <c r="A14" s="196" t="s">
        <v>63</v>
      </c>
      <c r="B14" s="138">
        <v>108</v>
      </c>
      <c r="C14" s="138">
        <v>35183</v>
      </c>
      <c r="D14" s="138">
        <v>-11707.7</v>
      </c>
      <c r="E14" s="203">
        <v>0.66723417559616927</v>
      </c>
    </row>
    <row r="15" spans="1:5" ht="24" customHeight="1">
      <c r="A15" s="196" t="s">
        <v>64</v>
      </c>
      <c r="B15" s="138">
        <v>8803.4859999999753</v>
      </c>
      <c r="C15" s="138">
        <v>19977</v>
      </c>
      <c r="D15" s="138">
        <v>-3390.9000000000233</v>
      </c>
      <c r="E15" s="205">
        <v>0.83025979876858269</v>
      </c>
    </row>
    <row r="16" spans="1:5" ht="24" customHeight="1">
      <c r="A16" s="196" t="s">
        <v>12</v>
      </c>
      <c r="B16" s="138">
        <v>-39750.418000000063</v>
      </c>
      <c r="C16" s="138">
        <v>129146.4</v>
      </c>
      <c r="D16" s="138">
        <v>-91104.918000000063</v>
      </c>
      <c r="E16" s="203">
        <v>0.29456091691289832</v>
      </c>
    </row>
    <row r="17" spans="1:5" ht="24" customHeight="1">
      <c r="A17" s="196" t="s">
        <v>66</v>
      </c>
      <c r="B17" s="138">
        <v>762.20000000018626</v>
      </c>
      <c r="C17" s="138">
        <v>145015</v>
      </c>
      <c r="D17" s="138">
        <v>-41741.599999999366</v>
      </c>
      <c r="E17" s="203">
        <v>0.71215667344757871</v>
      </c>
    </row>
    <row r="18" spans="1:5" ht="24" customHeight="1">
      <c r="A18" s="196" t="s">
        <v>14</v>
      </c>
      <c r="B18" s="138">
        <v>-1339.6000000000931</v>
      </c>
      <c r="C18" s="138">
        <v>138880</v>
      </c>
      <c r="D18" s="138">
        <v>-45745.100000000093</v>
      </c>
      <c r="E18" s="204">
        <v>0.6706141993087551</v>
      </c>
    </row>
    <row r="19" spans="1:5" ht="24" customHeight="1">
      <c r="A19" s="196" t="s">
        <v>17</v>
      </c>
      <c r="B19" s="138">
        <v>52456.563000000082</v>
      </c>
      <c r="C19" s="138">
        <v>317800</v>
      </c>
      <c r="D19" s="138">
        <v>-85475.374999999913</v>
      </c>
      <c r="E19" s="204">
        <v>0.73104035556954083</v>
      </c>
    </row>
    <row r="20" spans="1:5" ht="24" customHeight="1">
      <c r="A20" s="196" t="s">
        <v>68</v>
      </c>
      <c r="B20" s="138">
        <v>-17099.399999999907</v>
      </c>
      <c r="C20" s="138">
        <v>374435</v>
      </c>
      <c r="D20" s="138">
        <v>-315744.10199999996</v>
      </c>
      <c r="E20" s="203">
        <v>0.15674522413770089</v>
      </c>
    </row>
    <row r="21" spans="1:5" ht="24" customHeight="1">
      <c r="A21" s="196" t="s">
        <v>20</v>
      </c>
      <c r="B21" s="138">
        <v>-9443.1999999999534</v>
      </c>
      <c r="C21" s="138">
        <v>30415.5</v>
      </c>
      <c r="D21" s="138">
        <v>-24659.7</v>
      </c>
      <c r="E21" s="203">
        <v>0.18923903930561872</v>
      </c>
    </row>
    <row r="22" spans="1:5" ht="24" customHeight="1">
      <c r="A22" s="196" t="s">
        <v>21</v>
      </c>
      <c r="B22" s="138">
        <v>-11990</v>
      </c>
      <c r="C22" s="138">
        <v>49966.5</v>
      </c>
      <c r="D22" s="138">
        <v>-30544.7</v>
      </c>
      <c r="E22" s="205">
        <v>0.38869642660582587</v>
      </c>
    </row>
    <row r="23" spans="1:5" ht="24" customHeight="1">
      <c r="A23" s="196" t="s">
        <v>22</v>
      </c>
      <c r="B23" s="138">
        <v>-5533</v>
      </c>
      <c r="C23" s="138">
        <v>7965</v>
      </c>
      <c r="D23" s="138">
        <v>-11545</v>
      </c>
      <c r="E23" s="205" t="s">
        <v>54</v>
      </c>
    </row>
    <row r="24" spans="1:5" ht="24" customHeight="1">
      <c r="A24" s="196" t="s">
        <v>23</v>
      </c>
      <c r="B24" s="138">
        <v>-22592.39999999851</v>
      </c>
      <c r="C24" s="138">
        <v>251149.5</v>
      </c>
      <c r="D24" s="138">
        <v>-170763.49999999852</v>
      </c>
      <c r="E24" s="205">
        <v>0.32007230752998306</v>
      </c>
    </row>
    <row r="25" spans="1:5" ht="24" customHeight="1">
      <c r="A25" s="196" t="s">
        <v>24</v>
      </c>
      <c r="B25" s="138">
        <v>-20750</v>
      </c>
      <c r="C25" s="138">
        <v>218693</v>
      </c>
      <c r="D25" s="138">
        <v>-40895</v>
      </c>
      <c r="E25" s="203">
        <v>0.81300270241845873</v>
      </c>
    </row>
    <row r="26" spans="1:5" ht="24" customHeight="1">
      <c r="A26" s="196" t="s">
        <v>25</v>
      </c>
      <c r="B26" s="138">
        <v>2851.2929999995977</v>
      </c>
      <c r="C26" s="138">
        <v>248424.77499999997</v>
      </c>
      <c r="D26" s="138">
        <v>14225.265999999654</v>
      </c>
      <c r="E26" s="203">
        <v>1.0572618652869854</v>
      </c>
    </row>
    <row r="27" spans="1:5" ht="24" customHeight="1">
      <c r="A27" s="196" t="s">
        <v>26</v>
      </c>
      <c r="B27" s="138">
        <v>-3513</v>
      </c>
      <c r="C27" s="138">
        <v>98485</v>
      </c>
      <c r="D27" s="138">
        <v>-22127</v>
      </c>
      <c r="E27" s="203">
        <v>0.77532619180585871</v>
      </c>
    </row>
    <row r="28" spans="1:5" ht="24" customHeight="1">
      <c r="A28" s="196" t="s">
        <v>27</v>
      </c>
      <c r="B28" s="138">
        <v>-133249.16399999987</v>
      </c>
      <c r="C28" s="138">
        <v>224812.26</v>
      </c>
      <c r="D28" s="138">
        <v>-172061.42399999988</v>
      </c>
      <c r="E28" s="205">
        <v>0.23464394690930168</v>
      </c>
    </row>
    <row r="29" spans="1:5" ht="24" customHeight="1">
      <c r="A29" s="196" t="s">
        <v>28</v>
      </c>
      <c r="B29" s="138">
        <v>2407.9000000003725</v>
      </c>
      <c r="C29" s="138">
        <v>300000</v>
      </c>
      <c r="D29" s="138">
        <v>-79035.399999999616</v>
      </c>
      <c r="E29" s="204">
        <v>0.73654866666666796</v>
      </c>
    </row>
    <row r="30" spans="1:5" ht="24" customHeight="1">
      <c r="A30" s="196" t="s">
        <v>29</v>
      </c>
      <c r="B30" s="138">
        <v>22583.200000000186</v>
      </c>
      <c r="C30" s="138">
        <v>225948.4</v>
      </c>
      <c r="D30" s="138">
        <v>3572.300000000163</v>
      </c>
      <c r="E30" s="203">
        <v>1.0158102469413377</v>
      </c>
    </row>
    <row r="31" spans="1:5" ht="24" customHeight="1">
      <c r="A31" s="196" t="s">
        <v>30</v>
      </c>
      <c r="B31" s="138">
        <v>-15443.5</v>
      </c>
      <c r="C31" s="138">
        <v>83565</v>
      </c>
      <c r="D31" s="138">
        <v>-24405</v>
      </c>
      <c r="E31" s="205">
        <v>0.70795189373541556</v>
      </c>
    </row>
    <row r="32" spans="1:5" ht="24" customHeight="1">
      <c r="A32" s="196" t="s">
        <v>31</v>
      </c>
      <c r="B32" s="138">
        <v>-175042.01899999846</v>
      </c>
      <c r="C32" s="138">
        <v>771095.63899999997</v>
      </c>
      <c r="D32" s="138">
        <v>-468550.38999999838</v>
      </c>
      <c r="E32" s="205">
        <v>0.49263903171642776</v>
      </c>
    </row>
    <row r="33" spans="1:5" ht="24" customHeight="1">
      <c r="A33" s="197" t="s">
        <v>1</v>
      </c>
      <c r="B33" s="139">
        <v>5510</v>
      </c>
      <c r="C33" s="139">
        <v>50462</v>
      </c>
      <c r="D33" s="139">
        <v>-6152</v>
      </c>
      <c r="E33" s="207">
        <v>0.87808648091633312</v>
      </c>
    </row>
    <row r="34" spans="1:5" ht="25.5" customHeight="1">
      <c r="A34" s="212" t="s">
        <v>56</v>
      </c>
      <c r="B34" s="208">
        <v>-169016.36944999715</v>
      </c>
      <c r="C34" s="209">
        <v>5477492.5512199998</v>
      </c>
      <c r="D34" s="208">
        <v>-1704127.0773699963</v>
      </c>
      <c r="E34" s="210">
        <v>0.68888555092778037</v>
      </c>
    </row>
    <row r="35" spans="1:5" ht="16">
      <c r="A35" s="4" t="s">
        <v>34</v>
      </c>
      <c r="B35" s="46"/>
      <c r="C35" s="46"/>
      <c r="D35" s="46"/>
      <c r="E35" s="46"/>
    </row>
    <row r="36" spans="1:5">
      <c r="A36" s="1" t="s">
        <v>44</v>
      </c>
      <c r="B36" s="129"/>
      <c r="C36" s="129"/>
      <c r="D36" s="129"/>
      <c r="E36" s="129"/>
    </row>
    <row r="37" spans="1:5">
      <c r="A37" t="s">
        <v>73</v>
      </c>
      <c r="B37" s="129"/>
      <c r="C37" s="129"/>
      <c r="D37" s="129"/>
      <c r="E37" s="129"/>
    </row>
    <row r="38" spans="1:5">
      <c r="B38" s="129"/>
      <c r="C38" s="129"/>
      <c r="D38" s="129"/>
      <c r="E38" s="129"/>
    </row>
  </sheetData>
  <phoneticPr fontId="7" type="noConversion"/>
  <pageMargins left="0.6692913385826772" right="0.55118110236220474" top="0.98425196850393704" bottom="0.75" header="0.51181102362204722" footer="0.47244094488188981"/>
  <pageSetup paperSize="9" scale="93" orientation="portrait" horizontalDpi="300" verticalDpi="300"/>
  <headerFooter alignWithMargins="0">
    <oddHeader>&amp;LFachgruppe für kantonale Finanzfragen (FkF)
Groupe d'étude pour les finances cantonales&amp;RZürich, 20.6.2012</oddHeader>
    <oddFooter>&amp;LQuelle: FkF Juni 2012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4"/>
  <sheetViews>
    <sheetView topLeftCell="A16" workbookViewId="0">
      <selection activeCell="B16" sqref="B16"/>
    </sheetView>
  </sheetViews>
  <sheetFormatPr baseColWidth="10" defaultRowHeight="13"/>
  <cols>
    <col min="1" max="1" width="25.6640625" customWidth="1"/>
    <col min="2" max="2" width="17.1640625" customWidth="1"/>
    <col min="3" max="4" width="16.6640625" customWidth="1"/>
    <col min="5" max="5" width="21.83203125" customWidth="1"/>
  </cols>
  <sheetData>
    <row r="1" spans="1:6">
      <c r="B1" s="4"/>
      <c r="C1" s="4"/>
      <c r="D1" s="4"/>
      <c r="E1" s="4"/>
    </row>
    <row r="2" spans="1:6" ht="18" customHeight="1">
      <c r="A2" s="47" t="s">
        <v>71</v>
      </c>
      <c r="B2" s="54"/>
    </row>
    <row r="3" spans="1:6" ht="20.25" customHeight="1">
      <c r="A3" s="198" t="s">
        <v>72</v>
      </c>
      <c r="B3" s="31"/>
      <c r="C3" s="31"/>
      <c r="D3" s="31"/>
      <c r="E3" s="31"/>
    </row>
    <row r="4" spans="1:6">
      <c r="A4" s="211" t="s">
        <v>4</v>
      </c>
      <c r="B4" s="44" t="s">
        <v>37</v>
      </c>
      <c r="C4" s="44" t="s">
        <v>15</v>
      </c>
      <c r="D4" s="44" t="s">
        <v>38</v>
      </c>
      <c r="E4" s="199" t="s">
        <v>19</v>
      </c>
    </row>
    <row r="5" spans="1:6">
      <c r="A5" s="193" t="s">
        <v>3</v>
      </c>
      <c r="B5" s="44" t="s">
        <v>45</v>
      </c>
      <c r="C5" s="44" t="s">
        <v>16</v>
      </c>
      <c r="D5" s="44" t="s">
        <v>39</v>
      </c>
      <c r="E5" s="200" t="s">
        <v>33</v>
      </c>
    </row>
    <row r="6" spans="1:6">
      <c r="A6" s="194"/>
      <c r="B6" s="45" t="s">
        <v>46</v>
      </c>
      <c r="C6" s="45"/>
      <c r="D6" s="59"/>
      <c r="E6" s="201"/>
    </row>
    <row r="7" spans="1:6" ht="24.5" customHeight="1">
      <c r="A7" s="195"/>
      <c r="B7" s="60" t="s">
        <v>43</v>
      </c>
      <c r="C7" s="61"/>
      <c r="D7" s="61"/>
      <c r="E7" s="202"/>
    </row>
    <row r="8" spans="1:6" ht="24" customHeight="1">
      <c r="A8" s="196" t="s">
        <v>60</v>
      </c>
      <c r="B8" s="138">
        <v>-1723294</v>
      </c>
      <c r="C8" s="138">
        <v>677010</v>
      </c>
      <c r="D8" s="138">
        <v>-1738809.6100699974</v>
      </c>
      <c r="E8" s="205" t="s">
        <v>54</v>
      </c>
      <c r="F8" t="s">
        <v>2</v>
      </c>
    </row>
    <row r="9" spans="1:6" ht="24" customHeight="1">
      <c r="A9" s="196" t="s">
        <v>5</v>
      </c>
      <c r="B9" s="138">
        <v>56641.993919998407</v>
      </c>
      <c r="C9" s="138">
        <v>582002.33457999991</v>
      </c>
      <c r="D9" s="138">
        <v>12658.97575999843</v>
      </c>
      <c r="E9" s="204">
        <v>1.0217507302082107</v>
      </c>
    </row>
    <row r="10" spans="1:6" ht="24" customHeight="1">
      <c r="A10" s="196" t="s">
        <v>6</v>
      </c>
      <c r="B10" s="138">
        <v>49514.952930000145</v>
      </c>
      <c r="C10" s="138">
        <v>180361.93865000003</v>
      </c>
      <c r="D10" s="138">
        <v>24465.014280000119</v>
      </c>
      <c r="E10" s="203">
        <v>1.1356439970823085</v>
      </c>
      <c r="F10" t="s">
        <v>2</v>
      </c>
    </row>
    <row r="11" spans="1:6" ht="24" customHeight="1">
      <c r="A11" s="196" t="s">
        <v>7</v>
      </c>
      <c r="B11" s="138">
        <v>10894</v>
      </c>
      <c r="C11" s="138">
        <v>24828</v>
      </c>
      <c r="D11" s="138">
        <v>2536</v>
      </c>
      <c r="E11" s="203">
        <v>1.10214274206541</v>
      </c>
    </row>
    <row r="12" spans="1:6" ht="24" customHeight="1">
      <c r="A12" s="196" t="s">
        <v>8</v>
      </c>
      <c r="B12" s="138">
        <v>-48277.90000000014</v>
      </c>
      <c r="C12" s="138">
        <v>69031.199999999997</v>
      </c>
      <c r="D12" s="138">
        <v>-40540.000000000131</v>
      </c>
      <c r="E12" s="205">
        <v>0.4127293165988693</v>
      </c>
    </row>
    <row r="13" spans="1:6" ht="24" customHeight="1">
      <c r="A13" s="196" t="s">
        <v>9</v>
      </c>
      <c r="B13" s="138">
        <v>-1287</v>
      </c>
      <c r="C13" s="138">
        <v>21792</v>
      </c>
      <c r="D13" s="138">
        <v>-12043</v>
      </c>
      <c r="E13" s="203">
        <v>0.44736600587371511</v>
      </c>
    </row>
    <row r="14" spans="1:6" ht="24" customHeight="1">
      <c r="A14" s="196" t="s">
        <v>63</v>
      </c>
      <c r="B14" s="138">
        <v>608.20000000001164</v>
      </c>
      <c r="C14" s="138">
        <v>38439.599999999999</v>
      </c>
      <c r="D14" s="138">
        <v>-20268.099999999999</v>
      </c>
      <c r="E14" s="203">
        <v>0.47272864441877593</v>
      </c>
      <c r="F14" t="s">
        <v>2</v>
      </c>
    </row>
    <row r="15" spans="1:6" ht="24" customHeight="1">
      <c r="A15" s="196" t="s">
        <v>64</v>
      </c>
      <c r="B15" s="138">
        <v>8102.3999999999651</v>
      </c>
      <c r="C15" s="138">
        <v>17685.7</v>
      </c>
      <c r="D15" s="138">
        <v>2985.1</v>
      </c>
      <c r="E15" s="205">
        <v>1.168786081410405</v>
      </c>
    </row>
    <row r="16" spans="1:6" ht="24" customHeight="1">
      <c r="A16" s="196" t="s">
        <v>12</v>
      </c>
      <c r="B16" s="138">
        <v>84786.3</v>
      </c>
      <c r="C16" s="138">
        <v>106365.1</v>
      </c>
      <c r="D16" s="138">
        <v>45547.5</v>
      </c>
      <c r="E16" s="203">
        <v>1.4282184663954629</v>
      </c>
    </row>
    <row r="17" spans="1:6" ht="24" customHeight="1">
      <c r="A17" s="196" t="s">
        <v>66</v>
      </c>
      <c r="B17" s="138">
        <v>2789.1899999999441</v>
      </c>
      <c r="C17" s="138">
        <v>177502.14</v>
      </c>
      <c r="D17" s="138">
        <v>65773.659999999538</v>
      </c>
      <c r="E17" s="203">
        <v>1.3705513634934179</v>
      </c>
      <c r="F17" t="s">
        <v>2</v>
      </c>
    </row>
    <row r="18" spans="1:6" ht="24" customHeight="1">
      <c r="A18" s="196" t="s">
        <v>14</v>
      </c>
      <c r="B18" s="138">
        <v>19272.94000000041</v>
      </c>
      <c r="C18" s="138">
        <v>133569.31</v>
      </c>
      <c r="D18" s="138">
        <v>-18980.969999999594</v>
      </c>
      <c r="E18" s="204">
        <v>0.85789422734908494</v>
      </c>
      <c r="F18" t="s">
        <v>2</v>
      </c>
    </row>
    <row r="19" spans="1:6" ht="24" customHeight="1">
      <c r="A19" s="196" t="s">
        <v>17</v>
      </c>
      <c r="B19" s="138">
        <v>217334.89999999944</v>
      </c>
      <c r="C19" s="138">
        <v>326432.95</v>
      </c>
      <c r="D19" s="138">
        <v>63198.219999999506</v>
      </c>
      <c r="E19" s="204">
        <v>1.1936024534287961</v>
      </c>
    </row>
    <row r="20" spans="1:6" ht="24" customHeight="1">
      <c r="A20" s="196" t="s">
        <v>68</v>
      </c>
      <c r="B20" s="138">
        <v>-18908.227000000421</v>
      </c>
      <c r="C20" s="138">
        <v>347572.3</v>
      </c>
      <c r="D20" s="138">
        <v>-310395.59999999998</v>
      </c>
      <c r="E20" s="203">
        <v>0.10696105529698559</v>
      </c>
      <c r="F20" t="s">
        <v>2</v>
      </c>
    </row>
    <row r="21" spans="1:6" ht="24" customHeight="1">
      <c r="A21" s="196" t="s">
        <v>20</v>
      </c>
      <c r="B21" s="138">
        <v>-11448.933769999887</v>
      </c>
      <c r="C21" s="138">
        <v>29835.764449999999</v>
      </c>
      <c r="D21" s="138">
        <v>-27783.385719999886</v>
      </c>
      <c r="E21" s="203">
        <v>6.8789212136312908E-2</v>
      </c>
    </row>
    <row r="22" spans="1:6" ht="24" customHeight="1">
      <c r="A22" s="196" t="s">
        <v>21</v>
      </c>
      <c r="B22" s="138">
        <v>-5347</v>
      </c>
      <c r="C22" s="138">
        <v>53465</v>
      </c>
      <c r="D22" s="138">
        <v>-27456</v>
      </c>
      <c r="E22" s="205">
        <v>0.48646778266155427</v>
      </c>
    </row>
    <row r="23" spans="1:6" ht="24" customHeight="1">
      <c r="A23" s="196" t="s">
        <v>22</v>
      </c>
      <c r="B23" s="138">
        <v>442.39999999999418</v>
      </c>
      <c r="C23" s="138">
        <v>9363.5</v>
      </c>
      <c r="D23" s="138">
        <v>-1557.6000000000058</v>
      </c>
      <c r="E23" s="205">
        <v>0.83365194638756812</v>
      </c>
    </row>
    <row r="24" spans="1:6" ht="24" customHeight="1">
      <c r="A24" s="196" t="s">
        <v>23</v>
      </c>
      <c r="B24" s="138">
        <v>-64847.249580000527</v>
      </c>
      <c r="C24" s="138">
        <v>152208.46843999997</v>
      </c>
      <c r="D24" s="138">
        <v>-120117.0486300005</v>
      </c>
      <c r="E24" s="203">
        <v>0.21083859616293157</v>
      </c>
      <c r="F24" t="s">
        <v>2</v>
      </c>
    </row>
    <row r="25" spans="1:6" ht="24" customHeight="1">
      <c r="A25" s="196" t="s">
        <v>24</v>
      </c>
      <c r="B25" s="138">
        <v>102888</v>
      </c>
      <c r="C25" s="138">
        <v>195909</v>
      </c>
      <c r="D25" s="138">
        <v>95629</v>
      </c>
      <c r="E25" s="203">
        <v>1.4881296928676069</v>
      </c>
      <c r="F25" t="s">
        <v>2</v>
      </c>
    </row>
    <row r="26" spans="1:6" ht="24" customHeight="1">
      <c r="A26" s="196" t="s">
        <v>25</v>
      </c>
      <c r="B26" s="138">
        <v>14549.073710001074</v>
      </c>
      <c r="C26" s="138">
        <v>214431.08325000003</v>
      </c>
      <c r="D26" s="138">
        <v>29783.886290001043</v>
      </c>
      <c r="E26" s="203">
        <v>1.1388972430609638</v>
      </c>
      <c r="F26" t="s">
        <v>2</v>
      </c>
    </row>
    <row r="27" spans="1:6" ht="24" customHeight="1">
      <c r="A27" s="196" t="s">
        <v>26</v>
      </c>
      <c r="B27" s="138">
        <v>28136</v>
      </c>
      <c r="C27" s="138">
        <v>82426</v>
      </c>
      <c r="D27" s="138">
        <v>22295</v>
      </c>
      <c r="E27" s="203">
        <v>1.2704850411277995</v>
      </c>
    </row>
    <row r="28" spans="1:6" ht="24" customHeight="1">
      <c r="A28" s="196" t="s">
        <v>27</v>
      </c>
      <c r="B28" s="138">
        <v>16294.695160000585</v>
      </c>
      <c r="C28" s="138">
        <v>243162.65991000002</v>
      </c>
      <c r="D28" s="138">
        <v>-38067.534879999439</v>
      </c>
      <c r="E28" s="205">
        <v>0.84344827082378071</v>
      </c>
    </row>
    <row r="29" spans="1:6" ht="24" customHeight="1">
      <c r="A29" s="196" t="s">
        <v>28</v>
      </c>
      <c r="B29" s="138">
        <v>345665.84025999717</v>
      </c>
      <c r="C29" s="138">
        <v>234192.77639999997</v>
      </c>
      <c r="D29" s="138">
        <v>298267.10767999722</v>
      </c>
      <c r="E29" s="204">
        <v>2.2735965313061519</v>
      </c>
      <c r="F29" t="s">
        <v>2</v>
      </c>
    </row>
    <row r="30" spans="1:6" ht="24" customHeight="1">
      <c r="A30" s="196" t="s">
        <v>29</v>
      </c>
      <c r="B30" s="138">
        <v>6927.6000000000931</v>
      </c>
      <c r="C30" s="138">
        <v>228014.1</v>
      </c>
      <c r="D30" s="138">
        <v>40676.40000000014</v>
      </c>
      <c r="E30" s="203">
        <v>1.1783942308830908</v>
      </c>
      <c r="F30" t="s">
        <v>2</v>
      </c>
    </row>
    <row r="31" spans="1:6" ht="24" customHeight="1">
      <c r="A31" s="196" t="s">
        <v>30</v>
      </c>
      <c r="B31" s="138">
        <v>2966.600000000326</v>
      </c>
      <c r="C31" s="138">
        <v>76578.100000000006</v>
      </c>
      <c r="D31" s="138">
        <v>-50.199999999676947</v>
      </c>
      <c r="E31" s="205">
        <v>0.9993444601002156</v>
      </c>
      <c r="F31" t="s">
        <v>2</v>
      </c>
    </row>
    <row r="32" spans="1:6" ht="24" customHeight="1">
      <c r="A32" s="196" t="s">
        <v>31</v>
      </c>
      <c r="B32" s="138">
        <v>193099.62678955868</v>
      </c>
      <c r="C32" s="138">
        <v>502554.30479999998</v>
      </c>
      <c r="D32" s="138">
        <v>383134.59926955873</v>
      </c>
      <c r="E32" s="205">
        <v>1.5277764406186043</v>
      </c>
    </row>
    <row r="33" spans="1:5" ht="24" customHeight="1">
      <c r="A33" s="197" t="s">
        <v>1</v>
      </c>
      <c r="B33" s="139">
        <v>784.6123099999968</v>
      </c>
      <c r="C33" s="139">
        <v>46523.004829999998</v>
      </c>
      <c r="D33" s="139">
        <v>-7025.8399300000019</v>
      </c>
      <c r="E33" s="207">
        <v>0.84898138123981526</v>
      </c>
    </row>
    <row r="34" spans="1:5" ht="25.5" customHeight="1">
      <c r="A34" s="212" t="s">
        <v>56</v>
      </c>
      <c r="B34" s="208">
        <v>-711710.98527044477</v>
      </c>
      <c r="C34" s="209">
        <v>4771256.33531</v>
      </c>
      <c r="D34" s="208">
        <v>-1276144.4259504424</v>
      </c>
      <c r="E34" s="210">
        <v>0.73253492659653396</v>
      </c>
    </row>
    <row r="35" spans="1:5" ht="16">
      <c r="A35" s="4" t="s">
        <v>34</v>
      </c>
      <c r="B35" s="46"/>
      <c r="C35" s="46"/>
      <c r="D35" s="46"/>
      <c r="E35" s="46"/>
    </row>
    <row r="36" spans="1:5">
      <c r="A36" s="1" t="s">
        <v>44</v>
      </c>
      <c r="B36" s="4"/>
      <c r="C36" s="4"/>
      <c r="D36" s="4"/>
      <c r="E36" s="4"/>
    </row>
    <row r="37" spans="1:5">
      <c r="A37" s="4" t="s">
        <v>73</v>
      </c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B40" s="4"/>
      <c r="C40" s="4"/>
      <c r="D40" s="4"/>
      <c r="E40" s="4"/>
    </row>
    <row r="41" spans="1:5">
      <c r="B41" s="4"/>
      <c r="C41" s="4"/>
      <c r="D41" s="4"/>
      <c r="E41" s="4"/>
    </row>
    <row r="42" spans="1:5">
      <c r="B42" s="4"/>
      <c r="C42" s="4"/>
      <c r="D42" s="4"/>
      <c r="E42" s="4"/>
    </row>
    <row r="43" spans="1:5"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</sheetData>
  <phoneticPr fontId="7" type="noConversion"/>
  <pageMargins left="0.6692913385826772" right="0.55118110236220474" top="0.98425196850393704" bottom="0.75" header="0.51181102362204722" footer="0.47244094488188981"/>
  <pageSetup paperSize="9" scale="92" orientation="portrait" horizontalDpi="300" verticalDpi="300"/>
  <headerFooter alignWithMargins="0">
    <oddHeader>&amp;LFachgruppe für kantonale Finanzfragen (FkF)
Groupe d'étude pour les finances cantonales&amp;RZürich, 20.6.2012</oddHeader>
    <oddFooter>&amp;LQuelle: FkF Juni 2012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20" zoomScaleNormal="115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5" style="229" customWidth="1"/>
    <col min="4" max="6" width="12.6640625" style="229" customWidth="1"/>
    <col min="7" max="16384" width="11.5" style="229"/>
  </cols>
  <sheetData>
    <row r="1" spans="1:57" s="351" customFormat="1" ht="18" customHeight="1">
      <c r="A1" s="347" t="s">
        <v>193</v>
      </c>
      <c r="B1" s="347" t="s">
        <v>332</v>
      </c>
      <c r="C1" s="347" t="s">
        <v>6</v>
      </c>
      <c r="D1" s="348" t="s">
        <v>48</v>
      </c>
      <c r="E1" s="349" t="s">
        <v>47</v>
      </c>
      <c r="F1" s="348" t="s">
        <v>48</v>
      </c>
      <c r="G1" s="349" t="s">
        <v>47</v>
      </c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0"/>
      <c r="AR1" s="350"/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</row>
    <row r="2" spans="1:57" s="356" customFormat="1" ht="15" customHeight="1">
      <c r="A2" s="352"/>
      <c r="B2" s="353"/>
      <c r="C2" s="225" t="s">
        <v>195</v>
      </c>
      <c r="D2" s="354">
        <v>2010</v>
      </c>
      <c r="E2" s="355">
        <v>2011</v>
      </c>
      <c r="F2" s="354">
        <v>2011</v>
      </c>
      <c r="G2" s="355">
        <v>2012</v>
      </c>
    </row>
    <row r="3" spans="1:57" ht="15" customHeight="1">
      <c r="A3" s="380" t="s">
        <v>196</v>
      </c>
      <c r="B3" s="377"/>
      <c r="C3" s="377"/>
      <c r="D3" s="230"/>
      <c r="F3" s="230"/>
      <c r="G3" s="364"/>
    </row>
    <row r="4" spans="1:57" s="234" customFormat="1" ht="12.75" customHeight="1">
      <c r="A4" s="357">
        <v>30</v>
      </c>
      <c r="B4" s="357"/>
      <c r="C4" s="232" t="s">
        <v>82</v>
      </c>
      <c r="D4" s="233"/>
      <c r="E4" s="233"/>
      <c r="F4" s="233"/>
      <c r="G4" s="238">
        <v>620155.19100999995</v>
      </c>
    </row>
    <row r="5" spans="1:57" s="234" customFormat="1" ht="12.75" customHeight="1">
      <c r="A5" s="235">
        <v>31</v>
      </c>
      <c r="B5" s="235"/>
      <c r="C5" s="236" t="s">
        <v>197</v>
      </c>
      <c r="D5" s="238"/>
      <c r="E5" s="238"/>
      <c r="F5" s="238"/>
      <c r="G5" s="237">
        <v>223471.6151</v>
      </c>
    </row>
    <row r="6" spans="1:57" s="234" customFormat="1" ht="12.75" customHeight="1">
      <c r="A6" s="235">
        <v>33</v>
      </c>
      <c r="B6" s="235"/>
      <c r="C6" s="236" t="s">
        <v>92</v>
      </c>
      <c r="D6" s="237"/>
      <c r="E6" s="237"/>
      <c r="F6" s="237"/>
      <c r="G6" s="237">
        <v>121442.671</v>
      </c>
    </row>
    <row r="7" spans="1:57" s="234" customFormat="1" ht="12.75" customHeight="1">
      <c r="A7" s="235">
        <v>35</v>
      </c>
      <c r="B7" s="235"/>
      <c r="C7" s="236" t="s">
        <v>198</v>
      </c>
      <c r="D7" s="237"/>
      <c r="E7" s="237"/>
      <c r="F7" s="237"/>
      <c r="G7" s="237">
        <v>0</v>
      </c>
    </row>
    <row r="8" spans="1:57" s="243" customFormat="1" ht="28">
      <c r="A8" s="239" t="s">
        <v>199</v>
      </c>
      <c r="B8" s="239"/>
      <c r="C8" s="240" t="s">
        <v>200</v>
      </c>
      <c r="D8" s="242"/>
      <c r="E8" s="241"/>
      <c r="F8" s="263"/>
      <c r="G8" s="241">
        <v>0</v>
      </c>
    </row>
    <row r="9" spans="1:57" s="234" customFormat="1" ht="12.75" customHeight="1">
      <c r="A9" s="235">
        <v>36</v>
      </c>
      <c r="B9" s="235"/>
      <c r="C9" s="236" t="s">
        <v>201</v>
      </c>
      <c r="D9" s="244"/>
      <c r="E9" s="237"/>
      <c r="F9" s="244"/>
      <c r="G9" s="237">
        <v>1631953.334</v>
      </c>
    </row>
    <row r="10" spans="1:57" s="246" customFormat="1" ht="26.25" customHeight="1">
      <c r="A10" s="239" t="s">
        <v>202</v>
      </c>
      <c r="B10" s="239"/>
      <c r="C10" s="240" t="s">
        <v>203</v>
      </c>
      <c r="D10" s="242"/>
      <c r="E10" s="241"/>
      <c r="F10" s="242"/>
      <c r="G10" s="241">
        <v>21100</v>
      </c>
    </row>
    <row r="11" spans="1:57" s="358" customFormat="1">
      <c r="A11" s="235">
        <v>37</v>
      </c>
      <c r="B11" s="235"/>
      <c r="C11" s="236" t="s">
        <v>204</v>
      </c>
      <c r="D11" s="255"/>
      <c r="E11" s="237"/>
      <c r="F11" s="255"/>
      <c r="G11" s="237">
        <v>436322.55</v>
      </c>
    </row>
    <row r="12" spans="1:57" s="234" customFormat="1" ht="12.75" customHeight="1">
      <c r="A12" s="235">
        <v>39</v>
      </c>
      <c r="B12" s="235"/>
      <c r="C12" s="236" t="s">
        <v>205</v>
      </c>
      <c r="D12" s="244"/>
      <c r="E12" s="237"/>
      <c r="F12" s="244"/>
      <c r="G12" s="237">
        <v>403009.06400000001</v>
      </c>
    </row>
    <row r="13" spans="1:57" ht="12.75" customHeight="1">
      <c r="A13" s="249"/>
      <c r="B13" s="249"/>
      <c r="C13" s="250" t="s">
        <v>206</v>
      </c>
      <c r="D13" s="251">
        <f>D4+D5+D6+D7+D9+D11+D12</f>
        <v>0</v>
      </c>
      <c r="E13" s="251">
        <f>E4+E5+E6+E7+E9+E11+E12</f>
        <v>0</v>
      </c>
      <c r="F13" s="251">
        <f>F4+F5+F6+F7+F9+F11+F12</f>
        <v>0</v>
      </c>
      <c r="G13" s="251">
        <f>G4+G5+G6+G7+G9+G11+G12</f>
        <v>3436354.4251100002</v>
      </c>
    </row>
    <row r="14" spans="1:57" s="234" customFormat="1" ht="12.75" customHeight="1">
      <c r="A14" s="252">
        <v>40</v>
      </c>
      <c r="B14" s="235"/>
      <c r="C14" s="236" t="s">
        <v>207</v>
      </c>
      <c r="D14" s="244"/>
      <c r="E14" s="237"/>
      <c r="F14" s="244"/>
      <c r="G14" s="237">
        <v>1060509</v>
      </c>
    </row>
    <row r="15" spans="1:57" s="359" customFormat="1" ht="12.75" customHeight="1">
      <c r="A15" s="235">
        <v>41</v>
      </c>
      <c r="B15" s="235"/>
      <c r="C15" s="236" t="s">
        <v>208</v>
      </c>
      <c r="D15" s="244"/>
      <c r="E15" s="237"/>
      <c r="F15" s="244"/>
      <c r="G15" s="237">
        <v>51519</v>
      </c>
    </row>
    <row r="16" spans="1:57" s="234" customFormat="1" ht="12.75" customHeight="1">
      <c r="A16" s="254">
        <v>42</v>
      </c>
      <c r="B16" s="254"/>
      <c r="C16" s="236" t="s">
        <v>209</v>
      </c>
      <c r="D16" s="244"/>
      <c r="E16" s="237"/>
      <c r="F16" s="244"/>
      <c r="G16" s="237">
        <v>203043.78700000001</v>
      </c>
    </row>
    <row r="17" spans="1:7" s="256" customFormat="1" ht="12.75" customHeight="1">
      <c r="A17" s="235">
        <v>43</v>
      </c>
      <c r="B17" s="235"/>
      <c r="C17" s="236" t="s">
        <v>210</v>
      </c>
      <c r="D17" s="255"/>
      <c r="E17" s="247"/>
      <c r="F17" s="255"/>
      <c r="G17" s="247">
        <v>250</v>
      </c>
    </row>
    <row r="18" spans="1:7" s="234" customFormat="1" ht="12.75" customHeight="1">
      <c r="A18" s="235">
        <v>45</v>
      </c>
      <c r="B18" s="235"/>
      <c r="C18" s="236" t="s">
        <v>211</v>
      </c>
      <c r="D18" s="244"/>
      <c r="E18" s="237"/>
      <c r="F18" s="244"/>
      <c r="G18" s="237">
        <v>2492.5219999999999</v>
      </c>
    </row>
    <row r="19" spans="1:7" s="243" customFormat="1" ht="28">
      <c r="A19" s="239" t="s">
        <v>212</v>
      </c>
      <c r="B19" s="239"/>
      <c r="C19" s="240" t="s">
        <v>213</v>
      </c>
      <c r="D19" s="242"/>
      <c r="E19" s="241"/>
      <c r="F19" s="263"/>
      <c r="G19" s="241">
        <v>0</v>
      </c>
    </row>
    <row r="20" spans="1:7" s="234" customFormat="1" ht="12.75" customHeight="1">
      <c r="A20" s="235">
        <v>46</v>
      </c>
      <c r="B20" s="235"/>
      <c r="C20" s="236" t="s">
        <v>214</v>
      </c>
      <c r="D20" s="244"/>
      <c r="E20" s="244"/>
      <c r="F20" s="244"/>
      <c r="G20" s="244">
        <v>1189788.112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/>
      <c r="E21" s="244"/>
      <c r="F21" s="263"/>
      <c r="G21" s="263">
        <v>14598.742</v>
      </c>
    </row>
    <row r="22" spans="1:7" s="234" customFormat="1" ht="15" customHeight="1">
      <c r="A22" s="235">
        <v>47</v>
      </c>
      <c r="B22" s="235"/>
      <c r="C22" s="236" t="s">
        <v>204</v>
      </c>
      <c r="D22" s="244"/>
      <c r="E22" s="244"/>
      <c r="F22" s="244"/>
      <c r="G22" s="244">
        <v>436322.55</v>
      </c>
    </row>
    <row r="23" spans="1:7" s="234" customFormat="1" ht="15" customHeight="1">
      <c r="A23" s="235">
        <v>49</v>
      </c>
      <c r="B23" s="235"/>
      <c r="C23" s="236" t="s">
        <v>217</v>
      </c>
      <c r="D23" s="244"/>
      <c r="E23" s="237"/>
      <c r="F23" s="244"/>
      <c r="G23" s="237">
        <v>403009.06407000002</v>
      </c>
    </row>
    <row r="24" spans="1:7" ht="13.5" customHeight="1">
      <c r="A24" s="249"/>
      <c r="B24" s="264"/>
      <c r="C24" s="250" t="s">
        <v>218</v>
      </c>
      <c r="D24" s="251">
        <f>D14+D15+D16+D17+D18+D20+D22+D23</f>
        <v>0</v>
      </c>
      <c r="E24" s="251">
        <f>E14+E15+E16+E17+E18+E20+E22+E23</f>
        <v>0</v>
      </c>
      <c r="F24" s="251">
        <f>F14+F15+F16+F17+F18+F20+F22+F23</f>
        <v>0</v>
      </c>
      <c r="G24" s="251">
        <f>G14+G15+G16+G17+G18+G20+G22+G23</f>
        <v>3346934.0350699998</v>
      </c>
    </row>
    <row r="25" spans="1:7" s="360" customFormat="1" ht="15" customHeight="1">
      <c r="A25" s="249"/>
      <c r="B25" s="264"/>
      <c r="C25" s="250" t="s">
        <v>219</v>
      </c>
      <c r="D25" s="251">
        <f>D24-D13</f>
        <v>0</v>
      </c>
      <c r="E25" s="251">
        <f>E24-E13</f>
        <v>0</v>
      </c>
      <c r="F25" s="251">
        <f>F24-F13</f>
        <v>0</v>
      </c>
      <c r="G25" s="251">
        <f>G24-G13</f>
        <v>-89420.390040000435</v>
      </c>
    </row>
    <row r="26" spans="1:7" s="234" customFormat="1" ht="15" customHeight="1">
      <c r="A26" s="235">
        <v>34</v>
      </c>
      <c r="B26" s="235"/>
      <c r="C26" s="236" t="s">
        <v>220</v>
      </c>
      <c r="D26" s="255"/>
      <c r="E26" s="237"/>
      <c r="F26" s="255"/>
      <c r="G26" s="237">
        <v>42153.319000000003</v>
      </c>
    </row>
    <row r="27" spans="1:7" s="243" customFormat="1" ht="15" customHeight="1">
      <c r="A27" s="259" t="s">
        <v>221</v>
      </c>
      <c r="B27" s="260"/>
      <c r="C27" s="261" t="s">
        <v>222</v>
      </c>
      <c r="D27" s="255"/>
      <c r="E27" s="237"/>
      <c r="F27" s="255"/>
      <c r="G27" s="262">
        <v>32173</v>
      </c>
    </row>
    <row r="28" spans="1:7" s="234" customFormat="1" ht="15" customHeight="1">
      <c r="A28" s="235">
        <v>440</v>
      </c>
      <c r="B28" s="235"/>
      <c r="C28" s="236" t="s">
        <v>223</v>
      </c>
      <c r="D28" s="255"/>
      <c r="E28" s="237"/>
      <c r="F28" s="255"/>
      <c r="G28" s="237">
        <v>5139.2</v>
      </c>
    </row>
    <row r="29" spans="1:7" s="234" customFormat="1" ht="15" customHeight="1">
      <c r="A29" s="235">
        <v>441</v>
      </c>
      <c r="B29" s="235"/>
      <c r="C29" s="236" t="s">
        <v>224</v>
      </c>
      <c r="D29" s="255"/>
      <c r="E29" s="237"/>
      <c r="F29" s="255"/>
      <c r="G29" s="237">
        <v>0</v>
      </c>
    </row>
    <row r="30" spans="1:7" s="234" customFormat="1" ht="15" customHeight="1">
      <c r="A30" s="235">
        <v>442</v>
      </c>
      <c r="B30" s="235"/>
      <c r="C30" s="236" t="s">
        <v>225</v>
      </c>
      <c r="D30" s="255"/>
      <c r="E30" s="237"/>
      <c r="F30" s="255"/>
      <c r="G30" s="237">
        <v>15187</v>
      </c>
    </row>
    <row r="31" spans="1:7" s="234" customFormat="1" ht="15" customHeight="1">
      <c r="A31" s="235">
        <v>443</v>
      </c>
      <c r="B31" s="235"/>
      <c r="C31" s="236" t="s">
        <v>226</v>
      </c>
      <c r="D31" s="255"/>
      <c r="E31" s="237"/>
      <c r="F31" s="255"/>
      <c r="G31" s="237">
        <v>7310</v>
      </c>
    </row>
    <row r="32" spans="1:7" s="234" customFormat="1" ht="15" customHeight="1">
      <c r="A32" s="235">
        <v>444</v>
      </c>
      <c r="B32" s="235"/>
      <c r="C32" s="236" t="s">
        <v>227</v>
      </c>
      <c r="D32" s="255"/>
      <c r="E32" s="237"/>
      <c r="F32" s="255"/>
      <c r="G32" s="237">
        <v>0</v>
      </c>
    </row>
    <row r="33" spans="1:7" s="234" customFormat="1" ht="15" customHeight="1">
      <c r="A33" s="235">
        <v>445</v>
      </c>
      <c r="B33" s="235"/>
      <c r="C33" s="236" t="s">
        <v>228</v>
      </c>
      <c r="D33" s="255"/>
      <c r="E33" s="237"/>
      <c r="F33" s="255"/>
      <c r="G33" s="237">
        <v>74808.165999999997</v>
      </c>
    </row>
    <row r="34" spans="1:7" s="234" customFormat="1" ht="15" customHeight="1">
      <c r="A34" s="235">
        <v>446</v>
      </c>
      <c r="B34" s="235"/>
      <c r="C34" s="236" t="s">
        <v>229</v>
      </c>
      <c r="D34" s="255"/>
      <c r="E34" s="237"/>
      <c r="F34" s="255"/>
      <c r="G34" s="237">
        <v>0</v>
      </c>
    </row>
    <row r="35" spans="1:7" s="234" customFormat="1" ht="15" customHeight="1">
      <c r="A35" s="235">
        <v>447</v>
      </c>
      <c r="B35" s="235"/>
      <c r="C35" s="236" t="s">
        <v>230</v>
      </c>
      <c r="D35" s="255"/>
      <c r="E35" s="237"/>
      <c r="F35" s="255"/>
      <c r="G35" s="237">
        <v>22425.620999999999</v>
      </c>
    </row>
    <row r="36" spans="1:7" s="234" customFormat="1" ht="15" customHeight="1">
      <c r="A36" s="235">
        <v>448</v>
      </c>
      <c r="B36" s="235"/>
      <c r="C36" s="236" t="s">
        <v>231</v>
      </c>
      <c r="D36" s="255"/>
      <c r="E36" s="237"/>
      <c r="F36" s="255"/>
      <c r="G36" s="237">
        <v>0</v>
      </c>
    </row>
    <row r="37" spans="1:7" s="234" customFormat="1" ht="15" customHeight="1">
      <c r="A37" s="235">
        <v>449</v>
      </c>
      <c r="B37" s="235"/>
      <c r="C37" s="236" t="s">
        <v>232</v>
      </c>
      <c r="D37" s="255"/>
      <c r="E37" s="237"/>
      <c r="F37" s="255"/>
      <c r="G37" s="237">
        <v>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255"/>
      <c r="E38" s="244"/>
      <c r="F38" s="255"/>
      <c r="G38" s="244">
        <v>0</v>
      </c>
    </row>
    <row r="39" spans="1:7" ht="15" customHeight="1">
      <c r="A39" s="264"/>
      <c r="B39" s="264"/>
      <c r="C39" s="250" t="s">
        <v>235</v>
      </c>
      <c r="D39" s="251">
        <f>(SUM(D28:D37))-D26</f>
        <v>0</v>
      </c>
      <c r="E39" s="251">
        <f>(SUM(E28:E37))-E26</f>
        <v>0</v>
      </c>
      <c r="F39" s="251">
        <f>(SUM(F28:F37))-F26</f>
        <v>0</v>
      </c>
      <c r="G39" s="251">
        <f>(SUM(G28:G37))-G26</f>
        <v>82716.667999999991</v>
      </c>
    </row>
    <row r="40" spans="1:7" ht="14.25" customHeight="1">
      <c r="A40" s="264"/>
      <c r="B40" s="264"/>
      <c r="C40" s="250" t="s">
        <v>236</v>
      </c>
      <c r="D40" s="251">
        <f>D39+D25</f>
        <v>0</v>
      </c>
      <c r="E40" s="251">
        <f>E39+E25</f>
        <v>0</v>
      </c>
      <c r="F40" s="251">
        <f>F39+F25</f>
        <v>0</v>
      </c>
      <c r="G40" s="251">
        <f>G39+G25</f>
        <v>-6703.7220400004444</v>
      </c>
    </row>
    <row r="41" spans="1:7" s="234" customFormat="1" ht="15.75" customHeight="1">
      <c r="A41" s="254">
        <v>38</v>
      </c>
      <c r="B41" s="254"/>
      <c r="C41" s="236" t="s">
        <v>237</v>
      </c>
      <c r="D41" s="244"/>
      <c r="E41" s="237"/>
      <c r="F41" s="244"/>
      <c r="G41" s="237">
        <v>0</v>
      </c>
    </row>
    <row r="42" spans="1:7" s="243" customFormat="1" ht="28">
      <c r="A42" s="239" t="s">
        <v>238</v>
      </c>
      <c r="B42" s="239"/>
      <c r="C42" s="240" t="s">
        <v>239</v>
      </c>
      <c r="D42" s="270"/>
      <c r="E42" s="269"/>
      <c r="F42" s="270"/>
      <c r="G42" s="237">
        <v>0</v>
      </c>
    </row>
    <row r="43" spans="1:7" s="243" customFormat="1" ht="28">
      <c r="A43" s="239" t="s">
        <v>240</v>
      </c>
      <c r="B43" s="239"/>
      <c r="C43" s="240" t="s">
        <v>241</v>
      </c>
      <c r="D43" s="270"/>
      <c r="E43" s="269"/>
      <c r="F43" s="270"/>
      <c r="G43" s="237">
        <v>0</v>
      </c>
    </row>
    <row r="44" spans="1:7" s="243" customFormat="1">
      <c r="A44" s="259" t="s">
        <v>242</v>
      </c>
      <c r="B44" s="259"/>
      <c r="C44" s="261" t="s">
        <v>98</v>
      </c>
      <c r="D44" s="263"/>
      <c r="E44" s="262"/>
      <c r="F44" s="263"/>
      <c r="G44" s="237">
        <v>0</v>
      </c>
    </row>
    <row r="45" spans="1:7" s="234" customFormat="1">
      <c r="A45" s="235">
        <v>48</v>
      </c>
      <c r="B45" s="235"/>
      <c r="C45" s="236" t="s">
        <v>243</v>
      </c>
      <c r="D45" s="244"/>
      <c r="E45" s="237"/>
      <c r="F45" s="244"/>
      <c r="G45" s="237">
        <v>0</v>
      </c>
    </row>
    <row r="46" spans="1:7" s="243" customFormat="1">
      <c r="A46" s="259" t="s">
        <v>244</v>
      </c>
      <c r="B46" s="260"/>
      <c r="C46" s="261" t="s">
        <v>245</v>
      </c>
      <c r="D46" s="263"/>
      <c r="E46" s="262"/>
      <c r="F46" s="263"/>
      <c r="G46" s="237">
        <v>0</v>
      </c>
    </row>
    <row r="47" spans="1:7" s="243" customFormat="1">
      <c r="A47" s="259" t="s">
        <v>246</v>
      </c>
      <c r="B47" s="260"/>
      <c r="C47" s="261" t="s">
        <v>115</v>
      </c>
      <c r="D47" s="263"/>
      <c r="E47" s="262"/>
      <c r="F47" s="263"/>
      <c r="G47" s="237">
        <v>0</v>
      </c>
    </row>
    <row r="48" spans="1:7">
      <c r="A48" s="249"/>
      <c r="B48" s="249"/>
      <c r="C48" s="250" t="s">
        <v>247</v>
      </c>
      <c r="D48" s="251">
        <f>D45-D41</f>
        <v>0</v>
      </c>
      <c r="E48" s="251">
        <f>E45-E41</f>
        <v>0</v>
      </c>
      <c r="F48" s="251">
        <f>F45-F41</f>
        <v>0</v>
      </c>
      <c r="G48" s="251">
        <f>G45-G41</f>
        <v>0</v>
      </c>
    </row>
    <row r="49" spans="1:7">
      <c r="A49" s="271"/>
      <c r="B49" s="271"/>
      <c r="C49" s="250" t="s">
        <v>248</v>
      </c>
      <c r="D49" s="251">
        <f>D40+D48</f>
        <v>0</v>
      </c>
      <c r="E49" s="251">
        <f>E40+E48</f>
        <v>0</v>
      </c>
      <c r="F49" s="251">
        <f>F40+F48</f>
        <v>0</v>
      </c>
      <c r="G49" s="251">
        <f>G40+G48</f>
        <v>-6703.7220400004444</v>
      </c>
    </row>
    <row r="50" spans="1:7">
      <c r="A50" s="272">
        <v>3</v>
      </c>
      <c r="B50" s="272"/>
      <c r="C50" s="273" t="s">
        <v>249</v>
      </c>
      <c r="D50" s="274">
        <f>D13+D26+D41</f>
        <v>0</v>
      </c>
      <c r="E50" s="274">
        <f>E13+E26+E41</f>
        <v>0</v>
      </c>
      <c r="F50" s="274">
        <f>F13+F26+F41</f>
        <v>0</v>
      </c>
      <c r="G50" s="274">
        <f>G13+G26+G41</f>
        <v>3478507.7441100003</v>
      </c>
    </row>
    <row r="51" spans="1:7">
      <c r="A51" s="272">
        <v>4</v>
      </c>
      <c r="B51" s="272"/>
      <c r="C51" s="273" t="s">
        <v>250</v>
      </c>
      <c r="D51" s="274">
        <f>D24+D28+D29+D30+D31+D32+D33+D34+D35+D36+D37+D45</f>
        <v>0</v>
      </c>
      <c r="E51" s="274">
        <f>E24+E28+E29+E30+E31+E32+E33+E34+E35+E36+E37+E45</f>
        <v>0</v>
      </c>
      <c r="F51" s="274">
        <f>F24+F28+F29+F30+F31+F32+F33+F34+F35+F36+F37+F45</f>
        <v>0</v>
      </c>
      <c r="G51" s="274">
        <f>G24+G28+G29+G30+G31+G32+G33+G34+G35+G36+G37+G45</f>
        <v>3471804.0220699999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81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55"/>
      <c r="E54" s="237"/>
      <c r="F54" s="255"/>
      <c r="G54" s="237">
        <v>217505.77905000001</v>
      </c>
    </row>
    <row r="55" spans="1:7" s="234" customFormat="1">
      <c r="A55" s="283" t="s">
        <v>254</v>
      </c>
      <c r="B55" s="284"/>
      <c r="C55" s="284" t="s">
        <v>255</v>
      </c>
      <c r="D55" s="255"/>
      <c r="E55" s="237"/>
      <c r="F55" s="255"/>
      <c r="G55" s="237"/>
    </row>
    <row r="56" spans="1:7" s="234" customFormat="1">
      <c r="A56" s="283" t="s">
        <v>256</v>
      </c>
      <c r="B56" s="284"/>
      <c r="C56" s="284" t="s">
        <v>257</v>
      </c>
      <c r="D56" s="255"/>
      <c r="E56" s="237"/>
      <c r="F56" s="255"/>
      <c r="G56" s="237"/>
    </row>
    <row r="57" spans="1:7" s="234" customFormat="1">
      <c r="A57" s="288">
        <v>57</v>
      </c>
      <c r="B57" s="289"/>
      <c r="C57" s="289" t="s">
        <v>258</v>
      </c>
      <c r="D57" s="255"/>
      <c r="E57" s="237"/>
      <c r="F57" s="255"/>
      <c r="G57" s="237">
        <v>12675</v>
      </c>
    </row>
    <row r="58" spans="1:7" s="234" customFormat="1">
      <c r="A58" s="288">
        <v>58</v>
      </c>
      <c r="B58" s="289"/>
      <c r="C58" s="289" t="s">
        <v>259</v>
      </c>
      <c r="D58" s="244"/>
      <c r="E58" s="237"/>
      <c r="F58" s="244"/>
      <c r="G58" s="237">
        <v>0</v>
      </c>
    </row>
    <row r="59" spans="1:7">
      <c r="A59" s="291">
        <v>5</v>
      </c>
      <c r="B59" s="292"/>
      <c r="C59" s="292" t="s">
        <v>260</v>
      </c>
      <c r="D59" s="293">
        <f>D54+D57+D58</f>
        <v>0</v>
      </c>
      <c r="E59" s="293">
        <f>E54+E57+E58</f>
        <v>0</v>
      </c>
      <c r="F59" s="293">
        <f>F54+F57+F58</f>
        <v>0</v>
      </c>
      <c r="G59" s="293">
        <f>G54+G57+G58</f>
        <v>230180.77905000001</v>
      </c>
    </row>
    <row r="60" spans="1:7" s="234" customFormat="1">
      <c r="A60" s="294" t="s">
        <v>261</v>
      </c>
      <c r="B60" s="295"/>
      <c r="C60" s="295" t="s">
        <v>262</v>
      </c>
      <c r="D60" s="255"/>
      <c r="E60" s="237"/>
      <c r="F60" s="255"/>
      <c r="G60" s="237">
        <v>71639.615000000005</v>
      </c>
    </row>
    <row r="61" spans="1:7" s="234" customFormat="1">
      <c r="A61" s="294" t="s">
        <v>263</v>
      </c>
      <c r="B61" s="295"/>
      <c r="C61" s="295" t="s">
        <v>264</v>
      </c>
      <c r="D61" s="255"/>
      <c r="E61" s="237"/>
      <c r="F61" s="255"/>
      <c r="G61" s="237"/>
    </row>
    <row r="62" spans="1:7" s="234" customFormat="1">
      <c r="A62" s="294" t="s">
        <v>265</v>
      </c>
      <c r="B62" s="295"/>
      <c r="C62" s="295" t="s">
        <v>266</v>
      </c>
      <c r="D62" s="255"/>
      <c r="E62" s="237"/>
      <c r="F62" s="255"/>
      <c r="G62" s="237"/>
    </row>
    <row r="63" spans="1:7" s="234" customFormat="1">
      <c r="A63" s="294">
        <v>67</v>
      </c>
      <c r="B63" s="295"/>
      <c r="C63" s="295" t="s">
        <v>258</v>
      </c>
      <c r="D63" s="255"/>
      <c r="E63" s="237"/>
      <c r="F63" s="255"/>
      <c r="G63" s="237">
        <v>12675</v>
      </c>
    </row>
    <row r="64" spans="1:7" s="234" customFormat="1">
      <c r="A64" s="294">
        <v>68</v>
      </c>
      <c r="B64" s="295"/>
      <c r="C64" s="295" t="s">
        <v>267</v>
      </c>
      <c r="D64" s="237"/>
      <c r="E64" s="237"/>
      <c r="F64" s="237"/>
      <c r="G64" s="237">
        <v>0</v>
      </c>
    </row>
    <row r="65" spans="1:7">
      <c r="A65" s="291">
        <v>6</v>
      </c>
      <c r="B65" s="292"/>
      <c r="C65" s="292" t="s">
        <v>268</v>
      </c>
      <c r="D65" s="293">
        <f>D60+D63+D64</f>
        <v>0</v>
      </c>
      <c r="E65" s="293">
        <f>E60+E63+E64</f>
        <v>0</v>
      </c>
      <c r="F65" s="293">
        <f>F60+F63+F64</f>
        <v>0</v>
      </c>
      <c r="G65" s="293">
        <f>G60+G63+G64</f>
        <v>84314.615000000005</v>
      </c>
    </row>
    <row r="66" spans="1:7">
      <c r="A66" s="296"/>
      <c r="B66" s="296"/>
      <c r="C66" s="292" t="s">
        <v>15</v>
      </c>
      <c r="D66" s="293">
        <f>D59-D65</f>
        <v>0</v>
      </c>
      <c r="E66" s="293">
        <f>E59-E65</f>
        <v>0</v>
      </c>
      <c r="F66" s="293">
        <f>F59-F65</f>
        <v>0</v>
      </c>
      <c r="G66" s="293">
        <f>G59-G65</f>
        <v>145866.16405000002</v>
      </c>
    </row>
    <row r="67" spans="1:7">
      <c r="A67" s="289"/>
      <c r="B67" s="289"/>
      <c r="C67" s="297" t="s">
        <v>269</v>
      </c>
      <c r="D67" s="298">
        <f>D66-D55-D56+D61+D62</f>
        <v>0</v>
      </c>
      <c r="E67" s="298">
        <f>E66-E55-E56+E61+E62</f>
        <v>0</v>
      </c>
      <c r="F67" s="298">
        <f>F66-F55-F56+F61+F62</f>
        <v>0</v>
      </c>
      <c r="G67" s="298">
        <f>G66-G55-G56+G61+G62</f>
        <v>145866.16405000002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37"/>
      <c r="E70" s="255"/>
      <c r="F70" s="237"/>
      <c r="G70" s="255"/>
    </row>
    <row r="71" spans="1:7" s="301" customFormat="1">
      <c r="A71" s="300">
        <v>14</v>
      </c>
      <c r="B71" s="300"/>
      <c r="C71" s="300" t="s">
        <v>272</v>
      </c>
      <c r="D71" s="237"/>
      <c r="E71" s="255"/>
      <c r="F71" s="237"/>
      <c r="G71" s="255"/>
    </row>
    <row r="72" spans="1:7" s="301" customFormat="1">
      <c r="A72" s="302" t="s">
        <v>273</v>
      </c>
      <c r="B72" s="302"/>
      <c r="C72" s="302" t="s">
        <v>255</v>
      </c>
      <c r="D72" s="237"/>
      <c r="E72" s="255"/>
      <c r="F72" s="237"/>
      <c r="G72" s="361"/>
    </row>
    <row r="73" spans="1:7" s="301" customFormat="1">
      <c r="A73" s="302" t="s">
        <v>274</v>
      </c>
      <c r="B73" s="302"/>
      <c r="C73" s="302" t="s">
        <v>275</v>
      </c>
      <c r="D73" s="237"/>
      <c r="E73" s="255"/>
      <c r="F73" s="237"/>
      <c r="G73" s="361"/>
    </row>
    <row r="74" spans="1:7" s="230" customFormat="1">
      <c r="A74" s="304">
        <v>1</v>
      </c>
      <c r="B74" s="305"/>
      <c r="C74" s="304" t="s">
        <v>276</v>
      </c>
      <c r="D74" s="306">
        <f>D70+D71</f>
        <v>0</v>
      </c>
      <c r="E74" s="306">
        <f>E70+E71</f>
        <v>0</v>
      </c>
      <c r="F74" s="306">
        <f>F70+F71</f>
        <v>0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/>
      <c r="E76" s="290"/>
      <c r="F76" s="290"/>
      <c r="G76" s="290"/>
    </row>
    <row r="77" spans="1:7" s="308" customFormat="1">
      <c r="A77" s="307" t="s">
        <v>278</v>
      </c>
      <c r="B77" s="302"/>
      <c r="C77" s="302" t="s">
        <v>279</v>
      </c>
      <c r="D77" s="287"/>
      <c r="E77" s="287"/>
      <c r="F77" s="287"/>
      <c r="G77" s="287"/>
    </row>
    <row r="78" spans="1:7" s="308" customFormat="1">
      <c r="A78" s="307" t="s">
        <v>280</v>
      </c>
      <c r="B78" s="302"/>
      <c r="C78" s="302" t="s">
        <v>281</v>
      </c>
      <c r="D78" s="287"/>
      <c r="E78" s="287"/>
      <c r="F78" s="287"/>
      <c r="G78" s="287"/>
    </row>
    <row r="79" spans="1:7" s="308" customFormat="1">
      <c r="A79" s="307" t="s">
        <v>282</v>
      </c>
      <c r="B79" s="302"/>
      <c r="C79" s="302" t="s">
        <v>283</v>
      </c>
      <c r="D79" s="287"/>
      <c r="E79" s="287"/>
      <c r="F79" s="287"/>
      <c r="G79" s="287"/>
    </row>
    <row r="80" spans="1:7" s="308" customFormat="1">
      <c r="A80" s="307" t="s">
        <v>284</v>
      </c>
      <c r="B80" s="302"/>
      <c r="C80" s="302" t="s">
        <v>285</v>
      </c>
      <c r="D80" s="287"/>
      <c r="E80" s="287"/>
      <c r="F80" s="287"/>
      <c r="G80" s="287"/>
    </row>
    <row r="81" spans="1:7" s="308" customFormat="1">
      <c r="A81" s="307" t="s">
        <v>286</v>
      </c>
      <c r="B81" s="302"/>
      <c r="C81" s="302" t="s">
        <v>287</v>
      </c>
      <c r="D81" s="287"/>
      <c r="E81" s="287"/>
      <c r="F81" s="287"/>
      <c r="G81" s="287"/>
    </row>
    <row r="82" spans="1:7" s="301" customFormat="1">
      <c r="A82" s="309">
        <v>29</v>
      </c>
      <c r="B82" s="300"/>
      <c r="C82" s="300" t="s">
        <v>288</v>
      </c>
      <c r="D82" s="290"/>
      <c r="E82" s="290"/>
      <c r="F82" s="290"/>
      <c r="G82" s="287"/>
    </row>
    <row r="83" spans="1:7" s="301" customFormat="1">
      <c r="A83" s="307" t="s">
        <v>289</v>
      </c>
      <c r="B83" s="302"/>
      <c r="C83" s="302" t="s">
        <v>290</v>
      </c>
      <c r="D83" s="290"/>
      <c r="E83" s="290"/>
      <c r="F83" s="290"/>
      <c r="G83" s="287"/>
    </row>
    <row r="84" spans="1:7" s="230" customFormat="1">
      <c r="A84" s="304">
        <v>2</v>
      </c>
      <c r="B84" s="305"/>
      <c r="C84" s="304" t="s">
        <v>291</v>
      </c>
      <c r="D84" s="306">
        <f>D76+D82</f>
        <v>0</v>
      </c>
      <c r="E84" s="306">
        <f>E76+E82</f>
        <v>0</v>
      </c>
      <c r="F84" s="306">
        <f>F76+F82</f>
        <v>0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0</v>
      </c>
      <c r="E87" s="315">
        <f>E49+E6+E8+E10-E19-E21-E38+E42+E44-E47</f>
        <v>0</v>
      </c>
      <c r="F87" s="315">
        <f>F49+F6+F8+F10-F19-F21-F38+F42+F44-F47</f>
        <v>0</v>
      </c>
      <c r="G87" s="315">
        <f>G49+G6+G8+G10-G19-G21-G38+G42+G44-G47</f>
        <v>121240.20695999954</v>
      </c>
    </row>
    <row r="88" spans="1:7">
      <c r="A88" s="316">
        <v>40</v>
      </c>
      <c r="B88" s="317"/>
      <c r="C88" s="317" t="s">
        <v>294</v>
      </c>
      <c r="D88" s="319">
        <f>IF(0=D111,0,D87/D111)</f>
        <v>0</v>
      </c>
      <c r="E88" s="319">
        <f>IF(0=E111,0,E87/E111)</f>
        <v>0</v>
      </c>
      <c r="F88" s="319">
        <f>IF(0=F111,0,F87/F111)</f>
        <v>0</v>
      </c>
      <c r="G88" s="319">
        <f>IF(0=G111,0,G87/G111)</f>
        <v>4.8397160942279097E-2</v>
      </c>
    </row>
    <row r="89" spans="1:7" ht="28">
      <c r="A89" s="320" t="s">
        <v>295</v>
      </c>
      <c r="B89" s="321"/>
      <c r="C89" s="321" t="s">
        <v>296</v>
      </c>
      <c r="D89" s="362">
        <f>IF(0=D66,0,D87/D66)</f>
        <v>0</v>
      </c>
      <c r="E89" s="362">
        <f>IF(0=E66,0,E87/E66)</f>
        <v>0</v>
      </c>
      <c r="F89" s="362">
        <f>IF(0=F66,0,F87/F66)</f>
        <v>0</v>
      </c>
      <c r="G89" s="362">
        <f>IF(0=G66,0,G87/G66)</f>
        <v>0.83117430111098833</v>
      </c>
    </row>
    <row r="90" spans="1:7" ht="28">
      <c r="A90" s="323" t="s">
        <v>297</v>
      </c>
      <c r="B90" s="324"/>
      <c r="C90" s="324" t="s">
        <v>298</v>
      </c>
      <c r="D90" s="363">
        <f>IF(0=D67,0,D87/D67)</f>
        <v>0</v>
      </c>
      <c r="E90" s="363">
        <f>IF(0=E67,0,E87/E67)</f>
        <v>0</v>
      </c>
      <c r="F90" s="362">
        <f>IF(0=F67,0,F87/F67)</f>
        <v>0</v>
      </c>
      <c r="G90" s="363">
        <f>IF(0=G67,0,G87/G67)</f>
        <v>0.83117430111098833</v>
      </c>
    </row>
    <row r="91" spans="1:7" ht="28">
      <c r="A91" s="327" t="s">
        <v>299</v>
      </c>
      <c r="B91" s="328"/>
      <c r="C91" s="328" t="s">
        <v>300</v>
      </c>
      <c r="D91" s="329">
        <f>D87-D66</f>
        <v>0</v>
      </c>
      <c r="E91" s="329">
        <f>E87-E66</f>
        <v>0</v>
      </c>
      <c r="F91" s="329">
        <f>F87-F66</f>
        <v>0</v>
      </c>
      <c r="G91" s="329">
        <f>G87-G66</f>
        <v>-24625.957090000476</v>
      </c>
    </row>
    <row r="92" spans="1:7" ht="28">
      <c r="A92" s="323" t="s">
        <v>301</v>
      </c>
      <c r="B92" s="324"/>
      <c r="C92" s="324" t="s">
        <v>302</v>
      </c>
      <c r="D92" s="330">
        <f>D87-D67</f>
        <v>0</v>
      </c>
      <c r="E92" s="330">
        <f>E87-E67</f>
        <v>0</v>
      </c>
      <c r="F92" s="330">
        <f>F87-F67</f>
        <v>0</v>
      </c>
      <c r="G92" s="330">
        <f>G87-G67</f>
        <v>-24625.957090000476</v>
      </c>
    </row>
    <row r="93" spans="1:7">
      <c r="A93" s="314">
        <v>31</v>
      </c>
      <c r="B93" s="314"/>
      <c r="C93" s="314" t="s">
        <v>303</v>
      </c>
      <c r="D93" s="331">
        <f>D77+D78+D80</f>
        <v>0</v>
      </c>
      <c r="E93" s="331">
        <f>E77+E78+E80</f>
        <v>0</v>
      </c>
      <c r="F93" s="331">
        <f>F77+F78+F80</f>
        <v>0</v>
      </c>
      <c r="G93" s="331">
        <f>G77+G78+G80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</v>
      </c>
      <c r="E94" s="326">
        <f>IF(0=E111,0,E93/E111)</f>
        <v>0</v>
      </c>
      <c r="F94" s="326">
        <f>IF(0=F111,0,F93/F111)</f>
        <v>0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0</v>
      </c>
      <c r="E95" s="331">
        <f>E76-E70</f>
        <v>0</v>
      </c>
      <c r="F95" s="331">
        <f>F76-F70</f>
        <v>0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0</v>
      </c>
      <c r="E96" s="333">
        <f>E71-E72-E73-E82</f>
        <v>0</v>
      </c>
      <c r="F96" s="333">
        <f>F71-F72-F73-F82</f>
        <v>0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0</v>
      </c>
      <c r="E97" s="333">
        <f>IF(0=E109,0,1000*(E95/E109))</f>
        <v>0</v>
      </c>
      <c r="F97" s="333">
        <f>IF(0=F109,0,1000*(F95/F109))</f>
        <v>0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0</v>
      </c>
      <c r="E98" s="333">
        <f>IF(E109=0,0,1000*(E96/E109))</f>
        <v>0</v>
      </c>
      <c r="F98" s="333">
        <f>IF(F109=0,0,1000*(F96/F109))</f>
        <v>0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0</v>
      </c>
      <c r="E99" s="326">
        <f>IF(E14=0,0,(E76-E81-E70)/E14)</f>
        <v>0</v>
      </c>
      <c r="F99" s="326">
        <f>IF(F14=0,0,(F76-F81-F70)/F14)</f>
        <v>0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288</v>
      </c>
      <c r="D100" s="315">
        <f>D82</f>
        <v>0</v>
      </c>
      <c r="E100" s="315">
        <f>E82</f>
        <v>0</v>
      </c>
      <c r="F100" s="315">
        <f>F82</f>
        <v>0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0</v>
      </c>
      <c r="E101" s="326">
        <f>IF(E112=0,0,E83/E112)</f>
        <v>0</v>
      </c>
      <c r="F101" s="326">
        <f>IF(F112=0,0,F83/F112)</f>
        <v>0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0</v>
      </c>
      <c r="E102" s="335">
        <f>IF(E111=0,0,(E27-E28+E6)/E111)</f>
        <v>0</v>
      </c>
      <c r="F102" s="335">
        <f>IF(F111=0,0,(F27-F28+F6)/F111)</f>
        <v>0</v>
      </c>
      <c r="G102" s="335">
        <f>IF(G111=0,0,(G27-G28+G6)/G111)</f>
        <v>5.9269444050845603E-2</v>
      </c>
    </row>
    <row r="103" spans="1:7">
      <c r="A103" s="317">
        <v>43</v>
      </c>
      <c r="B103" s="317"/>
      <c r="C103" s="317" t="s">
        <v>315</v>
      </c>
      <c r="D103" s="315">
        <f>D39</f>
        <v>0</v>
      </c>
      <c r="E103" s="315">
        <f>E39</f>
        <v>0</v>
      </c>
      <c r="F103" s="315">
        <f>F39</f>
        <v>0</v>
      </c>
      <c r="G103" s="315">
        <f>G39</f>
        <v>82716.667999999991</v>
      </c>
    </row>
    <row r="104" spans="1:7">
      <c r="A104" s="332">
        <v>44</v>
      </c>
      <c r="B104" s="332"/>
      <c r="C104" s="332" t="s">
        <v>316</v>
      </c>
      <c r="D104" s="337" t="str">
        <f>IF(0=D70,"",(D28+D29+D30+D31+D32)/D70)</f>
        <v/>
      </c>
      <c r="E104" s="336" t="str">
        <f>IF(0=E70,"",(E28+E29+E30+E31+E32)/E70)</f>
        <v/>
      </c>
      <c r="F104" s="337" t="str">
        <f>IF(0=F70,"",(F28+F29+F30+F31+F32)/F70)</f>
        <v/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0</v>
      </c>
      <c r="E105" s="319">
        <f>IF(E111=0,0,(E27-E28)/E111)</f>
        <v>0</v>
      </c>
      <c r="F105" s="319">
        <f>IF(F111=0,0,(F27-F28)/F111)</f>
        <v>0</v>
      </c>
      <c r="G105" s="319">
        <f>IF(G111=0,0,(G27-G28)/G111)</f>
        <v>1.0791462686244408E-2</v>
      </c>
    </row>
    <row r="106" spans="1:7">
      <c r="A106" s="334">
        <v>47</v>
      </c>
      <c r="B106" s="334"/>
      <c r="C106" s="334" t="s">
        <v>318</v>
      </c>
      <c r="D106" s="335">
        <f>IF(D113=0,0,D54/D113)</f>
        <v>0</v>
      </c>
      <c r="E106" s="335">
        <f>IF(E113=0,0,E54/E113)</f>
        <v>0</v>
      </c>
      <c r="F106" s="335">
        <f>IF(F113=0,0,F54/F113)</f>
        <v>0</v>
      </c>
      <c r="G106" s="335">
        <f>IF(G113=0,0,G54/G113)</f>
        <v>7.9519837246966554E-2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320</v>
      </c>
      <c r="D109" s="340"/>
      <c r="E109" s="290"/>
      <c r="F109" s="290"/>
      <c r="G109" s="290">
        <v>385000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0</v>
      </c>
      <c r="E111" s="342">
        <f>E14+E15+E16+E17+E20</f>
        <v>0</v>
      </c>
      <c r="F111" s="342">
        <f>F14+F15+F16+F17+F20</f>
        <v>0</v>
      </c>
      <c r="G111" s="342">
        <f>G14+G15+G16+G17+G20</f>
        <v>2505109.8990000002</v>
      </c>
    </row>
    <row r="112" spans="1:7">
      <c r="A112" s="339"/>
      <c r="B112" s="339"/>
      <c r="C112" s="339" t="s">
        <v>323</v>
      </c>
      <c r="D112" s="342">
        <f>D50-D11-D41-D12</f>
        <v>0</v>
      </c>
      <c r="E112" s="342">
        <f>E50-E11-E41-E12</f>
        <v>0</v>
      </c>
      <c r="F112" s="342">
        <f>F50-F11-F41-F12</f>
        <v>0</v>
      </c>
      <c r="G112" s="342">
        <f>G50-G11-G41-G12</f>
        <v>2639176.1301100003</v>
      </c>
    </row>
    <row r="113" spans="1:9">
      <c r="A113" s="339"/>
      <c r="B113" s="339"/>
      <c r="C113" s="339" t="s">
        <v>324</v>
      </c>
      <c r="D113" s="342">
        <f>D50-D6-D7-D11-D12-D41+D54</f>
        <v>0</v>
      </c>
      <c r="E113" s="342">
        <f>E50-E6-E7-E11-E12-E41+E54</f>
        <v>0</v>
      </c>
      <c r="F113" s="342">
        <f>F50-F6-F7-F11-F12-F41+F54</f>
        <v>0</v>
      </c>
      <c r="G113" s="342">
        <f>G50-G6-G7-G11-G12-G41+G54</f>
        <v>2735239.2381600002</v>
      </c>
    </row>
    <row r="114" spans="1:9">
      <c r="A114" s="343" t="s">
        <v>325</v>
      </c>
      <c r="B114" s="344"/>
      <c r="C114" s="344" t="s">
        <v>326</v>
      </c>
      <c r="D114" s="345">
        <f t="shared" ref="D114:I114" si="0">D14+D15+D16+D17+(D28+D29+D30+D31+D33+D34+D35+D36+(D37-D38))+(D20-D21)+D60</f>
        <v>0</v>
      </c>
      <c r="E114" s="345">
        <f t="shared" si="0"/>
        <v>0</v>
      </c>
      <c r="F114" s="345">
        <f t="shared" si="0"/>
        <v>0</v>
      </c>
      <c r="G114" s="345">
        <f t="shared" si="0"/>
        <v>2687020.7590000001</v>
      </c>
      <c r="H114" s="346">
        <f t="shared" si="0"/>
        <v>0</v>
      </c>
      <c r="I114" s="346">
        <f t="shared" si="0"/>
        <v>0</v>
      </c>
    </row>
    <row r="115" spans="1:9">
      <c r="A115" s="344"/>
      <c r="B115" s="344"/>
      <c r="C115" s="344" t="s">
        <v>327</v>
      </c>
      <c r="D115" s="345">
        <f t="shared" ref="D115:I115" si="1">D14+D15+D16+D17+(D28+D29+D30+D31+D33+D34+D35+D36+(D37-D38))+(D20-D21)+(D45-D46-D47)+D60+D64</f>
        <v>0</v>
      </c>
      <c r="E115" s="345">
        <f t="shared" si="1"/>
        <v>0</v>
      </c>
      <c r="F115" s="345">
        <f t="shared" si="1"/>
        <v>0</v>
      </c>
      <c r="G115" s="345">
        <f t="shared" si="1"/>
        <v>2687020.7590000001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328</v>
      </c>
      <c r="D116" s="345">
        <f t="shared" ref="D116:I116" si="2">D4+D5+D26+(D9-D10)+D54</f>
        <v>0</v>
      </c>
      <c r="E116" s="345">
        <f t="shared" si="2"/>
        <v>0</v>
      </c>
      <c r="F116" s="345">
        <f t="shared" si="2"/>
        <v>0</v>
      </c>
      <c r="G116" s="345">
        <f t="shared" si="2"/>
        <v>2714139.2381600002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329</v>
      </c>
      <c r="D117" s="345">
        <f t="shared" ref="D117:I117" si="3">D4+D5+D26+(D9-D10)+(D41-D42-D43-D44)+D54+D58</f>
        <v>0</v>
      </c>
      <c r="E117" s="345">
        <f t="shared" si="3"/>
        <v>0</v>
      </c>
      <c r="F117" s="345">
        <f t="shared" si="3"/>
        <v>0</v>
      </c>
      <c r="G117" s="345">
        <f t="shared" si="3"/>
        <v>2714139.2381600002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330</v>
      </c>
      <c r="D118" s="345">
        <f t="shared" ref="D118:I118" si="4">D114-D116</f>
        <v>0</v>
      </c>
      <c r="E118" s="345">
        <f t="shared" si="4"/>
        <v>0</v>
      </c>
      <c r="F118" s="345">
        <f t="shared" si="4"/>
        <v>0</v>
      </c>
      <c r="G118" s="345">
        <f t="shared" si="4"/>
        <v>-27118.479160000104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331</v>
      </c>
      <c r="D119" s="345">
        <f t="shared" ref="D119:I119" si="5">D115-D117</f>
        <v>0</v>
      </c>
      <c r="E119" s="345">
        <f t="shared" si="5"/>
        <v>0</v>
      </c>
      <c r="F119" s="345">
        <f t="shared" si="5"/>
        <v>0</v>
      </c>
      <c r="G119" s="345">
        <f t="shared" si="5"/>
        <v>-27118.479160000104</v>
      </c>
      <c r="H119" s="346">
        <f t="shared" si="5"/>
        <v>0</v>
      </c>
      <c r="I119" s="346">
        <f t="shared" si="5"/>
        <v>0</v>
      </c>
    </row>
  </sheetData>
  <sheetProtection selectLockedCells="1"/>
  <mergeCells count="2">
    <mergeCell ref="A3:C3"/>
    <mergeCell ref="A53:C53"/>
  </mergeCells>
  <phoneticPr fontId="10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8" man="1"/>
    <brk id="51" max="8" man="1"/>
    <brk id="84" max="8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13" workbookViewId="0"/>
  </sheetViews>
  <sheetFormatPr baseColWidth="10" defaultRowHeight="13"/>
  <cols>
    <col min="1" max="1" width="27.33203125" customWidth="1"/>
    <col min="2" max="2" width="17.1640625" customWidth="1"/>
    <col min="3" max="3" width="13.5" customWidth="1"/>
    <col min="4" max="4" width="14.83203125" customWidth="1"/>
    <col min="5" max="5" width="22.1640625" customWidth="1"/>
  </cols>
  <sheetData>
    <row r="1" spans="1:5">
      <c r="B1" s="4"/>
      <c r="C1" s="4"/>
      <c r="D1" s="4"/>
      <c r="E1" s="4"/>
    </row>
    <row r="2" spans="1:5" ht="16">
      <c r="A2" s="47" t="s">
        <v>58</v>
      </c>
      <c r="B2" s="54"/>
    </row>
    <row r="3" spans="1:5" ht="16">
      <c r="A3" s="198" t="s">
        <v>59</v>
      </c>
      <c r="B3" s="31"/>
      <c r="C3" s="31"/>
      <c r="D3" s="31"/>
      <c r="E3" s="31"/>
    </row>
    <row r="4" spans="1:5">
      <c r="A4" s="193" t="s">
        <v>4</v>
      </c>
      <c r="B4" s="44" t="s">
        <v>37</v>
      </c>
      <c r="C4" s="44" t="s">
        <v>15</v>
      </c>
      <c r="D4" s="44" t="s">
        <v>38</v>
      </c>
      <c r="E4" s="199" t="s">
        <v>19</v>
      </c>
    </row>
    <row r="5" spans="1:5">
      <c r="A5" s="193" t="s">
        <v>3</v>
      </c>
      <c r="B5" s="44" t="s">
        <v>45</v>
      </c>
      <c r="C5" s="44" t="s">
        <v>16</v>
      </c>
      <c r="D5" s="44" t="s">
        <v>39</v>
      </c>
      <c r="E5" s="200" t="s">
        <v>33</v>
      </c>
    </row>
    <row r="6" spans="1:5">
      <c r="A6" s="194"/>
      <c r="B6" s="45" t="s">
        <v>46</v>
      </c>
      <c r="C6" s="45"/>
      <c r="D6" s="59"/>
      <c r="E6" s="201"/>
    </row>
    <row r="7" spans="1:5" ht="28.5" customHeight="1">
      <c r="A7" s="195"/>
      <c r="B7" s="60" t="s">
        <v>43</v>
      </c>
      <c r="C7" s="61"/>
      <c r="D7" s="61"/>
      <c r="E7" s="202"/>
    </row>
    <row r="8" spans="1:5" ht="24" customHeight="1">
      <c r="A8" s="196" t="s">
        <v>60</v>
      </c>
      <c r="B8" s="138">
        <v>-81783</v>
      </c>
      <c r="C8" s="138">
        <v>947173</v>
      </c>
      <c r="D8" s="138">
        <v>-435934.92500000075</v>
      </c>
      <c r="E8" s="203">
        <v>0.53975152902373613</v>
      </c>
    </row>
    <row r="9" spans="1:5" ht="24" customHeight="1">
      <c r="A9" s="196" t="s">
        <v>5</v>
      </c>
      <c r="B9" s="138">
        <v>2029.2534699998796</v>
      </c>
      <c r="C9" s="138">
        <v>592587.71649999986</v>
      </c>
      <c r="D9" s="138">
        <v>31521.206989999977</v>
      </c>
      <c r="E9" s="204">
        <v>1.0531924744849144</v>
      </c>
    </row>
    <row r="10" spans="1:5" ht="24" customHeight="1">
      <c r="A10" s="196" t="s">
        <v>61</v>
      </c>
      <c r="B10" s="138">
        <v>-6704.3770400010981</v>
      </c>
      <c r="C10" s="138">
        <v>145866</v>
      </c>
      <c r="D10" s="138">
        <v>-24625.793040000455</v>
      </c>
      <c r="E10" s="203">
        <v>0.83117523590144071</v>
      </c>
    </row>
    <row r="11" spans="1:5" ht="24" customHeight="1">
      <c r="A11" s="196" t="s">
        <v>62</v>
      </c>
      <c r="B11" s="138">
        <v>2916.4009999998962</v>
      </c>
      <c r="C11" s="138">
        <v>26353.5</v>
      </c>
      <c r="D11" s="138">
        <v>-12311.5</v>
      </c>
      <c r="E11" s="203">
        <v>0.53283245109757715</v>
      </c>
    </row>
    <row r="12" spans="1:5" ht="24" customHeight="1">
      <c r="A12" s="196" t="s">
        <v>8</v>
      </c>
      <c r="B12" s="138">
        <v>-92963.499999999767</v>
      </c>
      <c r="C12" s="138">
        <v>76784.899999999994</v>
      </c>
      <c r="D12" s="138">
        <v>-94885.29999999977</v>
      </c>
      <c r="E12" s="204" t="s">
        <v>54</v>
      </c>
    </row>
    <row r="13" spans="1:5" ht="24" customHeight="1">
      <c r="A13" s="196" t="s">
        <v>9</v>
      </c>
      <c r="B13" s="138">
        <v>-1992</v>
      </c>
      <c r="C13" s="138">
        <v>24534</v>
      </c>
      <c r="D13" s="138">
        <v>-14292</v>
      </c>
      <c r="E13" s="203">
        <v>0.41746148202494499</v>
      </c>
    </row>
    <row r="14" spans="1:5" ht="24" customHeight="1">
      <c r="A14" s="196" t="s">
        <v>63</v>
      </c>
      <c r="B14" s="138">
        <v>520</v>
      </c>
      <c r="C14" s="138">
        <v>26289</v>
      </c>
      <c r="D14" s="138">
        <v>-14384</v>
      </c>
      <c r="E14" s="203">
        <v>0.45285100232036213</v>
      </c>
    </row>
    <row r="15" spans="1:5" ht="24" customHeight="1">
      <c r="A15" s="196" t="s">
        <v>64</v>
      </c>
      <c r="B15" s="138">
        <v>-3160.1000000000931</v>
      </c>
      <c r="C15" s="138">
        <v>17467</v>
      </c>
      <c r="D15" s="138">
        <v>-4039.6</v>
      </c>
      <c r="E15" s="205">
        <v>0.76872960439686289</v>
      </c>
    </row>
    <row r="16" spans="1:5" ht="24" customHeight="1">
      <c r="A16" s="196" t="s">
        <v>65</v>
      </c>
      <c r="B16" s="138">
        <v>-3799.475600000238</v>
      </c>
      <c r="C16" s="138">
        <v>93977.7</v>
      </c>
      <c r="D16" s="138">
        <v>-13929.061600000059</v>
      </c>
      <c r="E16" s="203">
        <v>0.851783331577597</v>
      </c>
    </row>
    <row r="17" spans="1:5" ht="24" customHeight="1">
      <c r="A17" s="196" t="s">
        <v>66</v>
      </c>
      <c r="B17" s="138">
        <v>1011.1699999989942</v>
      </c>
      <c r="C17" s="138">
        <v>120702.29</v>
      </c>
      <c r="D17" s="138">
        <v>-25710.599999999933</v>
      </c>
      <c r="E17" s="203">
        <v>0.78699161382936533</v>
      </c>
    </row>
    <row r="18" spans="1:5" ht="24" customHeight="1">
      <c r="A18" s="196" t="s">
        <v>67</v>
      </c>
      <c r="B18" s="138">
        <v>-110574.66</v>
      </c>
      <c r="C18" s="138">
        <v>128621.9</v>
      </c>
      <c r="D18" s="138">
        <v>-179653.77</v>
      </c>
      <c r="E18" s="204" t="s">
        <v>54</v>
      </c>
    </row>
    <row r="19" spans="1:5" ht="24" customHeight="1">
      <c r="A19" s="196" t="s">
        <v>17</v>
      </c>
      <c r="B19" s="138">
        <v>71585.649999999441</v>
      </c>
      <c r="C19" s="138">
        <v>288800</v>
      </c>
      <c r="D19" s="138">
        <v>-102240.45000000056</v>
      </c>
      <c r="E19" s="204">
        <v>0.64598182132963788</v>
      </c>
    </row>
    <row r="20" spans="1:5" ht="24" customHeight="1">
      <c r="A20" s="196" t="s">
        <v>68</v>
      </c>
      <c r="B20" s="138">
        <v>-17138.100000000093</v>
      </c>
      <c r="C20" s="138">
        <v>203910</v>
      </c>
      <c r="D20" s="138">
        <v>-217184.41</v>
      </c>
      <c r="E20" s="205" t="s">
        <v>54</v>
      </c>
    </row>
    <row r="21" spans="1:5" ht="24" customHeight="1">
      <c r="A21" s="196" t="s">
        <v>20</v>
      </c>
      <c r="B21" s="138">
        <v>-35881.29999999993</v>
      </c>
      <c r="C21" s="138">
        <v>29006.5</v>
      </c>
      <c r="D21" s="138">
        <v>-49216.999999999927</v>
      </c>
      <c r="E21" s="205" t="s">
        <v>54</v>
      </c>
    </row>
    <row r="22" spans="1:5" ht="24" customHeight="1">
      <c r="A22" s="196" t="s">
        <v>21</v>
      </c>
      <c r="B22" s="138">
        <v>-13196.4</v>
      </c>
      <c r="C22" s="138">
        <v>42815</v>
      </c>
      <c r="D22" s="138">
        <v>-25016</v>
      </c>
      <c r="E22" s="203">
        <v>0.4157187901436421</v>
      </c>
    </row>
    <row r="23" spans="1:5" ht="24" customHeight="1">
      <c r="A23" s="196" t="s">
        <v>22</v>
      </c>
      <c r="B23" s="138">
        <v>-8937</v>
      </c>
      <c r="C23" s="138">
        <v>9370</v>
      </c>
      <c r="D23" s="138">
        <v>-16653</v>
      </c>
      <c r="E23" s="205" t="s">
        <v>54</v>
      </c>
    </row>
    <row r="24" spans="1:5" ht="24" customHeight="1">
      <c r="A24" s="196" t="s">
        <v>23</v>
      </c>
      <c r="B24" s="138">
        <v>-28411.200000000186</v>
      </c>
      <c r="C24" s="138">
        <v>194213.3</v>
      </c>
      <c r="D24" s="138">
        <v>-108451.1</v>
      </c>
      <c r="E24" s="203">
        <v>0.44158767705404217</v>
      </c>
    </row>
    <row r="25" spans="1:5" ht="24" customHeight="1">
      <c r="A25" s="196" t="s">
        <v>24</v>
      </c>
      <c r="B25" s="138">
        <v>-25799</v>
      </c>
      <c r="C25" s="138">
        <v>198968</v>
      </c>
      <c r="D25" s="138">
        <v>-42070</v>
      </c>
      <c r="E25" s="203">
        <v>0.78855896425555871</v>
      </c>
    </row>
    <row r="26" spans="1:5" ht="24" customHeight="1">
      <c r="A26" s="196" t="s">
        <v>25</v>
      </c>
      <c r="B26" s="138">
        <v>5533.3700000010431</v>
      </c>
      <c r="C26" s="138">
        <v>228476.45</v>
      </c>
      <c r="D26" s="138">
        <v>17157.370000001043</v>
      </c>
      <c r="E26" s="203">
        <v>1.0750946979437095</v>
      </c>
    </row>
    <row r="27" spans="1:5" ht="24" customHeight="1">
      <c r="A27" s="196" t="s">
        <v>69</v>
      </c>
      <c r="B27" s="138">
        <v>-13510.200000000186</v>
      </c>
      <c r="C27" s="138">
        <v>100931.2</v>
      </c>
      <c r="D27" s="138">
        <v>-83259.5</v>
      </c>
      <c r="E27" s="203">
        <v>0.17508659364002413</v>
      </c>
    </row>
    <row r="28" spans="1:5" ht="24" customHeight="1">
      <c r="A28" s="196" t="s">
        <v>27</v>
      </c>
      <c r="B28" s="138">
        <v>-220406</v>
      </c>
      <c r="C28" s="138">
        <v>229900</v>
      </c>
      <c r="D28" s="138">
        <v>-255106</v>
      </c>
      <c r="E28" s="205" t="s">
        <v>54</v>
      </c>
    </row>
    <row r="29" spans="1:5" ht="24" customHeight="1">
      <c r="A29" s="196" t="s">
        <v>28</v>
      </c>
      <c r="B29" s="138">
        <v>13121.399999999441</v>
      </c>
      <c r="C29" s="138">
        <v>300000</v>
      </c>
      <c r="D29" s="138">
        <v>-113800.20000000056</v>
      </c>
      <c r="E29" s="204">
        <v>0.62066599999999816</v>
      </c>
    </row>
    <row r="30" spans="1:5" ht="24" customHeight="1">
      <c r="A30" s="196" t="s">
        <v>29</v>
      </c>
      <c r="B30" s="138">
        <v>2715.0000000004657</v>
      </c>
      <c r="C30" s="138">
        <v>182692.5</v>
      </c>
      <c r="D30" s="138">
        <v>1869.900000000518</v>
      </c>
      <c r="E30" s="203">
        <v>1.0102352313313383</v>
      </c>
    </row>
    <row r="31" spans="1:5" ht="24" customHeight="1">
      <c r="A31" s="196" t="s">
        <v>30</v>
      </c>
      <c r="B31" s="138">
        <v>-17340.199999999721</v>
      </c>
      <c r="C31" s="138">
        <v>60496.3</v>
      </c>
      <c r="D31" s="138">
        <v>-17647.199999999713</v>
      </c>
      <c r="E31" s="203">
        <v>0.70829290386354682</v>
      </c>
    </row>
    <row r="32" spans="1:5" ht="24" customHeight="1">
      <c r="A32" s="196" t="s">
        <v>31</v>
      </c>
      <c r="B32" s="138">
        <v>-349228.38499999885</v>
      </c>
      <c r="C32" s="138">
        <v>798116.03300000005</v>
      </c>
      <c r="D32" s="138">
        <v>-641602.81299999892</v>
      </c>
      <c r="E32" s="206">
        <v>0.34104961975258485</v>
      </c>
    </row>
    <row r="33" spans="1:5" ht="24" customHeight="1">
      <c r="A33" s="197" t="s">
        <v>70</v>
      </c>
      <c r="B33" s="139">
        <v>-3180.5999999997439</v>
      </c>
      <c r="C33" s="139">
        <v>41282</v>
      </c>
      <c r="D33" s="139">
        <v>-1913.8000000000466</v>
      </c>
      <c r="E33" s="207">
        <v>0.95364081197616279</v>
      </c>
    </row>
    <row r="34" spans="1:5" ht="25.5" customHeight="1">
      <c r="A34" s="197" t="s">
        <v>56</v>
      </c>
      <c r="B34" s="139">
        <v>-934573.25317000074</v>
      </c>
      <c r="C34" s="192">
        <v>5109334.289499999</v>
      </c>
      <c r="D34" s="139">
        <v>-2443379.5456499988</v>
      </c>
      <c r="E34" s="207">
        <v>0.52178123269966947</v>
      </c>
    </row>
    <row r="35" spans="1:5" ht="16">
      <c r="A35" s="4" t="s">
        <v>34</v>
      </c>
      <c r="B35" s="46"/>
      <c r="C35" s="46"/>
      <c r="D35" s="46"/>
      <c r="E35" s="46"/>
    </row>
    <row r="36" spans="1:5">
      <c r="A36" t="s">
        <v>44</v>
      </c>
      <c r="B36" s="4"/>
      <c r="C36" s="4"/>
      <c r="D36" s="4"/>
      <c r="E36" s="4"/>
    </row>
    <row r="37" spans="1:5">
      <c r="A37" t="s">
        <v>73</v>
      </c>
      <c r="B37" s="4"/>
      <c r="C37" s="4"/>
      <c r="D37" s="4"/>
      <c r="E37" s="4"/>
    </row>
    <row r="38" spans="1:5">
      <c r="B38" s="4"/>
      <c r="C38" s="4"/>
      <c r="D38" s="4"/>
      <c r="E38" s="4"/>
    </row>
  </sheetData>
  <phoneticPr fontId="7" type="noConversion"/>
  <pageMargins left="0.6692913385826772" right="0.55118110236220474" top="0.98425196850393704" bottom="0.75" header="0.51181102362204722" footer="0.47244094488188981"/>
  <pageSetup paperSize="9" scale="91" orientation="portrait" horizontalDpi="300" verticalDpi="300"/>
  <headerFooter alignWithMargins="0">
    <oddHeader>&amp;LFachgruppe für kantonale Finanzfragen (FkF)
Groupe d'étude pour les finances cantonales&amp;RZürich, 20.6.2012</oddHeader>
    <oddFooter>&amp;LQuelle: FkF Juni 2012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BI62"/>
  <sheetViews>
    <sheetView topLeftCell="A10" workbookViewId="0">
      <selection sqref="A1:F1"/>
    </sheetView>
  </sheetViews>
  <sheetFormatPr baseColWidth="10" defaultRowHeight="13"/>
  <cols>
    <col min="1" max="1" width="23.83203125" style="85" customWidth="1"/>
    <col min="2" max="2" width="14.6640625" style="89" customWidth="1"/>
    <col min="3" max="3" width="19.5" style="89" customWidth="1"/>
    <col min="4" max="6" width="15.33203125" style="89" customWidth="1"/>
    <col min="7" max="7" width="11.5" style="69" customWidth="1"/>
    <col min="8" max="8" width="25.6640625" style="74" customWidth="1"/>
    <col min="9" max="9" width="14.83203125" style="74" customWidth="1"/>
    <col min="10" max="10" width="16.6640625" style="74" customWidth="1"/>
    <col min="11" max="11" width="18.6640625" style="74" customWidth="1"/>
    <col min="12" max="12" width="13.6640625" style="74" customWidth="1"/>
    <col min="13" max="13" width="13.6640625" style="74" hidden="1" customWidth="1"/>
    <col min="14" max="14" width="13.5" style="74" customWidth="1"/>
    <col min="15" max="61" width="11.5" style="54" customWidth="1"/>
  </cols>
  <sheetData>
    <row r="1" spans="1:61" s="73" customFormat="1" ht="37.5" customHeight="1">
      <c r="A1" s="382" t="s">
        <v>40</v>
      </c>
      <c r="B1" s="382"/>
      <c r="C1" s="382"/>
      <c r="D1" s="382"/>
      <c r="E1" s="382"/>
      <c r="F1" s="382"/>
      <c r="G1" s="70"/>
      <c r="H1" s="71"/>
      <c r="I1" s="71"/>
      <c r="J1" s="71"/>
      <c r="K1" s="71"/>
      <c r="L1" s="71"/>
      <c r="M1" s="71"/>
      <c r="N1" s="71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ht="15" customHeight="1">
      <c r="A2" s="165" t="s">
        <v>4</v>
      </c>
      <c r="B2" s="191" t="s">
        <v>47</v>
      </c>
      <c r="C2" s="191" t="s">
        <v>48</v>
      </c>
      <c r="D2" s="191" t="s">
        <v>49</v>
      </c>
      <c r="E2" s="191" t="s">
        <v>47</v>
      </c>
      <c r="F2" s="167" t="s">
        <v>49</v>
      </c>
      <c r="H2" s="44"/>
      <c r="I2" s="44"/>
      <c r="J2" s="44"/>
      <c r="K2" s="44"/>
      <c r="L2" s="44"/>
      <c r="M2" s="44"/>
    </row>
    <row r="3" spans="1:61" ht="14">
      <c r="A3" s="168" t="s">
        <v>3</v>
      </c>
      <c r="B3" s="102" t="s">
        <v>47</v>
      </c>
      <c r="C3" s="102" t="s">
        <v>50</v>
      </c>
      <c r="D3" s="109" t="s">
        <v>51</v>
      </c>
      <c r="E3" s="102" t="s">
        <v>47</v>
      </c>
      <c r="F3" s="169" t="s">
        <v>52</v>
      </c>
      <c r="H3" s="44"/>
      <c r="I3" s="44"/>
      <c r="J3" s="44"/>
      <c r="K3" s="44"/>
      <c r="L3" s="44"/>
      <c r="M3" s="44"/>
    </row>
    <row r="4" spans="1:61" ht="18" customHeight="1">
      <c r="A4" s="172">
        <v>0</v>
      </c>
      <c r="B4" s="110">
        <v>2011</v>
      </c>
      <c r="C4" s="110">
        <v>2011</v>
      </c>
      <c r="D4" s="135">
        <v>0</v>
      </c>
      <c r="E4" s="110">
        <v>2012</v>
      </c>
      <c r="F4" s="181">
        <v>0</v>
      </c>
      <c r="H4" s="44"/>
      <c r="I4" s="44"/>
      <c r="J4" s="44"/>
      <c r="K4" s="44"/>
      <c r="L4" s="44"/>
      <c r="M4" s="44"/>
    </row>
    <row r="5" spans="1:61" s="80" customFormat="1" ht="25.5" customHeight="1">
      <c r="A5" s="171" t="s">
        <v>43</v>
      </c>
      <c r="B5" s="132">
        <v>0</v>
      </c>
      <c r="C5" s="133">
        <v>0</v>
      </c>
      <c r="D5" s="134">
        <v>0</v>
      </c>
      <c r="E5" s="112" t="s">
        <v>53</v>
      </c>
      <c r="F5" s="183">
        <v>0</v>
      </c>
      <c r="G5" s="55"/>
      <c r="H5" s="76"/>
      <c r="I5" s="44"/>
      <c r="J5" s="76"/>
      <c r="K5" s="76"/>
      <c r="L5" s="76"/>
      <c r="M5" s="77"/>
      <c r="N5" s="78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</row>
    <row r="6" spans="1:61" s="80" customFormat="1" ht="24" customHeight="1">
      <c r="A6" s="100" t="s">
        <v>0</v>
      </c>
      <c r="B6" s="142">
        <v>192173</v>
      </c>
      <c r="C6" s="142">
        <v>-1723294</v>
      </c>
      <c r="D6" s="143">
        <v>-1915467</v>
      </c>
      <c r="E6" s="144">
        <v>-81783</v>
      </c>
      <c r="F6" s="145">
        <v>1641511</v>
      </c>
      <c r="G6" s="55"/>
      <c r="H6" s="82"/>
      <c r="I6" s="83"/>
      <c r="J6" s="83"/>
      <c r="K6" s="83"/>
      <c r="L6" s="65"/>
      <c r="M6" s="77"/>
      <c r="N6" s="78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</row>
    <row r="7" spans="1:61" s="80" customFormat="1" ht="24" customHeight="1">
      <c r="A7" s="98" t="s">
        <v>5</v>
      </c>
      <c r="B7" s="99">
        <v>77608.736999999732</v>
      </c>
      <c r="C7" s="99">
        <v>56641.993919998407</v>
      </c>
      <c r="D7" s="99">
        <v>-20966.743080001324</v>
      </c>
      <c r="E7" s="103">
        <v>2029.2534699998796</v>
      </c>
      <c r="F7" s="146">
        <v>-54612.740449998528</v>
      </c>
      <c r="G7" s="55"/>
      <c r="H7" s="82"/>
      <c r="I7" s="83"/>
      <c r="J7" s="83"/>
      <c r="K7" s="83"/>
      <c r="L7" s="62"/>
      <c r="M7" s="77"/>
      <c r="N7" s="78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</row>
    <row r="8" spans="1:61" s="80" customFormat="1" ht="24" customHeight="1">
      <c r="A8" s="98" t="s">
        <v>6</v>
      </c>
      <c r="B8" s="99">
        <v>23146.45254999958</v>
      </c>
      <c r="C8" s="99">
        <v>49514.952930000145</v>
      </c>
      <c r="D8" s="99">
        <v>26368.500380000565</v>
      </c>
      <c r="E8" s="147">
        <v>-6704.3770400010981</v>
      </c>
      <c r="F8" s="148">
        <v>-56219.329970001243</v>
      </c>
      <c r="G8" s="55"/>
      <c r="H8" s="82"/>
      <c r="I8" s="83"/>
      <c r="J8" s="83"/>
      <c r="K8" s="83"/>
      <c r="L8" s="65"/>
      <c r="M8" s="77"/>
      <c r="N8" s="78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</row>
    <row r="9" spans="1:61" s="80" customFormat="1" ht="24" customHeight="1">
      <c r="A9" s="98" t="s">
        <v>7</v>
      </c>
      <c r="B9" s="99">
        <v>3689</v>
      </c>
      <c r="C9" s="99">
        <v>10894</v>
      </c>
      <c r="D9" s="99">
        <v>7205</v>
      </c>
      <c r="E9" s="147">
        <v>2916.4009999998962</v>
      </c>
      <c r="F9" s="146">
        <v>-7977.5990000001038</v>
      </c>
      <c r="G9" s="55"/>
      <c r="H9" s="82"/>
      <c r="I9" s="83"/>
      <c r="J9" s="83"/>
      <c r="K9" s="83"/>
      <c r="L9" s="65"/>
      <c r="M9" s="77"/>
      <c r="N9" s="78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</row>
    <row r="10" spans="1:61" s="80" customFormat="1" ht="24" customHeight="1">
      <c r="A10" s="98" t="s">
        <v>8</v>
      </c>
      <c r="B10" s="99">
        <v>-104219.5</v>
      </c>
      <c r="C10" s="99">
        <v>-48277.90000000014</v>
      </c>
      <c r="D10" s="99">
        <v>55941.59999999986</v>
      </c>
      <c r="E10" s="104">
        <v>-92963.499999999767</v>
      </c>
      <c r="F10" s="148">
        <v>-44685.599999999627</v>
      </c>
      <c r="G10" s="55"/>
      <c r="H10" s="82"/>
      <c r="I10" s="83"/>
      <c r="J10" s="83"/>
      <c r="K10" s="83"/>
      <c r="L10" s="65"/>
      <c r="M10" s="77"/>
      <c r="N10" s="78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</row>
    <row r="11" spans="1:61" s="80" customFormat="1" ht="24" customHeight="1">
      <c r="A11" s="98" t="s">
        <v>9</v>
      </c>
      <c r="B11" s="99">
        <v>-1151</v>
      </c>
      <c r="C11" s="99">
        <v>-1287</v>
      </c>
      <c r="D11" s="99">
        <v>-136</v>
      </c>
      <c r="E11" s="104">
        <v>-1992</v>
      </c>
      <c r="F11" s="146">
        <v>-705</v>
      </c>
      <c r="G11" s="55"/>
      <c r="H11" s="82"/>
      <c r="I11" s="83"/>
      <c r="J11" s="83"/>
      <c r="K11" s="83"/>
      <c r="L11" s="65"/>
      <c r="M11" s="77"/>
      <c r="N11" s="78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</row>
    <row r="12" spans="1:61" s="80" customFormat="1" ht="24" customHeight="1">
      <c r="A12" s="98" t="s">
        <v>10</v>
      </c>
      <c r="B12" s="149">
        <v>108</v>
      </c>
      <c r="C12" s="149">
        <v>608.20000000001164</v>
      </c>
      <c r="D12" s="99">
        <v>500.20000000001164</v>
      </c>
      <c r="E12" s="147">
        <v>520</v>
      </c>
      <c r="F12" s="148">
        <v>-88.200000000011642</v>
      </c>
      <c r="G12" s="55"/>
      <c r="H12" s="82"/>
      <c r="I12" s="83"/>
      <c r="J12" s="83"/>
      <c r="K12" s="83"/>
      <c r="L12" s="65"/>
      <c r="M12" s="77"/>
      <c r="N12" s="78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</row>
    <row r="13" spans="1:61" s="80" customFormat="1" ht="24" customHeight="1">
      <c r="A13" s="98" t="s">
        <v>11</v>
      </c>
      <c r="B13" s="99">
        <v>8803.4859999999753</v>
      </c>
      <c r="C13" s="99">
        <v>8102.3999999999651</v>
      </c>
      <c r="D13" s="99">
        <v>-701.08600000001024</v>
      </c>
      <c r="E13" s="147">
        <v>-3160.1000000000931</v>
      </c>
      <c r="F13" s="146">
        <v>-11262.500000000058</v>
      </c>
      <c r="G13" s="55"/>
      <c r="H13" s="82"/>
      <c r="I13" s="83"/>
      <c r="J13" s="83"/>
      <c r="K13" s="83"/>
      <c r="L13" s="65"/>
      <c r="M13" s="77"/>
      <c r="N13" s="78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</row>
    <row r="14" spans="1:61" s="80" customFormat="1" ht="24" customHeight="1">
      <c r="A14" s="98" t="s">
        <v>12</v>
      </c>
      <c r="B14" s="99">
        <v>-39750.418000000063</v>
      </c>
      <c r="C14" s="99">
        <v>84786.3</v>
      </c>
      <c r="D14" s="99">
        <v>124536.71800000007</v>
      </c>
      <c r="E14" s="147">
        <v>-3799.475600000238</v>
      </c>
      <c r="F14" s="148">
        <v>-88585.775600000241</v>
      </c>
      <c r="G14" s="55"/>
      <c r="H14" s="82"/>
      <c r="I14" s="83"/>
      <c r="J14" s="83"/>
      <c r="K14" s="83"/>
      <c r="L14" s="65"/>
      <c r="M14" s="77"/>
      <c r="N14" s="78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</row>
    <row r="15" spans="1:61" s="80" customFormat="1" ht="24" customHeight="1">
      <c r="A15" s="98" t="s">
        <v>13</v>
      </c>
      <c r="B15" s="149">
        <v>762.20000000018626</v>
      </c>
      <c r="C15" s="149">
        <v>2789.1899999999441</v>
      </c>
      <c r="D15" s="99">
        <v>2026.9899999997579</v>
      </c>
      <c r="E15" s="147">
        <v>1011.1699999989942</v>
      </c>
      <c r="F15" s="146">
        <v>-1778.0200000009499</v>
      </c>
      <c r="G15" s="55"/>
      <c r="H15" s="82"/>
      <c r="I15" s="83"/>
      <c r="J15" s="83"/>
      <c r="K15" s="83"/>
      <c r="L15" s="65"/>
      <c r="M15" s="77"/>
      <c r="N15" s="78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</row>
    <row r="16" spans="1:61" s="80" customFormat="1" ht="24" customHeight="1">
      <c r="A16" s="98" t="s">
        <v>14</v>
      </c>
      <c r="B16" s="99">
        <v>-1339.6000000000931</v>
      </c>
      <c r="C16" s="99">
        <v>19272.94000000041</v>
      </c>
      <c r="D16" s="99">
        <v>20612.540000000503</v>
      </c>
      <c r="E16" s="150">
        <v>-110574.66</v>
      </c>
      <c r="F16" s="148">
        <v>-129847.6</v>
      </c>
      <c r="G16" s="55"/>
      <c r="H16" s="82"/>
      <c r="I16" s="83"/>
      <c r="J16" s="83"/>
      <c r="K16" s="83"/>
      <c r="L16" s="62"/>
      <c r="M16" s="77"/>
      <c r="N16" s="78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</row>
    <row r="17" spans="1:61" s="80" customFormat="1" ht="24" customHeight="1">
      <c r="A17" s="98" t="s">
        <v>17</v>
      </c>
      <c r="B17" s="99">
        <v>52456.563000000082</v>
      </c>
      <c r="C17" s="99">
        <v>217334.89999999944</v>
      </c>
      <c r="D17" s="99">
        <v>164878.33699999936</v>
      </c>
      <c r="E17" s="103">
        <v>71585.649999999441</v>
      </c>
      <c r="F17" s="146">
        <v>-145749.25</v>
      </c>
      <c r="G17" s="55"/>
      <c r="H17" s="82"/>
      <c r="I17" s="83"/>
      <c r="J17" s="83"/>
      <c r="K17" s="83"/>
      <c r="L17" s="62"/>
      <c r="M17" s="77"/>
      <c r="N17" s="78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</row>
    <row r="18" spans="1:61" s="80" customFormat="1" ht="24" customHeight="1">
      <c r="A18" s="98" t="s">
        <v>18</v>
      </c>
      <c r="B18" s="149">
        <v>-17099.399999999907</v>
      </c>
      <c r="C18" s="149">
        <v>-18908.227000000421</v>
      </c>
      <c r="D18" s="99">
        <v>-1808.8270000005141</v>
      </c>
      <c r="E18" s="147">
        <v>-17138.100000000093</v>
      </c>
      <c r="F18" s="148">
        <v>1770.1270000003278</v>
      </c>
      <c r="G18" s="55"/>
      <c r="H18" s="82"/>
      <c r="I18" s="83"/>
      <c r="J18" s="83"/>
      <c r="K18" s="83"/>
      <c r="L18" s="65"/>
      <c r="M18" s="77"/>
      <c r="N18" s="78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</row>
    <row r="19" spans="1:61" s="80" customFormat="1" ht="24" customHeight="1">
      <c r="A19" s="98" t="s">
        <v>20</v>
      </c>
      <c r="B19" s="99">
        <v>-9443.1999999999534</v>
      </c>
      <c r="C19" s="99">
        <v>-11448.933769999887</v>
      </c>
      <c r="D19" s="99">
        <v>-2005.7337699999334</v>
      </c>
      <c r="E19" s="104">
        <v>-35881.29999999993</v>
      </c>
      <c r="F19" s="146">
        <v>-24432.366230000043</v>
      </c>
      <c r="G19" s="55"/>
      <c r="H19" s="82"/>
      <c r="I19" s="83"/>
      <c r="J19" s="83"/>
      <c r="K19" s="83"/>
      <c r="L19" s="65"/>
      <c r="M19" s="77"/>
      <c r="N19" s="78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</row>
    <row r="20" spans="1:61" s="80" customFormat="1" ht="24" customHeight="1">
      <c r="A20" s="98" t="s">
        <v>21</v>
      </c>
      <c r="B20" s="99">
        <v>-11990</v>
      </c>
      <c r="C20" s="99">
        <v>-5347</v>
      </c>
      <c r="D20" s="99">
        <v>6643</v>
      </c>
      <c r="E20" s="104">
        <v>-13196.4</v>
      </c>
      <c r="F20" s="148">
        <v>-7849.4</v>
      </c>
      <c r="G20" s="55"/>
      <c r="H20" s="82"/>
      <c r="I20" s="83"/>
      <c r="J20" s="83"/>
      <c r="K20" s="83"/>
      <c r="L20" s="65"/>
      <c r="M20" s="77"/>
      <c r="N20" s="78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</row>
    <row r="21" spans="1:61" s="80" customFormat="1" ht="24" customHeight="1">
      <c r="A21" s="98" t="s">
        <v>22</v>
      </c>
      <c r="B21" s="99">
        <v>-5533</v>
      </c>
      <c r="C21" s="99">
        <v>442.39999999999418</v>
      </c>
      <c r="D21" s="99">
        <v>5975.3999999999942</v>
      </c>
      <c r="E21" s="104">
        <v>-8937</v>
      </c>
      <c r="F21" s="146">
        <v>-9379.3999999999942</v>
      </c>
      <c r="G21" s="55"/>
      <c r="H21" s="82"/>
      <c r="I21" s="83"/>
      <c r="J21" s="83"/>
      <c r="K21" s="83"/>
      <c r="L21" s="65"/>
      <c r="M21" s="77"/>
      <c r="N21" s="78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</row>
    <row r="22" spans="1:61" s="80" customFormat="1" ht="24" customHeight="1">
      <c r="A22" s="98" t="s">
        <v>23</v>
      </c>
      <c r="B22" s="99">
        <v>-22592.39999999851</v>
      </c>
      <c r="C22" s="99">
        <v>-64847.249580000527</v>
      </c>
      <c r="D22" s="99">
        <v>-42254.849580002017</v>
      </c>
      <c r="E22" s="104">
        <v>-28411.200000000186</v>
      </c>
      <c r="F22" s="148">
        <v>36436.049580000341</v>
      </c>
      <c r="G22" s="55"/>
      <c r="H22" s="82"/>
      <c r="I22" s="83"/>
      <c r="J22" s="83"/>
      <c r="K22" s="83"/>
      <c r="L22" s="65"/>
      <c r="M22" s="77"/>
      <c r="N22" s="78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spans="1:61" s="80" customFormat="1" ht="24" customHeight="1">
      <c r="A23" s="98" t="s">
        <v>24</v>
      </c>
      <c r="B23" s="99">
        <v>-20750</v>
      </c>
      <c r="C23" s="99">
        <v>102888</v>
      </c>
      <c r="D23" s="99">
        <v>123638</v>
      </c>
      <c r="E23" s="104">
        <v>-25799</v>
      </c>
      <c r="F23" s="146">
        <v>-128687</v>
      </c>
      <c r="G23" s="55"/>
      <c r="H23" s="82"/>
      <c r="I23" s="83"/>
      <c r="J23" s="83"/>
      <c r="K23" s="83"/>
      <c r="L23" s="65"/>
      <c r="M23" s="77"/>
      <c r="N23" s="78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spans="1:61" s="80" customFormat="1" ht="24" customHeight="1">
      <c r="A24" s="98" t="s">
        <v>25</v>
      </c>
      <c r="B24" s="99">
        <v>2851.2929999995977</v>
      </c>
      <c r="C24" s="99">
        <v>14549.073710001074</v>
      </c>
      <c r="D24" s="99">
        <v>11697.780710001476</v>
      </c>
      <c r="E24" s="104">
        <v>5533.3700000010431</v>
      </c>
      <c r="F24" s="148">
        <v>-9015.7037100000307</v>
      </c>
      <c r="G24" s="55"/>
      <c r="H24" s="82"/>
      <c r="I24" s="83"/>
      <c r="J24" s="83"/>
      <c r="K24" s="83"/>
      <c r="L24" s="65"/>
      <c r="M24" s="77"/>
      <c r="N24" s="78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spans="1:61" s="80" customFormat="1" ht="24" customHeight="1">
      <c r="A25" s="98" t="s">
        <v>26</v>
      </c>
      <c r="B25" s="99">
        <v>-3513</v>
      </c>
      <c r="C25" s="99">
        <v>28136</v>
      </c>
      <c r="D25" s="99">
        <v>31649</v>
      </c>
      <c r="E25" s="147">
        <v>-13510.200000000186</v>
      </c>
      <c r="F25" s="146">
        <v>-41646.200000000186</v>
      </c>
      <c r="G25" s="55"/>
      <c r="H25" s="82"/>
      <c r="I25" s="83"/>
      <c r="J25" s="83"/>
      <c r="K25" s="83"/>
      <c r="L25" s="65"/>
      <c r="M25" s="77"/>
      <c r="N25" s="78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spans="1:61" s="80" customFormat="1" ht="24" customHeight="1">
      <c r="A26" s="98" t="s">
        <v>27</v>
      </c>
      <c r="B26" s="99">
        <v>-133249.16399999987</v>
      </c>
      <c r="C26" s="99">
        <v>16294.695160000585</v>
      </c>
      <c r="D26" s="99">
        <v>149543.85916000046</v>
      </c>
      <c r="E26" s="104">
        <v>-220406</v>
      </c>
      <c r="F26" s="148">
        <v>-236700.69516000059</v>
      </c>
      <c r="G26" s="55"/>
      <c r="H26" s="82"/>
      <c r="I26" s="83"/>
      <c r="J26" s="83"/>
      <c r="K26" s="83"/>
      <c r="L26" s="65"/>
      <c r="M26" s="77"/>
      <c r="N26" s="78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spans="1:61" s="80" customFormat="1" ht="24" customHeight="1">
      <c r="A27" s="98" t="s">
        <v>28</v>
      </c>
      <c r="B27" s="99">
        <v>2407.9000000003725</v>
      </c>
      <c r="C27" s="99">
        <v>345665.84025999717</v>
      </c>
      <c r="D27" s="99">
        <v>343257.9402599968</v>
      </c>
      <c r="E27" s="103">
        <v>13121.399999999441</v>
      </c>
      <c r="F27" s="146">
        <v>-332544.44025999773</v>
      </c>
      <c r="G27" s="55"/>
      <c r="H27" s="82"/>
      <c r="I27" s="83"/>
      <c r="J27" s="83"/>
      <c r="K27" s="83"/>
      <c r="L27" s="62"/>
      <c r="M27" s="77"/>
      <c r="N27" s="78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spans="1:61" s="80" customFormat="1" ht="24" customHeight="1">
      <c r="A28" s="98" t="s">
        <v>29</v>
      </c>
      <c r="B28" s="99">
        <v>22583.200000000186</v>
      </c>
      <c r="C28" s="99">
        <v>6927.6000000000931</v>
      </c>
      <c r="D28" s="99">
        <v>-15655.600000000093</v>
      </c>
      <c r="E28" s="104">
        <v>2715.0000000004657</v>
      </c>
      <c r="F28" s="148">
        <v>-4212.5999999996275</v>
      </c>
      <c r="G28" s="55"/>
      <c r="H28" s="82"/>
      <c r="I28" s="83"/>
      <c r="J28" s="83"/>
      <c r="K28" s="83"/>
      <c r="L28" s="65"/>
      <c r="M28" s="77"/>
      <c r="N28" s="78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spans="1:61" s="80" customFormat="1" ht="24" customHeight="1">
      <c r="A29" s="98" t="s">
        <v>30</v>
      </c>
      <c r="B29" s="99">
        <v>-15443.5</v>
      </c>
      <c r="C29" s="99">
        <v>2966.600000000326</v>
      </c>
      <c r="D29" s="99">
        <v>18410.100000000326</v>
      </c>
      <c r="E29" s="104">
        <v>-17340.199999999721</v>
      </c>
      <c r="F29" s="146">
        <v>-20306.8</v>
      </c>
      <c r="G29" s="55"/>
      <c r="H29" s="82"/>
      <c r="I29" s="83"/>
      <c r="J29" s="83"/>
      <c r="K29" s="83"/>
      <c r="L29" s="65"/>
      <c r="M29" s="77"/>
      <c r="N29" s="78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spans="1:61" s="80" customFormat="1" ht="24" customHeight="1">
      <c r="A30" s="98" t="s">
        <v>31</v>
      </c>
      <c r="B30" s="99">
        <v>-175042.01899999846</v>
      </c>
      <c r="C30" s="99">
        <v>193099.62678955868</v>
      </c>
      <c r="D30" s="99">
        <v>368141.64578955714</v>
      </c>
      <c r="E30" s="103">
        <v>-349228.38499999885</v>
      </c>
      <c r="F30" s="148">
        <v>-542328.01178955752</v>
      </c>
      <c r="G30" s="55"/>
      <c r="H30" s="82"/>
      <c r="I30" s="83"/>
      <c r="J30" s="83"/>
      <c r="K30" s="83"/>
      <c r="L30" s="62"/>
      <c r="M30" s="62"/>
      <c r="N30" s="78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spans="1:61" s="80" customFormat="1" ht="24" customHeight="1">
      <c r="A31" s="98" t="s">
        <v>1</v>
      </c>
      <c r="B31" s="99">
        <v>5510</v>
      </c>
      <c r="C31" s="99">
        <v>784.6123099999968</v>
      </c>
      <c r="D31" s="99">
        <v>-4725.3876900000032</v>
      </c>
      <c r="E31" s="147">
        <v>-3180.5999999997439</v>
      </c>
      <c r="F31" s="146">
        <v>-3965.2123099997407</v>
      </c>
      <c r="G31" s="55"/>
      <c r="H31" s="82"/>
      <c r="I31" s="83"/>
      <c r="J31" s="83"/>
      <c r="K31" s="83"/>
      <c r="L31" s="65"/>
      <c r="M31" s="77"/>
      <c r="N31" s="78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spans="1:61" s="79" customFormat="1" ht="25.5" customHeight="1">
      <c r="A32" s="175" t="s">
        <v>56</v>
      </c>
      <c r="B32" s="151">
        <v>-169016.36944999715</v>
      </c>
      <c r="C32" s="151">
        <v>-711710.98527044477</v>
      </c>
      <c r="D32" s="151">
        <v>-542694.61582044768</v>
      </c>
      <c r="E32" s="151">
        <v>-934573.25317000074</v>
      </c>
      <c r="F32" s="152">
        <v>-222862.26789955597</v>
      </c>
      <c r="G32" s="78"/>
      <c r="H32" s="76"/>
      <c r="I32" s="83"/>
      <c r="J32" s="83"/>
      <c r="K32" s="83"/>
      <c r="L32" s="65"/>
      <c r="M32" s="77"/>
      <c r="N32" s="78"/>
    </row>
    <row r="33" spans="1:14" s="79" customFormat="1" ht="12" customHeight="1">
      <c r="A33" s="130"/>
      <c r="B33" s="81"/>
      <c r="C33" s="81"/>
      <c r="D33" s="81"/>
      <c r="E33" s="81"/>
      <c r="F33" s="131"/>
      <c r="G33" s="78"/>
      <c r="H33" s="84"/>
      <c r="I33" s="76"/>
      <c r="J33" s="76"/>
      <c r="K33" s="76"/>
      <c r="L33" s="76"/>
      <c r="M33" s="77"/>
      <c r="N33" s="78"/>
    </row>
    <row r="34" spans="1:14" ht="16">
      <c r="A34" s="153" t="s">
        <v>57</v>
      </c>
      <c r="B34" s="81"/>
      <c r="C34" s="81"/>
      <c r="D34" s="81"/>
      <c r="E34" s="81"/>
      <c r="F34" s="131"/>
      <c r="I34" s="76"/>
      <c r="J34" s="76"/>
      <c r="K34" s="76"/>
      <c r="L34" s="76"/>
      <c r="M34" s="76"/>
    </row>
    <row r="35" spans="1:14" ht="16">
      <c r="A35" s="79"/>
      <c r="B35" s="81"/>
      <c r="C35" s="81"/>
      <c r="D35" s="81"/>
      <c r="E35" s="81"/>
      <c r="F35" s="131"/>
      <c r="I35" s="48"/>
      <c r="J35" s="48"/>
      <c r="K35" s="48"/>
      <c r="L35" s="48"/>
      <c r="M35" s="48"/>
    </row>
    <row r="36" spans="1:14">
      <c r="A36" s="88"/>
      <c r="B36" s="87"/>
      <c r="C36" s="87"/>
      <c r="D36" s="87"/>
      <c r="E36" s="87"/>
      <c r="F36" s="87"/>
      <c r="H36" s="48"/>
    </row>
    <row r="37" spans="1:14">
      <c r="A37" s="88"/>
      <c r="B37" s="87"/>
      <c r="C37" s="87"/>
      <c r="D37" s="87"/>
      <c r="E37" s="87"/>
      <c r="F37" s="87"/>
    </row>
    <row r="38" spans="1:14">
      <c r="A38" s="88"/>
      <c r="B38" s="87"/>
      <c r="C38" s="87"/>
      <c r="D38" s="87"/>
      <c r="E38" s="87"/>
      <c r="F38" s="87"/>
    </row>
    <row r="39" spans="1:14">
      <c r="A39" s="88"/>
      <c r="B39" s="87"/>
      <c r="C39" s="87"/>
      <c r="D39" s="87"/>
      <c r="E39" s="87"/>
      <c r="F39" s="87"/>
    </row>
    <row r="40" spans="1:14">
      <c r="A40" s="88"/>
      <c r="B40" s="87"/>
      <c r="C40" s="87"/>
      <c r="D40" s="87"/>
      <c r="E40" s="87"/>
      <c r="F40" s="87"/>
    </row>
    <row r="41" spans="1:14">
      <c r="A41" s="88"/>
      <c r="B41" s="87"/>
      <c r="C41" s="87"/>
      <c r="D41" s="87"/>
      <c r="E41" s="87"/>
      <c r="F41" s="87"/>
    </row>
    <row r="42" spans="1:14">
      <c r="B42" s="87"/>
      <c r="C42" s="87"/>
      <c r="D42" s="87"/>
      <c r="E42" s="87"/>
      <c r="F42" s="87"/>
    </row>
    <row r="43" spans="1:14">
      <c r="A43" s="88"/>
      <c r="B43" s="87"/>
      <c r="C43" s="87"/>
      <c r="D43" s="87"/>
      <c r="E43" s="87"/>
      <c r="F43" s="87"/>
    </row>
    <row r="44" spans="1:14">
      <c r="B44" s="87"/>
      <c r="C44" s="87"/>
      <c r="D44" s="87"/>
      <c r="E44" s="87"/>
      <c r="F44" s="87"/>
      <c r="H44" s="48"/>
    </row>
    <row r="45" spans="1:14">
      <c r="B45" s="87"/>
      <c r="C45" s="87"/>
      <c r="D45" s="87"/>
      <c r="E45" s="87"/>
      <c r="F45" s="87"/>
      <c r="H45" s="48"/>
    </row>
    <row r="46" spans="1:14">
      <c r="B46" s="87"/>
      <c r="C46" s="87"/>
      <c r="D46" s="87"/>
      <c r="E46" s="87"/>
      <c r="F46" s="87"/>
      <c r="H46" s="48"/>
    </row>
    <row r="47" spans="1:14">
      <c r="B47" s="87"/>
      <c r="C47" s="87"/>
      <c r="D47" s="87"/>
      <c r="E47" s="87"/>
      <c r="F47" s="87"/>
    </row>
    <row r="48" spans="1:14">
      <c r="B48" s="87"/>
      <c r="C48" s="87"/>
      <c r="D48" s="87"/>
      <c r="E48" s="87"/>
      <c r="F48" s="87"/>
    </row>
    <row r="49" spans="1:6">
      <c r="A49" s="88"/>
      <c r="B49" s="87"/>
      <c r="C49" s="87"/>
      <c r="D49" s="87"/>
      <c r="E49" s="87"/>
      <c r="F49" s="87"/>
    </row>
    <row r="50" spans="1:6">
      <c r="A50" s="88"/>
      <c r="B50" s="87"/>
      <c r="C50" s="87"/>
      <c r="D50" s="87"/>
      <c r="E50" s="87"/>
      <c r="F50" s="87"/>
    </row>
    <row r="51" spans="1:6">
      <c r="A51" s="88"/>
      <c r="B51" s="87"/>
      <c r="C51" s="87"/>
      <c r="D51" s="87"/>
      <c r="E51" s="87"/>
      <c r="F51" s="87"/>
    </row>
    <row r="52" spans="1:6">
      <c r="B52" s="87"/>
      <c r="C52" s="87"/>
      <c r="D52" s="87"/>
      <c r="E52" s="87"/>
      <c r="F52" s="87"/>
    </row>
    <row r="53" spans="1:6">
      <c r="B53" s="87"/>
      <c r="C53" s="87"/>
      <c r="D53" s="87"/>
      <c r="E53" s="87"/>
      <c r="F53" s="87"/>
    </row>
    <row r="54" spans="1:6">
      <c r="B54" s="87"/>
      <c r="C54" s="87"/>
      <c r="D54" s="87"/>
      <c r="E54" s="87"/>
      <c r="F54" s="87"/>
    </row>
    <row r="55" spans="1:6">
      <c r="B55" s="87"/>
      <c r="C55" s="87"/>
      <c r="D55" s="87"/>
      <c r="E55" s="87"/>
      <c r="F55" s="87"/>
    </row>
    <row r="56" spans="1:6">
      <c r="B56" s="87"/>
      <c r="C56" s="87"/>
      <c r="D56" s="87"/>
      <c r="E56" s="87"/>
      <c r="F56" s="87"/>
    </row>
    <row r="57" spans="1:6">
      <c r="B57" s="87"/>
      <c r="C57" s="87"/>
      <c r="D57" s="87"/>
      <c r="E57" s="87"/>
      <c r="F57" s="87"/>
    </row>
    <row r="58" spans="1:6">
      <c r="B58" s="87"/>
      <c r="C58" s="87"/>
      <c r="D58" s="87"/>
      <c r="E58" s="87"/>
      <c r="F58" s="87"/>
    </row>
    <row r="59" spans="1:6">
      <c r="B59" s="87"/>
      <c r="C59" s="87"/>
      <c r="D59" s="87"/>
      <c r="E59" s="87"/>
      <c r="F59" s="87"/>
    </row>
    <row r="60" spans="1:6">
      <c r="B60" s="87"/>
      <c r="C60" s="87"/>
      <c r="D60" s="87"/>
      <c r="E60" s="87"/>
      <c r="F60" s="87"/>
    </row>
    <row r="61" spans="1:6">
      <c r="B61" s="87"/>
      <c r="C61" s="87"/>
      <c r="D61" s="87"/>
      <c r="E61" s="87"/>
      <c r="F61" s="87"/>
    </row>
    <row r="62" spans="1:6">
      <c r="A62" s="88"/>
      <c r="B62" s="87"/>
      <c r="C62" s="87"/>
      <c r="D62" s="87"/>
      <c r="E62" s="87"/>
      <c r="F62" s="87"/>
    </row>
  </sheetData>
  <mergeCells count="1">
    <mergeCell ref="A1:F1"/>
  </mergeCells>
  <phoneticPr fontId="7" type="noConversion"/>
  <pageMargins left="0.6692913385826772" right="0.55118110236220474" top="0.98425196850393704" bottom="0.75" header="0.51181102362204722" footer="0.47244094488188981"/>
  <pageSetup paperSize="9" scale="85" orientation="portrait" horizontalDpi="300" verticalDpi="300"/>
  <headerFooter alignWithMargins="0">
    <oddHeader>&amp;LFachgruppe für kantonale Finanzfragen (FkF)
Groupe d'étude pour les finances cantonales&amp;RZürich, 20.6.2012</oddHeader>
    <oddFooter>&amp;LQuelle: FkF Juni 2012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BI62"/>
  <sheetViews>
    <sheetView topLeftCell="A13" workbookViewId="0"/>
  </sheetViews>
  <sheetFormatPr baseColWidth="10" defaultRowHeight="13"/>
  <cols>
    <col min="1" max="1" width="22" style="85" customWidth="1"/>
    <col min="2" max="4" width="15.33203125" style="89" customWidth="1"/>
    <col min="5" max="5" width="15.33203125" style="95" customWidth="1"/>
    <col min="6" max="6" width="15.83203125" style="89" customWidth="1"/>
    <col min="7" max="7" width="11.5" style="69" customWidth="1"/>
    <col min="8" max="8" width="25.6640625" style="93" customWidth="1"/>
    <col min="9" max="9" width="14.83203125" style="74" customWidth="1"/>
    <col min="10" max="10" width="16.6640625" style="74" customWidth="1"/>
    <col min="11" max="11" width="18.6640625" style="74" customWidth="1"/>
    <col min="12" max="12" width="13.6640625" style="74" customWidth="1"/>
    <col min="13" max="13" width="13.6640625" style="74" hidden="1" customWidth="1"/>
    <col min="14" max="14" width="13.5" style="74" customWidth="1"/>
    <col min="15" max="61" width="11.5" style="54" customWidth="1"/>
  </cols>
  <sheetData>
    <row r="1" spans="1:61" s="73" customFormat="1" ht="36" customHeight="1">
      <c r="A1" s="383" t="s">
        <v>41</v>
      </c>
      <c r="B1" s="383"/>
      <c r="C1" s="383"/>
      <c r="D1" s="383"/>
      <c r="E1" s="383"/>
      <c r="F1" s="383"/>
      <c r="G1" s="70"/>
      <c r="H1" s="90"/>
      <c r="I1" s="71"/>
      <c r="J1" s="71"/>
      <c r="K1" s="71"/>
      <c r="L1" s="71"/>
      <c r="M1" s="71"/>
      <c r="N1" s="71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ht="15" customHeight="1">
      <c r="A2" s="165" t="s">
        <v>4</v>
      </c>
      <c r="B2" s="166" t="s">
        <v>47</v>
      </c>
      <c r="C2" s="166" t="s">
        <v>48</v>
      </c>
      <c r="D2" s="166" t="s">
        <v>49</v>
      </c>
      <c r="E2" s="166" t="s">
        <v>47</v>
      </c>
      <c r="F2" s="167" t="s">
        <v>49</v>
      </c>
      <c r="H2" s="75"/>
      <c r="I2" s="44"/>
      <c r="J2" s="44"/>
      <c r="K2" s="44"/>
      <c r="L2" s="44"/>
      <c r="M2" s="44"/>
    </row>
    <row r="3" spans="1:61" ht="14">
      <c r="A3" s="168" t="s">
        <v>3</v>
      </c>
      <c r="B3" s="102" t="s">
        <v>47</v>
      </c>
      <c r="C3" s="102" t="s">
        <v>50</v>
      </c>
      <c r="D3" s="109" t="s">
        <v>51</v>
      </c>
      <c r="E3" s="102" t="s">
        <v>47</v>
      </c>
      <c r="F3" s="169" t="s">
        <v>52</v>
      </c>
      <c r="H3" s="75"/>
      <c r="I3" s="44"/>
      <c r="J3" s="44"/>
      <c r="K3" s="44"/>
      <c r="L3" s="44"/>
      <c r="M3" s="44"/>
    </row>
    <row r="4" spans="1:61">
      <c r="A4" s="172">
        <v>0</v>
      </c>
      <c r="B4" s="110">
        <v>2011</v>
      </c>
      <c r="C4" s="110">
        <v>2011</v>
      </c>
      <c r="D4" s="135">
        <v>0</v>
      </c>
      <c r="E4" s="110">
        <v>2012</v>
      </c>
      <c r="F4" s="181">
        <v>0</v>
      </c>
      <c r="H4" s="75"/>
      <c r="I4" s="44"/>
      <c r="J4" s="44"/>
      <c r="K4" s="44"/>
      <c r="L4" s="44"/>
      <c r="M4" s="44"/>
    </row>
    <row r="5" spans="1:61" s="80" customFormat="1" ht="28.5" customHeight="1">
      <c r="A5" s="182" t="s">
        <v>43</v>
      </c>
      <c r="B5" s="136">
        <v>0</v>
      </c>
      <c r="C5" s="137">
        <v>0</v>
      </c>
      <c r="D5" s="134">
        <v>0</v>
      </c>
      <c r="E5" s="79" t="s">
        <v>53</v>
      </c>
      <c r="F5" s="183">
        <v>0</v>
      </c>
      <c r="G5" s="55"/>
      <c r="H5" s="81"/>
      <c r="I5" s="44"/>
      <c r="J5" s="76"/>
      <c r="K5" s="76"/>
      <c r="L5" s="76"/>
      <c r="M5" s="77"/>
      <c r="N5" s="78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</row>
    <row r="6" spans="1:61" s="80" customFormat="1" ht="24" customHeight="1">
      <c r="A6" s="184" t="s">
        <v>0</v>
      </c>
      <c r="B6" s="142">
        <v>74072.376000000164</v>
      </c>
      <c r="C6" s="142">
        <v>-1738809.6100699974</v>
      </c>
      <c r="D6" s="143">
        <v>-1812881.9860699975</v>
      </c>
      <c r="E6" s="144">
        <v>-435934.92500000075</v>
      </c>
      <c r="F6" s="185">
        <v>1302874.6850699966</v>
      </c>
      <c r="G6" s="55"/>
      <c r="H6" s="81"/>
      <c r="I6" s="83"/>
      <c r="J6" s="83"/>
      <c r="K6" s="83"/>
      <c r="L6" s="65"/>
      <c r="M6" s="77"/>
      <c r="N6" s="78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</row>
    <row r="7" spans="1:61" s="80" customFormat="1" ht="24" customHeight="1">
      <c r="A7" s="186" t="s">
        <v>5</v>
      </c>
      <c r="B7" s="99">
        <v>20164.782129999599</v>
      </c>
      <c r="C7" s="99">
        <v>12658.97575999843</v>
      </c>
      <c r="D7" s="99">
        <v>-7505.8063700011699</v>
      </c>
      <c r="E7" s="103">
        <v>31521.206989999977</v>
      </c>
      <c r="F7" s="146">
        <v>18862.231230001547</v>
      </c>
      <c r="G7" s="55"/>
      <c r="H7" s="81"/>
      <c r="I7" s="83"/>
      <c r="J7" s="83"/>
      <c r="K7" s="83"/>
      <c r="L7" s="62"/>
      <c r="M7" s="77"/>
      <c r="N7" s="78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</row>
    <row r="8" spans="1:61" s="80" customFormat="1" ht="24" customHeight="1">
      <c r="A8" s="186" t="s">
        <v>6</v>
      </c>
      <c r="B8" s="99">
        <v>-19085.892500000366</v>
      </c>
      <c r="C8" s="99">
        <v>24465.014280000119</v>
      </c>
      <c r="D8" s="99">
        <v>43550.906780000485</v>
      </c>
      <c r="E8" s="147">
        <v>-24625.793040000455</v>
      </c>
      <c r="F8" s="148">
        <v>-49090.807320000575</v>
      </c>
      <c r="G8" s="55"/>
      <c r="H8" s="81"/>
      <c r="I8" s="83"/>
      <c r="J8" s="83"/>
      <c r="K8" s="83"/>
      <c r="L8" s="65"/>
      <c r="M8" s="77"/>
      <c r="N8" s="78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</row>
    <row r="9" spans="1:61" s="80" customFormat="1" ht="24" customHeight="1">
      <c r="A9" s="186" t="s">
        <v>7</v>
      </c>
      <c r="B9" s="99">
        <v>-16063</v>
      </c>
      <c r="C9" s="99">
        <v>2536</v>
      </c>
      <c r="D9" s="99">
        <v>18599</v>
      </c>
      <c r="E9" s="147">
        <v>-12311.5</v>
      </c>
      <c r="F9" s="146">
        <v>-14847.5</v>
      </c>
      <c r="G9" s="55"/>
      <c r="H9" s="81"/>
      <c r="I9" s="83"/>
      <c r="J9" s="83"/>
      <c r="K9" s="83"/>
      <c r="L9" s="65"/>
      <c r="M9" s="77"/>
      <c r="N9" s="78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</row>
    <row r="10" spans="1:61" s="80" customFormat="1" ht="24" customHeight="1">
      <c r="A10" s="186" t="s">
        <v>8</v>
      </c>
      <c r="B10" s="99">
        <v>-118019.1</v>
      </c>
      <c r="C10" s="99">
        <v>-40540.000000000131</v>
      </c>
      <c r="D10" s="99">
        <v>77479.099999999875</v>
      </c>
      <c r="E10" s="104">
        <v>-94885.29999999977</v>
      </c>
      <c r="F10" s="148">
        <v>-54345.299999999639</v>
      </c>
      <c r="G10" s="55"/>
      <c r="H10" s="81"/>
      <c r="I10" s="83"/>
      <c r="J10" s="83"/>
      <c r="K10" s="83"/>
      <c r="L10" s="65"/>
      <c r="M10" s="77"/>
      <c r="N10" s="78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</row>
    <row r="11" spans="1:61" s="80" customFormat="1" ht="24" customHeight="1">
      <c r="A11" s="186" t="s">
        <v>9</v>
      </c>
      <c r="B11" s="99">
        <v>-17345</v>
      </c>
      <c r="C11" s="99">
        <v>-12043</v>
      </c>
      <c r="D11" s="99">
        <v>5302</v>
      </c>
      <c r="E11" s="104">
        <v>-14292</v>
      </c>
      <c r="F11" s="146">
        <v>-2249</v>
      </c>
      <c r="G11" s="55"/>
      <c r="H11" s="81"/>
      <c r="I11" s="83"/>
      <c r="J11" s="83"/>
      <c r="K11" s="83"/>
      <c r="L11" s="65"/>
      <c r="M11" s="77"/>
      <c r="N11" s="78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</row>
    <row r="12" spans="1:61" s="80" customFormat="1" ht="24" customHeight="1">
      <c r="A12" s="186" t="s">
        <v>10</v>
      </c>
      <c r="B12" s="149">
        <v>-11707.7</v>
      </c>
      <c r="C12" s="149">
        <v>-20268.099999999999</v>
      </c>
      <c r="D12" s="99">
        <v>-8560.4</v>
      </c>
      <c r="E12" s="147">
        <v>-14384</v>
      </c>
      <c r="F12" s="148">
        <v>5884.1</v>
      </c>
      <c r="G12" s="55"/>
      <c r="H12" s="81"/>
      <c r="I12" s="83"/>
      <c r="J12" s="83"/>
      <c r="K12" s="83"/>
      <c r="L12" s="65"/>
      <c r="M12" s="77"/>
      <c r="N12" s="78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</row>
    <row r="13" spans="1:61" s="80" customFormat="1" ht="24" customHeight="1">
      <c r="A13" s="186" t="s">
        <v>11</v>
      </c>
      <c r="B13" s="99">
        <v>-3390.9000000000233</v>
      </c>
      <c r="C13" s="99">
        <v>2985.1</v>
      </c>
      <c r="D13" s="99">
        <v>6376.0000000000236</v>
      </c>
      <c r="E13" s="147">
        <v>-4039.6</v>
      </c>
      <c r="F13" s="146">
        <v>-7024.7</v>
      </c>
      <c r="G13" s="55"/>
      <c r="H13" s="81"/>
      <c r="I13" s="83"/>
      <c r="J13" s="83"/>
      <c r="K13" s="83"/>
      <c r="L13" s="65"/>
      <c r="M13" s="77"/>
      <c r="N13" s="78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</row>
    <row r="14" spans="1:61" s="80" customFormat="1" ht="24" customHeight="1">
      <c r="A14" s="186" t="s">
        <v>12</v>
      </c>
      <c r="B14" s="99">
        <v>-91104.918000000063</v>
      </c>
      <c r="C14" s="99">
        <v>45547.5</v>
      </c>
      <c r="D14" s="99">
        <v>136652.41800000006</v>
      </c>
      <c r="E14" s="147">
        <v>-13929.061600000059</v>
      </c>
      <c r="F14" s="148">
        <v>-59476.561600000059</v>
      </c>
      <c r="G14" s="55"/>
      <c r="H14" s="81"/>
      <c r="I14" s="83"/>
      <c r="J14" s="83"/>
      <c r="K14" s="83"/>
      <c r="L14" s="65"/>
      <c r="M14" s="77"/>
      <c r="N14" s="78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</row>
    <row r="15" spans="1:61" s="80" customFormat="1" ht="24" customHeight="1">
      <c r="A15" s="186" t="s">
        <v>13</v>
      </c>
      <c r="B15" s="149">
        <v>-41741.599999999366</v>
      </c>
      <c r="C15" s="149">
        <v>65773.659999999538</v>
      </c>
      <c r="D15" s="99">
        <v>107515.2599999989</v>
      </c>
      <c r="E15" s="147">
        <v>-25710.599999999933</v>
      </c>
      <c r="F15" s="146">
        <v>-91484.259999999471</v>
      </c>
      <c r="G15" s="55"/>
      <c r="H15" s="81"/>
      <c r="I15" s="83"/>
      <c r="J15" s="83"/>
      <c r="K15" s="83"/>
      <c r="L15" s="65"/>
      <c r="M15" s="77"/>
      <c r="N15" s="78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</row>
    <row r="16" spans="1:61" s="80" customFormat="1" ht="24" customHeight="1">
      <c r="A16" s="186" t="s">
        <v>14</v>
      </c>
      <c r="B16" s="99">
        <v>-45745.100000000093</v>
      </c>
      <c r="C16" s="99">
        <v>-18980.969999999594</v>
      </c>
      <c r="D16" s="99">
        <v>26764.130000000499</v>
      </c>
      <c r="E16" s="150">
        <v>-179653.77</v>
      </c>
      <c r="F16" s="148">
        <v>-160672.79999999999</v>
      </c>
      <c r="G16" s="55"/>
      <c r="H16" s="81"/>
      <c r="I16" s="83"/>
      <c r="J16" s="83"/>
      <c r="K16" s="83"/>
      <c r="L16" s="62"/>
      <c r="M16" s="77"/>
      <c r="N16" s="78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</row>
    <row r="17" spans="1:61" s="80" customFormat="1" ht="24" customHeight="1">
      <c r="A17" s="186" t="s">
        <v>17</v>
      </c>
      <c r="B17" s="99">
        <v>-85475.374999999913</v>
      </c>
      <c r="C17" s="99">
        <v>63198.219999999506</v>
      </c>
      <c r="D17" s="99">
        <v>148673.59499999942</v>
      </c>
      <c r="E17" s="103">
        <v>-102240.45000000056</v>
      </c>
      <c r="F17" s="146">
        <v>-165438.67000000001</v>
      </c>
      <c r="G17" s="55"/>
      <c r="H17" s="81"/>
      <c r="I17" s="83"/>
      <c r="J17" s="83"/>
      <c r="K17" s="83"/>
      <c r="L17" s="62"/>
      <c r="M17" s="77"/>
      <c r="N17" s="78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</row>
    <row r="18" spans="1:61" s="80" customFormat="1" ht="24" customHeight="1">
      <c r="A18" s="186" t="s">
        <v>18</v>
      </c>
      <c r="B18" s="149">
        <v>-315744.10199999996</v>
      </c>
      <c r="C18" s="149">
        <v>-310395.59999999998</v>
      </c>
      <c r="D18" s="99">
        <v>5348.5019999999786</v>
      </c>
      <c r="E18" s="147">
        <v>-217184.41</v>
      </c>
      <c r="F18" s="148">
        <v>93211.19</v>
      </c>
      <c r="G18" s="55"/>
      <c r="H18" s="81"/>
      <c r="I18" s="83"/>
      <c r="J18" s="83"/>
      <c r="K18" s="83"/>
      <c r="L18" s="65"/>
      <c r="M18" s="77"/>
      <c r="N18" s="78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</row>
    <row r="19" spans="1:61" s="80" customFormat="1" ht="24" customHeight="1">
      <c r="A19" s="186" t="s">
        <v>20</v>
      </c>
      <c r="B19" s="99">
        <v>-24659.7</v>
      </c>
      <c r="C19" s="99">
        <v>-27783.385719999886</v>
      </c>
      <c r="D19" s="99">
        <v>-3123.6857199998849</v>
      </c>
      <c r="E19" s="104">
        <v>-49216.999999999927</v>
      </c>
      <c r="F19" s="146">
        <v>-21433.614280000042</v>
      </c>
      <c r="G19" s="55"/>
      <c r="H19" s="81"/>
      <c r="I19" s="83"/>
      <c r="J19" s="83"/>
      <c r="K19" s="83"/>
      <c r="L19" s="65"/>
      <c r="M19" s="77"/>
      <c r="N19" s="78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</row>
    <row r="20" spans="1:61" s="80" customFormat="1" ht="24" customHeight="1">
      <c r="A20" s="186" t="s">
        <v>21</v>
      </c>
      <c r="B20" s="99">
        <v>-30544.7</v>
      </c>
      <c r="C20" s="99">
        <v>-27456</v>
      </c>
      <c r="D20" s="99">
        <v>3088.7</v>
      </c>
      <c r="E20" s="104">
        <v>-25016</v>
      </c>
      <c r="F20" s="148">
        <v>2440</v>
      </c>
      <c r="G20" s="55"/>
      <c r="H20" s="81"/>
      <c r="I20" s="83"/>
      <c r="J20" s="83"/>
      <c r="K20" s="83"/>
      <c r="L20" s="65"/>
      <c r="M20" s="77"/>
      <c r="N20" s="78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</row>
    <row r="21" spans="1:61" s="80" customFormat="1" ht="24" customHeight="1">
      <c r="A21" s="186" t="s">
        <v>22</v>
      </c>
      <c r="B21" s="99">
        <v>-11545</v>
      </c>
      <c r="C21" s="99">
        <v>-1557.6000000000058</v>
      </c>
      <c r="D21" s="99">
        <v>9987.3999999999942</v>
      </c>
      <c r="E21" s="104">
        <v>-16653</v>
      </c>
      <c r="F21" s="146">
        <v>-15095.4</v>
      </c>
      <c r="G21" s="55"/>
      <c r="H21" s="81"/>
      <c r="I21" s="83"/>
      <c r="J21" s="83"/>
      <c r="K21" s="83"/>
      <c r="L21" s="65"/>
      <c r="M21" s="77"/>
      <c r="N21" s="78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</row>
    <row r="22" spans="1:61" s="80" customFormat="1" ht="24" customHeight="1">
      <c r="A22" s="186" t="s">
        <v>23</v>
      </c>
      <c r="B22" s="99">
        <v>-170763.49999999852</v>
      </c>
      <c r="C22" s="99">
        <v>-120117.0486300005</v>
      </c>
      <c r="D22" s="99">
        <v>50646.451369998016</v>
      </c>
      <c r="E22" s="104">
        <v>-108451.1</v>
      </c>
      <c r="F22" s="148">
        <v>11665.948630000494</v>
      </c>
      <c r="G22" s="55"/>
      <c r="H22" s="81"/>
      <c r="I22" s="83"/>
      <c r="J22" s="83"/>
      <c r="K22" s="83"/>
      <c r="L22" s="65"/>
      <c r="M22" s="77"/>
      <c r="N22" s="78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spans="1:61" s="80" customFormat="1" ht="24" customHeight="1">
      <c r="A23" s="186" t="s">
        <v>24</v>
      </c>
      <c r="B23" s="99">
        <v>-40895</v>
      </c>
      <c r="C23" s="99">
        <v>95629</v>
      </c>
      <c r="D23" s="99">
        <v>136524</v>
      </c>
      <c r="E23" s="104">
        <v>-42070</v>
      </c>
      <c r="F23" s="146">
        <v>-137699</v>
      </c>
      <c r="G23" s="55"/>
      <c r="H23" s="81"/>
      <c r="I23" s="83"/>
      <c r="J23" s="83"/>
      <c r="K23" s="83"/>
      <c r="L23" s="65"/>
      <c r="M23" s="77"/>
      <c r="N23" s="78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spans="1:61" s="80" customFormat="1" ht="24" customHeight="1">
      <c r="A24" s="186" t="s">
        <v>25</v>
      </c>
      <c r="B24" s="99">
        <v>14225.265999999654</v>
      </c>
      <c r="C24" s="99">
        <v>29783.886290001043</v>
      </c>
      <c r="D24" s="99">
        <v>15558.620290001389</v>
      </c>
      <c r="E24" s="104">
        <v>17157.370000001043</v>
      </c>
      <c r="F24" s="148">
        <v>-12626.51629</v>
      </c>
      <c r="G24" s="55"/>
      <c r="H24" s="81"/>
      <c r="I24" s="83"/>
      <c r="J24" s="83"/>
      <c r="K24" s="83"/>
      <c r="L24" s="65"/>
      <c r="M24" s="77"/>
      <c r="N24" s="78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spans="1:61" s="80" customFormat="1" ht="24" customHeight="1">
      <c r="A25" s="186" t="s">
        <v>26</v>
      </c>
      <c r="B25" s="99">
        <v>-22127</v>
      </c>
      <c r="C25" s="99">
        <v>22295</v>
      </c>
      <c r="D25" s="99">
        <v>44422</v>
      </c>
      <c r="E25" s="147">
        <v>-83259.5</v>
      </c>
      <c r="F25" s="146">
        <v>-105554.5</v>
      </c>
      <c r="G25" s="55"/>
      <c r="H25" s="81"/>
      <c r="I25" s="83"/>
      <c r="J25" s="83"/>
      <c r="K25" s="83"/>
      <c r="L25" s="65"/>
      <c r="M25" s="77"/>
      <c r="N25" s="78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spans="1:61" s="80" customFormat="1" ht="24" customHeight="1">
      <c r="A26" s="186" t="s">
        <v>27</v>
      </c>
      <c r="B26" s="99">
        <v>-172061.42399999988</v>
      </c>
      <c r="C26" s="99">
        <v>-38067.534879999439</v>
      </c>
      <c r="D26" s="99">
        <v>133993.88912000044</v>
      </c>
      <c r="E26" s="104">
        <v>-255106</v>
      </c>
      <c r="F26" s="148">
        <v>-217038.46512000056</v>
      </c>
      <c r="G26" s="55"/>
      <c r="H26" s="81"/>
      <c r="I26" s="83"/>
      <c r="J26" s="83"/>
      <c r="K26" s="83"/>
      <c r="L26" s="65"/>
      <c r="M26" s="77"/>
      <c r="N26" s="78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spans="1:61" s="80" customFormat="1" ht="24" customHeight="1">
      <c r="A27" s="186" t="s">
        <v>28</v>
      </c>
      <c r="B27" s="99">
        <v>-79035.399999999616</v>
      </c>
      <c r="C27" s="99">
        <v>298267.10767999722</v>
      </c>
      <c r="D27" s="99">
        <v>377302.50767999684</v>
      </c>
      <c r="E27" s="103">
        <v>-113800.20000000056</v>
      </c>
      <c r="F27" s="146">
        <v>-412067.30767999776</v>
      </c>
      <c r="G27" s="55"/>
      <c r="H27" s="81"/>
      <c r="I27" s="83"/>
      <c r="J27" s="83"/>
      <c r="K27" s="83"/>
      <c r="L27" s="62"/>
      <c r="M27" s="77"/>
      <c r="N27" s="78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spans="1:61" s="80" customFormat="1" ht="24" customHeight="1">
      <c r="A28" s="186" t="s">
        <v>29</v>
      </c>
      <c r="B28" s="99">
        <v>3572.300000000163</v>
      </c>
      <c r="C28" s="99">
        <v>40676.40000000014</v>
      </c>
      <c r="D28" s="99">
        <v>37104.1</v>
      </c>
      <c r="E28" s="104">
        <v>1869.900000000518</v>
      </c>
      <c r="F28" s="148">
        <v>-38806.499999999622</v>
      </c>
      <c r="G28" s="55"/>
      <c r="H28" s="81"/>
      <c r="I28" s="83"/>
      <c r="J28" s="83"/>
      <c r="K28" s="83"/>
      <c r="L28" s="65"/>
      <c r="M28" s="77"/>
      <c r="N28" s="78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spans="1:61" s="80" customFormat="1" ht="24" customHeight="1">
      <c r="A29" s="186" t="s">
        <v>30</v>
      </c>
      <c r="B29" s="99">
        <v>-24405</v>
      </c>
      <c r="C29" s="99">
        <v>-50.199999999676947</v>
      </c>
      <c r="D29" s="99">
        <v>24354.800000000323</v>
      </c>
      <c r="E29" s="104">
        <v>-17647.199999999713</v>
      </c>
      <c r="F29" s="146">
        <v>-17597</v>
      </c>
      <c r="G29" s="55"/>
      <c r="H29" s="81"/>
      <c r="I29" s="83"/>
      <c r="J29" s="83"/>
      <c r="K29" s="83"/>
      <c r="L29" s="65"/>
      <c r="M29" s="77"/>
      <c r="N29" s="78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spans="1:61" s="80" customFormat="1" ht="24" customHeight="1">
      <c r="A30" s="186" t="s">
        <v>31</v>
      </c>
      <c r="B30" s="99">
        <v>-468550.38999999838</v>
      </c>
      <c r="C30" s="99">
        <v>383134.59926955873</v>
      </c>
      <c r="D30" s="99">
        <v>851684.98926955718</v>
      </c>
      <c r="E30" s="103">
        <v>-641602.81299999892</v>
      </c>
      <c r="F30" s="148">
        <v>-1024737.4122695576</v>
      </c>
      <c r="G30" s="55"/>
      <c r="H30" s="81"/>
      <c r="I30" s="83"/>
      <c r="J30" s="83"/>
      <c r="K30" s="83"/>
      <c r="L30" s="62"/>
      <c r="M30" s="62"/>
      <c r="N30" s="78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spans="1:61" s="80" customFormat="1" ht="24" customHeight="1">
      <c r="A31" s="186" t="s">
        <v>1</v>
      </c>
      <c r="B31" s="99">
        <v>-6152</v>
      </c>
      <c r="C31" s="99">
        <v>-7025.8399300000019</v>
      </c>
      <c r="D31" s="99">
        <v>-873.83993000000191</v>
      </c>
      <c r="E31" s="147">
        <v>-1913.8000000000466</v>
      </c>
      <c r="F31" s="146">
        <v>5112.0399299999553</v>
      </c>
      <c r="G31" s="55"/>
      <c r="H31" s="81"/>
      <c r="I31" s="83"/>
      <c r="J31" s="83"/>
      <c r="K31" s="83"/>
      <c r="L31" s="65"/>
      <c r="M31" s="77"/>
      <c r="N31" s="78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spans="1:61" s="79" customFormat="1" ht="26.25" customHeight="1">
      <c r="A32" s="187" t="s">
        <v>56</v>
      </c>
      <c r="B32" s="151">
        <v>-1704127.0773699963</v>
      </c>
      <c r="C32" s="151">
        <v>-1276144.4259504424</v>
      </c>
      <c r="D32" s="151">
        <v>427982.65141955391</v>
      </c>
      <c r="E32" s="188">
        <v>-2443379.5456499988</v>
      </c>
      <c r="F32" s="152">
        <v>-1167235.1196995564</v>
      </c>
      <c r="G32" s="78"/>
      <c r="H32" s="81"/>
      <c r="I32" s="83"/>
      <c r="J32" s="83"/>
      <c r="K32" s="83"/>
      <c r="L32" s="65"/>
      <c r="M32" s="77"/>
      <c r="N32" s="78"/>
    </row>
    <row r="33" spans="1:14" s="79" customFormat="1" ht="20.25" customHeight="1">
      <c r="A33" s="189" t="s">
        <v>35</v>
      </c>
      <c r="B33" s="81"/>
      <c r="C33" s="81"/>
      <c r="D33" s="190" t="s">
        <v>36</v>
      </c>
      <c r="E33" s="82"/>
      <c r="F33" s="131"/>
      <c r="G33" s="78"/>
      <c r="H33" s="91"/>
      <c r="I33" s="76"/>
      <c r="J33" s="76"/>
      <c r="K33" s="76"/>
      <c r="L33" s="76"/>
      <c r="M33" s="77"/>
      <c r="N33" s="78"/>
    </row>
    <row r="34" spans="1:14" ht="16">
      <c r="A34" s="154" t="s">
        <v>57</v>
      </c>
      <c r="B34" s="86"/>
      <c r="C34" s="86"/>
      <c r="D34" s="86"/>
      <c r="E34" s="92"/>
      <c r="F34" s="86"/>
      <c r="I34" s="76"/>
      <c r="J34" s="76"/>
      <c r="K34" s="76"/>
      <c r="L34" s="76"/>
      <c r="M34" s="76"/>
    </row>
    <row r="35" spans="1:14">
      <c r="A35" s="127"/>
      <c r="B35" s="87"/>
      <c r="C35" s="87"/>
      <c r="D35" s="87"/>
      <c r="E35" s="63"/>
      <c r="F35" s="87"/>
      <c r="I35" s="48"/>
      <c r="J35" s="48"/>
      <c r="K35" s="48"/>
      <c r="L35" s="48"/>
      <c r="M35" s="48"/>
    </row>
    <row r="36" spans="1:14">
      <c r="A36" s="128"/>
      <c r="B36" s="87"/>
      <c r="C36" s="87"/>
      <c r="D36" s="87"/>
      <c r="E36" s="63"/>
      <c r="F36" s="87"/>
      <c r="H36" s="94"/>
    </row>
    <row r="37" spans="1:14">
      <c r="B37" s="87"/>
      <c r="C37" s="87"/>
      <c r="D37" s="87"/>
      <c r="E37" s="63"/>
      <c r="F37" s="87"/>
    </row>
    <row r="38" spans="1:14">
      <c r="B38" s="87"/>
      <c r="C38" s="87"/>
      <c r="D38" s="87"/>
      <c r="E38" s="63"/>
      <c r="F38" s="87"/>
    </row>
    <row r="39" spans="1:14">
      <c r="B39" s="87"/>
      <c r="C39" s="87"/>
      <c r="D39" s="87"/>
      <c r="E39" s="63"/>
      <c r="F39" s="87"/>
    </row>
    <row r="40" spans="1:14">
      <c r="A40" s="88"/>
      <c r="B40" s="87"/>
      <c r="C40" s="87"/>
      <c r="D40" s="87"/>
      <c r="E40" s="63"/>
      <c r="F40" s="87"/>
    </row>
    <row r="41" spans="1:14">
      <c r="A41" s="88"/>
      <c r="B41" s="87"/>
      <c r="C41" s="87"/>
      <c r="D41" s="87"/>
      <c r="E41" s="63"/>
      <c r="F41" s="87"/>
    </row>
    <row r="42" spans="1:14">
      <c r="B42" s="87"/>
      <c r="C42" s="87"/>
      <c r="D42" s="87"/>
      <c r="E42" s="63"/>
      <c r="F42" s="87"/>
    </row>
    <row r="43" spans="1:14">
      <c r="A43" s="88"/>
      <c r="B43" s="87"/>
      <c r="C43" s="87"/>
      <c r="D43" s="87"/>
      <c r="E43" s="63"/>
      <c r="F43" s="87"/>
    </row>
    <row r="44" spans="1:14">
      <c r="B44" s="87"/>
      <c r="C44" s="87"/>
      <c r="D44" s="87"/>
      <c r="E44" s="63"/>
      <c r="F44" s="87"/>
      <c r="H44" s="94"/>
    </row>
    <row r="45" spans="1:14">
      <c r="B45" s="87"/>
      <c r="C45" s="87"/>
      <c r="D45" s="87"/>
      <c r="E45" s="63"/>
      <c r="F45" s="87"/>
      <c r="H45" s="94"/>
    </row>
    <row r="46" spans="1:14">
      <c r="B46" s="87"/>
      <c r="C46" s="87"/>
      <c r="D46" s="87"/>
      <c r="E46" s="63"/>
      <c r="F46" s="87"/>
      <c r="H46" s="94"/>
    </row>
    <row r="47" spans="1:14">
      <c r="B47" s="87"/>
      <c r="C47" s="87"/>
      <c r="D47" s="87"/>
      <c r="E47" s="63"/>
      <c r="F47" s="87"/>
    </row>
    <row r="48" spans="1:14">
      <c r="B48" s="87"/>
      <c r="C48" s="87"/>
      <c r="D48" s="87"/>
      <c r="E48" s="63"/>
      <c r="F48" s="87"/>
    </row>
    <row r="49" spans="1:6">
      <c r="A49" s="88"/>
      <c r="B49" s="87"/>
      <c r="C49" s="87"/>
      <c r="D49" s="87"/>
      <c r="E49" s="63"/>
      <c r="F49" s="87"/>
    </row>
    <row r="50" spans="1:6">
      <c r="A50" s="88"/>
      <c r="B50" s="87"/>
      <c r="C50" s="87"/>
      <c r="D50" s="87"/>
      <c r="E50" s="63"/>
      <c r="F50" s="87"/>
    </row>
    <row r="51" spans="1:6">
      <c r="A51" s="88"/>
      <c r="B51" s="87"/>
      <c r="C51" s="87"/>
      <c r="D51" s="87"/>
      <c r="E51" s="63"/>
      <c r="F51" s="87"/>
    </row>
    <row r="52" spans="1:6">
      <c r="B52" s="87"/>
      <c r="C52" s="87"/>
      <c r="D52" s="87"/>
      <c r="E52" s="63"/>
      <c r="F52" s="87"/>
    </row>
    <row r="53" spans="1:6">
      <c r="B53" s="87"/>
      <c r="C53" s="87"/>
      <c r="D53" s="87"/>
      <c r="E53" s="63"/>
      <c r="F53" s="87"/>
    </row>
    <row r="54" spans="1:6">
      <c r="B54" s="87"/>
      <c r="C54" s="87"/>
      <c r="D54" s="87"/>
      <c r="E54" s="63"/>
      <c r="F54" s="87"/>
    </row>
    <row r="55" spans="1:6">
      <c r="B55" s="87"/>
      <c r="C55" s="87"/>
      <c r="D55" s="87"/>
      <c r="E55" s="63"/>
      <c r="F55" s="87"/>
    </row>
    <row r="56" spans="1:6">
      <c r="B56" s="87"/>
      <c r="C56" s="87"/>
      <c r="D56" s="87"/>
      <c r="E56" s="63"/>
      <c r="F56" s="87"/>
    </row>
    <row r="57" spans="1:6">
      <c r="B57" s="87"/>
      <c r="C57" s="87"/>
      <c r="D57" s="87"/>
      <c r="E57" s="63"/>
      <c r="F57" s="87"/>
    </row>
    <row r="58" spans="1:6">
      <c r="B58" s="87"/>
      <c r="C58" s="87"/>
      <c r="D58" s="87"/>
      <c r="E58" s="63"/>
      <c r="F58" s="87"/>
    </row>
    <row r="59" spans="1:6">
      <c r="B59" s="87"/>
      <c r="C59" s="87"/>
      <c r="D59" s="87"/>
      <c r="E59" s="63"/>
      <c r="F59" s="87"/>
    </row>
    <row r="60" spans="1:6">
      <c r="B60" s="87"/>
      <c r="C60" s="87"/>
      <c r="D60" s="87"/>
      <c r="E60" s="63"/>
      <c r="F60" s="87"/>
    </row>
    <row r="61" spans="1:6">
      <c r="B61" s="87"/>
      <c r="C61" s="87"/>
      <c r="D61" s="87"/>
      <c r="E61" s="63"/>
      <c r="F61" s="87"/>
    </row>
    <row r="62" spans="1:6">
      <c r="A62" s="88"/>
      <c r="B62" s="87"/>
      <c r="C62" s="87"/>
      <c r="D62" s="87"/>
      <c r="E62" s="63"/>
      <c r="F62" s="87"/>
    </row>
  </sheetData>
  <mergeCells count="1">
    <mergeCell ref="A1:F1"/>
  </mergeCells>
  <phoneticPr fontId="7" type="noConversion"/>
  <pageMargins left="0.6692913385826772" right="0.55118110236220474" top="0.98425196850393704" bottom="0.75" header="0.51181102362204722" footer="0.47244094488188981"/>
  <pageSetup paperSize="9" scale="90" orientation="portrait" horizontalDpi="300" verticalDpi="300"/>
  <headerFooter alignWithMargins="0">
    <oddHeader>&amp;LFachgruppe für kantonale Finanzfragen (FkF)
Groupe d'étude pour les finances cantonales&amp;RZürich, 20.6.2012</oddHeader>
    <oddFooter>&amp;LQuelle: FkF Juni 2012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A1:BI56"/>
  <sheetViews>
    <sheetView topLeftCell="A16" workbookViewId="0"/>
  </sheetViews>
  <sheetFormatPr baseColWidth="10" defaultRowHeight="16"/>
  <cols>
    <col min="1" max="1" width="22.5" style="85" customWidth="1"/>
    <col min="2" max="3" width="15.33203125" style="89" customWidth="1"/>
    <col min="4" max="4" width="15.5" style="89" customWidth="1"/>
    <col min="5" max="5" width="15.33203125" style="89" customWidth="1"/>
    <col min="6" max="6" width="15.33203125" style="97" customWidth="1"/>
    <col min="7" max="7" width="11.5" style="69" customWidth="1"/>
    <col min="8" max="8" width="25.6640625" style="74" customWidth="1"/>
    <col min="9" max="9" width="14.83203125" style="74" customWidth="1"/>
    <col min="10" max="10" width="16.6640625" style="74" customWidth="1"/>
    <col min="11" max="11" width="18.6640625" style="74" customWidth="1"/>
    <col min="12" max="12" width="13.6640625" style="74" customWidth="1"/>
    <col min="13" max="13" width="13.6640625" style="74" hidden="1" customWidth="1"/>
    <col min="14" max="14" width="13.5" style="74" customWidth="1"/>
    <col min="15" max="61" width="11.5" style="54" customWidth="1"/>
  </cols>
  <sheetData>
    <row r="1" spans="1:61" s="73" customFormat="1" ht="37.5" customHeight="1">
      <c r="A1" s="383" t="s">
        <v>42</v>
      </c>
      <c r="B1" s="384"/>
      <c r="C1" s="384"/>
      <c r="D1" s="384"/>
      <c r="E1" s="384"/>
      <c r="F1" s="384"/>
      <c r="G1" s="70"/>
      <c r="H1" s="71"/>
      <c r="I1" s="71"/>
      <c r="J1" s="71"/>
      <c r="K1" s="71"/>
      <c r="L1" s="71"/>
      <c r="M1" s="71"/>
      <c r="N1" s="71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ht="15" customHeight="1">
      <c r="A2" s="165" t="s">
        <v>4</v>
      </c>
      <c r="B2" s="166" t="s">
        <v>47</v>
      </c>
      <c r="C2" s="166" t="s">
        <v>48</v>
      </c>
      <c r="D2" s="166" t="s">
        <v>49</v>
      </c>
      <c r="E2" s="166" t="s">
        <v>47</v>
      </c>
      <c r="F2" s="167" t="s">
        <v>49</v>
      </c>
      <c r="H2" s="44"/>
      <c r="I2" s="44"/>
      <c r="J2" s="44"/>
      <c r="K2" s="44"/>
      <c r="L2" s="44"/>
      <c r="M2" s="44"/>
    </row>
    <row r="3" spans="1:61" ht="14">
      <c r="A3" s="168" t="s">
        <v>3</v>
      </c>
      <c r="B3" s="102" t="s">
        <v>47</v>
      </c>
      <c r="C3" s="102" t="s">
        <v>50</v>
      </c>
      <c r="D3" s="109" t="s">
        <v>51</v>
      </c>
      <c r="E3" s="102" t="s">
        <v>47</v>
      </c>
      <c r="F3" s="169" t="s">
        <v>52</v>
      </c>
      <c r="H3" s="44"/>
      <c r="I3" s="44"/>
      <c r="J3" s="44"/>
      <c r="K3" s="44"/>
      <c r="L3" s="44"/>
      <c r="M3" s="44"/>
    </row>
    <row r="4" spans="1:61" ht="13">
      <c r="A4" s="172">
        <v>0</v>
      </c>
      <c r="B4" s="110">
        <v>2011</v>
      </c>
      <c r="C4" s="110">
        <v>2011</v>
      </c>
      <c r="D4" s="110">
        <v>0</v>
      </c>
      <c r="E4" s="110">
        <v>2012</v>
      </c>
      <c r="F4" s="170">
        <v>0</v>
      </c>
      <c r="H4" s="44"/>
      <c r="I4" s="44"/>
      <c r="J4" s="44"/>
      <c r="K4" s="44"/>
      <c r="L4" s="44"/>
      <c r="M4" s="44"/>
    </row>
    <row r="5" spans="1:61" s="80" customFormat="1" ht="27" customHeight="1">
      <c r="A5" s="171" t="s">
        <v>43</v>
      </c>
      <c r="B5" s="136">
        <v>0</v>
      </c>
      <c r="C5" s="137">
        <v>0</v>
      </c>
      <c r="D5" s="134">
        <v>0</v>
      </c>
      <c r="E5" s="112" t="s">
        <v>53</v>
      </c>
      <c r="F5" s="173">
        <v>0</v>
      </c>
      <c r="G5" s="55"/>
      <c r="H5" s="76"/>
      <c r="I5" s="44"/>
      <c r="J5" s="76"/>
      <c r="K5" s="76"/>
      <c r="L5" s="76"/>
      <c r="M5" s="77"/>
      <c r="N5" s="78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</row>
    <row r="6" spans="1:61" s="80" customFormat="1" ht="24" customHeight="1">
      <c r="A6" s="108" t="s">
        <v>0</v>
      </c>
      <c r="B6" s="155">
        <v>1.0969533717277489</v>
      </c>
      <c r="C6" s="155" t="s">
        <v>54</v>
      </c>
      <c r="D6" s="105" t="s">
        <v>55</v>
      </c>
      <c r="E6" s="155">
        <v>0.53975152902373613</v>
      </c>
      <c r="F6" s="156" t="s">
        <v>32</v>
      </c>
      <c r="G6" s="55"/>
      <c r="H6" s="76"/>
      <c r="I6" s="83"/>
      <c r="J6" s="83"/>
      <c r="K6" s="83"/>
      <c r="L6" s="65"/>
      <c r="M6" s="77"/>
      <c r="N6" s="78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</row>
    <row r="7" spans="1:61" s="80" customFormat="1" ht="24" customHeight="1">
      <c r="A7" s="108" t="s">
        <v>5</v>
      </c>
      <c r="B7" s="106">
        <v>1.0306068310130494</v>
      </c>
      <c r="C7" s="106">
        <v>1.0217507302082107</v>
      </c>
      <c r="D7" s="106">
        <v>-8.8561008048386736E-3</v>
      </c>
      <c r="E7" s="107">
        <v>1.0531924744849144</v>
      </c>
      <c r="F7" s="157">
        <v>3.1441744276703654E-2</v>
      </c>
      <c r="G7" s="55"/>
      <c r="H7" s="76"/>
      <c r="I7" s="83"/>
      <c r="J7" s="83"/>
      <c r="K7" s="83"/>
      <c r="L7" s="62"/>
      <c r="M7" s="77"/>
      <c r="N7" s="78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</row>
    <row r="8" spans="1:61" s="80" customFormat="1" ht="24" customHeight="1">
      <c r="A8" s="108" t="s">
        <v>6</v>
      </c>
      <c r="B8" s="106">
        <v>0.89168362005241719</v>
      </c>
      <c r="C8" s="106">
        <v>1.1356439970823085</v>
      </c>
      <c r="D8" s="106">
        <v>0.24396037702989126</v>
      </c>
      <c r="E8" s="158">
        <v>0.83117523590144071</v>
      </c>
      <c r="F8" s="156">
        <v>-0.30446876118086774</v>
      </c>
      <c r="G8" s="55"/>
      <c r="H8" s="76"/>
      <c r="I8" s="83"/>
      <c r="J8" s="83"/>
      <c r="K8" s="83"/>
      <c r="L8" s="65"/>
      <c r="M8" s="77"/>
      <c r="N8" s="78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</row>
    <row r="9" spans="1:61" s="80" customFormat="1" ht="24" customHeight="1">
      <c r="A9" s="108" t="s">
        <v>7</v>
      </c>
      <c r="B9" s="106">
        <v>0.55500457101698197</v>
      </c>
      <c r="C9" s="106">
        <v>1.10214274206541</v>
      </c>
      <c r="D9" s="106">
        <v>0.54713817104842799</v>
      </c>
      <c r="E9" s="158">
        <v>0.53283245109757715</v>
      </c>
      <c r="F9" s="157">
        <v>-0.56931029096783281</v>
      </c>
      <c r="G9" s="55"/>
      <c r="H9" s="76"/>
      <c r="I9" s="83"/>
      <c r="J9" s="83"/>
      <c r="K9" s="83"/>
      <c r="L9" s="65"/>
      <c r="M9" s="77"/>
      <c r="N9" s="78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</row>
    <row r="10" spans="1:61" s="80" customFormat="1" ht="24" customHeight="1">
      <c r="A10" s="108" t="s">
        <v>8</v>
      </c>
      <c r="B10" s="106" t="s">
        <v>54</v>
      </c>
      <c r="C10" s="106">
        <v>0.4127293165988693</v>
      </c>
      <c r="D10" s="107" t="s">
        <v>32</v>
      </c>
      <c r="E10" s="106" t="s">
        <v>54</v>
      </c>
      <c r="F10" s="159" t="s">
        <v>32</v>
      </c>
      <c r="G10" s="55"/>
      <c r="H10" s="76"/>
      <c r="I10" s="83"/>
      <c r="J10" s="83"/>
      <c r="K10" s="83"/>
      <c r="L10" s="65"/>
      <c r="M10" s="77"/>
      <c r="N10" s="78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</row>
    <row r="11" spans="1:61" s="80" customFormat="1" ht="24" customHeight="1">
      <c r="A11" s="108" t="s">
        <v>9</v>
      </c>
      <c r="B11" s="106">
        <v>0.41575720829964968</v>
      </c>
      <c r="C11" s="106">
        <v>0.44736600587371511</v>
      </c>
      <c r="D11" s="106">
        <v>3.1608797574065428E-2</v>
      </c>
      <c r="E11" s="106">
        <v>0.41746148202494499</v>
      </c>
      <c r="F11" s="157">
        <v>-2.9904523848770126E-2</v>
      </c>
      <c r="G11" s="55"/>
      <c r="H11" s="76"/>
      <c r="I11" s="83"/>
      <c r="J11" s="83"/>
      <c r="K11" s="83"/>
      <c r="L11" s="65"/>
      <c r="M11" s="77"/>
      <c r="N11" s="78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</row>
    <row r="12" spans="1:61" s="80" customFormat="1" ht="24" customHeight="1">
      <c r="A12" s="108" t="s">
        <v>10</v>
      </c>
      <c r="B12" s="158">
        <v>0.66723417559616927</v>
      </c>
      <c r="C12" s="158">
        <v>0.47272864441877593</v>
      </c>
      <c r="D12" s="106">
        <v>-0.19450553117739333</v>
      </c>
      <c r="E12" s="158">
        <v>0.45285100232036213</v>
      </c>
      <c r="F12" s="156">
        <v>-1.9877642098413806E-2</v>
      </c>
      <c r="G12" s="55"/>
      <c r="H12" s="76"/>
      <c r="I12" s="83"/>
      <c r="J12" s="83"/>
      <c r="K12" s="83"/>
      <c r="L12" s="65"/>
      <c r="M12" s="77"/>
      <c r="N12" s="78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</row>
    <row r="13" spans="1:61" s="80" customFormat="1" ht="24" customHeight="1">
      <c r="A13" s="108" t="s">
        <v>11</v>
      </c>
      <c r="B13" s="158">
        <v>0.83025979876858269</v>
      </c>
      <c r="C13" s="158">
        <v>1.168786081410405</v>
      </c>
      <c r="D13" s="107">
        <v>0.33852628264182227</v>
      </c>
      <c r="E13" s="158">
        <v>0.76872960439686289</v>
      </c>
      <c r="F13" s="159">
        <v>-0.40005647701354208</v>
      </c>
      <c r="G13" s="55"/>
      <c r="H13" s="76"/>
      <c r="I13" s="83"/>
      <c r="J13" s="83"/>
      <c r="K13" s="83"/>
      <c r="L13" s="65"/>
      <c r="M13" s="77"/>
      <c r="N13" s="78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</row>
    <row r="14" spans="1:61" s="80" customFormat="1" ht="24" customHeight="1">
      <c r="A14" s="108" t="s">
        <v>12</v>
      </c>
      <c r="B14" s="106">
        <v>0.29456091691289832</v>
      </c>
      <c r="C14" s="106">
        <v>1.4282184663954629</v>
      </c>
      <c r="D14" s="106">
        <v>1.1336575494825647</v>
      </c>
      <c r="E14" s="158">
        <v>0.851783331577597</v>
      </c>
      <c r="F14" s="156">
        <v>-0.5764351348178659</v>
      </c>
      <c r="G14" s="55"/>
      <c r="H14" s="76"/>
      <c r="I14" s="83"/>
      <c r="J14" s="83"/>
      <c r="K14" s="83"/>
      <c r="L14" s="65"/>
      <c r="M14" s="77"/>
      <c r="N14" s="78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</row>
    <row r="15" spans="1:61" s="80" customFormat="1" ht="24" customHeight="1">
      <c r="A15" s="108" t="s">
        <v>13</v>
      </c>
      <c r="B15" s="158">
        <v>0.71215667344757871</v>
      </c>
      <c r="C15" s="158">
        <v>1.3705513634934179</v>
      </c>
      <c r="D15" s="106">
        <v>0.65839469004583917</v>
      </c>
      <c r="E15" s="158">
        <v>0.78699161382936533</v>
      </c>
      <c r="F15" s="157">
        <v>-0.58355974966405255</v>
      </c>
      <c r="G15" s="55"/>
      <c r="H15" s="76"/>
      <c r="I15" s="83"/>
      <c r="J15" s="83"/>
      <c r="K15" s="83"/>
      <c r="L15" s="65"/>
      <c r="M15" s="77"/>
      <c r="N15" s="78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</row>
    <row r="16" spans="1:61" s="80" customFormat="1" ht="24" customHeight="1">
      <c r="A16" s="108" t="s">
        <v>14</v>
      </c>
      <c r="B16" s="106">
        <v>0.6706141993087551</v>
      </c>
      <c r="C16" s="106">
        <v>0.85789422734908494</v>
      </c>
      <c r="D16" s="106">
        <v>0.18728002804032984</v>
      </c>
      <c r="E16" s="160" t="s">
        <v>54</v>
      </c>
      <c r="F16" s="156" t="s">
        <v>32</v>
      </c>
      <c r="G16" s="55"/>
      <c r="H16" s="76"/>
      <c r="I16" s="83"/>
      <c r="J16" s="83"/>
      <c r="K16" s="83"/>
      <c r="L16" s="62"/>
      <c r="M16" s="77"/>
      <c r="N16" s="78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</row>
    <row r="17" spans="1:61" s="80" customFormat="1" ht="24" customHeight="1">
      <c r="A17" s="108" t="s">
        <v>17</v>
      </c>
      <c r="B17" s="106">
        <v>0.73104035556954083</v>
      </c>
      <c r="C17" s="106">
        <v>1.1936024534287961</v>
      </c>
      <c r="D17" s="106">
        <v>0.46256209785925528</v>
      </c>
      <c r="E17" s="107">
        <v>0.64598182132963788</v>
      </c>
      <c r="F17" s="157">
        <v>-0.54762063209915823</v>
      </c>
      <c r="G17" s="55"/>
      <c r="H17" s="76"/>
      <c r="I17" s="83"/>
      <c r="J17" s="83"/>
      <c r="K17" s="83"/>
      <c r="L17" s="62"/>
      <c r="M17" s="77"/>
      <c r="N17" s="78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</row>
    <row r="18" spans="1:61" s="80" customFormat="1" ht="24" customHeight="1">
      <c r="A18" s="108" t="s">
        <v>18</v>
      </c>
      <c r="B18" s="158">
        <v>0.15674522413770089</v>
      </c>
      <c r="C18" s="158">
        <v>0.10696105529698559</v>
      </c>
      <c r="D18" s="106">
        <v>-4.9784168840715307E-2</v>
      </c>
      <c r="E18" s="158" t="s">
        <v>54</v>
      </c>
      <c r="F18" s="156" t="s">
        <v>32</v>
      </c>
      <c r="G18" s="55"/>
      <c r="H18" s="76"/>
      <c r="I18" s="83"/>
      <c r="J18" s="83"/>
      <c r="K18" s="83"/>
      <c r="L18" s="65"/>
      <c r="M18" s="77"/>
      <c r="N18" s="78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</row>
    <row r="19" spans="1:61" s="80" customFormat="1" ht="24" customHeight="1">
      <c r="A19" s="108" t="s">
        <v>20</v>
      </c>
      <c r="B19" s="106">
        <v>0.18923903930561872</v>
      </c>
      <c r="C19" s="106">
        <v>6.8789212136312908E-2</v>
      </c>
      <c r="D19" s="106">
        <v>-0.12044982716930581</v>
      </c>
      <c r="E19" s="106" t="s">
        <v>54</v>
      </c>
      <c r="F19" s="157" t="s">
        <v>32</v>
      </c>
      <c r="G19" s="55"/>
      <c r="H19" s="76"/>
      <c r="I19" s="83"/>
      <c r="J19" s="83"/>
      <c r="K19" s="83"/>
      <c r="L19" s="65"/>
      <c r="M19" s="77"/>
      <c r="N19" s="78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</row>
    <row r="20" spans="1:61" s="80" customFormat="1" ht="24" customHeight="1">
      <c r="A20" s="108" t="s">
        <v>21</v>
      </c>
      <c r="B20" s="106">
        <v>0.38869642660582587</v>
      </c>
      <c r="C20" s="106">
        <v>0.48646778266155427</v>
      </c>
      <c r="D20" s="107">
        <v>9.7771356055728398E-2</v>
      </c>
      <c r="E20" s="106">
        <v>0.4157187901436421</v>
      </c>
      <c r="F20" s="156">
        <v>-7.0748992517912168E-2</v>
      </c>
      <c r="G20" s="55"/>
      <c r="H20" s="76"/>
      <c r="I20" s="83"/>
      <c r="J20" s="83"/>
      <c r="K20" s="83"/>
      <c r="L20" s="65"/>
      <c r="M20" s="77"/>
      <c r="N20" s="78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</row>
    <row r="21" spans="1:61" s="80" customFormat="1" ht="24" customHeight="1">
      <c r="A21" s="108" t="s">
        <v>22</v>
      </c>
      <c r="B21" s="106" t="s">
        <v>54</v>
      </c>
      <c r="C21" s="106">
        <v>0.83365194638756812</v>
      </c>
      <c r="D21" s="106" t="s">
        <v>32</v>
      </c>
      <c r="E21" s="106" t="s">
        <v>54</v>
      </c>
      <c r="F21" s="159" t="s">
        <v>32</v>
      </c>
      <c r="G21" s="55"/>
      <c r="H21" s="76"/>
      <c r="I21" s="83"/>
      <c r="J21" s="83"/>
      <c r="K21" s="83"/>
      <c r="L21" s="65"/>
      <c r="M21" s="77"/>
      <c r="N21" s="78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</row>
    <row r="22" spans="1:61" s="80" customFormat="1" ht="24" customHeight="1">
      <c r="A22" s="108" t="s">
        <v>23</v>
      </c>
      <c r="B22" s="106">
        <v>0.32007230752998306</v>
      </c>
      <c r="C22" s="106">
        <v>0.21083859616293157</v>
      </c>
      <c r="D22" s="106">
        <v>-0.10923371136705148</v>
      </c>
      <c r="E22" s="106">
        <v>0.44158767705404217</v>
      </c>
      <c r="F22" s="156">
        <v>0.2307490808911106</v>
      </c>
      <c r="G22" s="55"/>
      <c r="H22" s="76"/>
      <c r="I22" s="83"/>
      <c r="J22" s="83"/>
      <c r="K22" s="83"/>
      <c r="L22" s="65"/>
      <c r="M22" s="77"/>
      <c r="N22" s="78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spans="1:61" s="80" customFormat="1" ht="24" customHeight="1">
      <c r="A23" s="108" t="s">
        <v>24</v>
      </c>
      <c r="B23" s="106">
        <v>0.81300270241845873</v>
      </c>
      <c r="C23" s="106">
        <v>1.4881296928676069</v>
      </c>
      <c r="D23" s="106">
        <v>0.67512699044914815</v>
      </c>
      <c r="E23" s="106">
        <v>0.78855896425555871</v>
      </c>
      <c r="F23" s="157">
        <v>-0.69957072861204816</v>
      </c>
      <c r="G23" s="55"/>
      <c r="H23" s="76"/>
      <c r="I23" s="83"/>
      <c r="J23" s="83"/>
      <c r="K23" s="83"/>
      <c r="L23" s="65"/>
      <c r="M23" s="77"/>
      <c r="N23" s="78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spans="1:61" s="80" customFormat="1" ht="24" customHeight="1">
      <c r="A24" s="108" t="s">
        <v>25</v>
      </c>
      <c r="B24" s="106">
        <v>1.0572618652869854</v>
      </c>
      <c r="C24" s="106">
        <v>1.1388972430609638</v>
      </c>
      <c r="D24" s="106">
        <v>8.1635377773978446E-2</v>
      </c>
      <c r="E24" s="106">
        <v>1.0750946979437095</v>
      </c>
      <c r="F24" s="156">
        <v>-6.3802545117254361E-2</v>
      </c>
      <c r="G24" s="55"/>
      <c r="H24" s="76"/>
      <c r="I24" s="83"/>
      <c r="J24" s="83"/>
      <c r="K24" s="83"/>
      <c r="L24" s="65"/>
      <c r="M24" s="77"/>
      <c r="N24" s="78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spans="1:61" s="80" customFormat="1" ht="24" customHeight="1">
      <c r="A25" s="108" t="s">
        <v>26</v>
      </c>
      <c r="B25" s="106">
        <v>0.77532619180585871</v>
      </c>
      <c r="C25" s="106">
        <v>1.2704850411277995</v>
      </c>
      <c r="D25" s="106">
        <v>0.49515884932194076</v>
      </c>
      <c r="E25" s="158">
        <v>0.17508659364002413</v>
      </c>
      <c r="F25" s="157">
        <v>-1.0953984474877754</v>
      </c>
      <c r="G25" s="55"/>
      <c r="H25" s="76"/>
      <c r="I25" s="83"/>
      <c r="J25" s="83"/>
      <c r="K25" s="83"/>
      <c r="L25" s="65"/>
      <c r="M25" s="77"/>
      <c r="N25" s="78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spans="1:61" s="80" customFormat="1" ht="24" customHeight="1">
      <c r="A26" s="108" t="s">
        <v>27</v>
      </c>
      <c r="B26" s="106">
        <v>0.23464394690930168</v>
      </c>
      <c r="C26" s="106">
        <v>0.84344827082378071</v>
      </c>
      <c r="D26" s="107">
        <v>0.60880432391447903</v>
      </c>
      <c r="E26" s="106" t="s">
        <v>54</v>
      </c>
      <c r="F26" s="161" t="s">
        <v>32</v>
      </c>
      <c r="G26" s="55"/>
      <c r="H26" s="76"/>
      <c r="I26" s="83"/>
      <c r="J26" s="83"/>
      <c r="K26" s="83"/>
      <c r="L26" s="65"/>
      <c r="M26" s="77"/>
      <c r="N26" s="78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spans="1:61" s="80" customFormat="1" ht="24" customHeight="1">
      <c r="A27" s="108" t="s">
        <v>28</v>
      </c>
      <c r="B27" s="106">
        <v>0.73654866666666796</v>
      </c>
      <c r="C27" s="106">
        <v>2.2735965313061519</v>
      </c>
      <c r="D27" s="106">
        <v>1.5370478646394838</v>
      </c>
      <c r="E27" s="107">
        <v>0.62066599999999816</v>
      </c>
      <c r="F27" s="159">
        <v>-1.6529305313061537</v>
      </c>
      <c r="G27" s="55"/>
      <c r="H27" s="76"/>
      <c r="I27" s="83"/>
      <c r="J27" s="83"/>
      <c r="K27" s="83"/>
      <c r="L27" s="62"/>
      <c r="M27" s="77"/>
      <c r="N27" s="78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spans="1:61" s="80" customFormat="1" ht="24" customHeight="1">
      <c r="A28" s="108" t="s">
        <v>29</v>
      </c>
      <c r="B28" s="106">
        <v>1.0158102469413377</v>
      </c>
      <c r="C28" s="106">
        <v>1.1783942308830908</v>
      </c>
      <c r="D28" s="106">
        <v>0.16258398394175311</v>
      </c>
      <c r="E28" s="106">
        <v>1.0102352313313383</v>
      </c>
      <c r="F28" s="156">
        <v>-0.16815899955175251</v>
      </c>
      <c r="G28" s="55"/>
      <c r="H28" s="76"/>
      <c r="I28" s="83"/>
      <c r="J28" s="83"/>
      <c r="K28" s="83"/>
      <c r="L28" s="65"/>
      <c r="M28" s="77"/>
      <c r="N28" s="78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spans="1:61" s="80" customFormat="1" ht="24" customHeight="1">
      <c r="A29" s="108" t="s">
        <v>30</v>
      </c>
      <c r="B29" s="106">
        <v>0.70795189373541556</v>
      </c>
      <c r="C29" s="106">
        <v>0.9993444601002156</v>
      </c>
      <c r="D29" s="106">
        <v>0.29139256636480004</v>
      </c>
      <c r="E29" s="106">
        <v>0.70829290386354682</v>
      </c>
      <c r="F29" s="159">
        <v>-0.29105155623666878</v>
      </c>
      <c r="G29" s="55"/>
      <c r="H29" s="76"/>
      <c r="I29" s="83"/>
      <c r="J29" s="83"/>
      <c r="K29" s="83"/>
      <c r="L29" s="65"/>
      <c r="M29" s="77"/>
      <c r="N29" s="78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spans="1:61" s="80" customFormat="1" ht="24" customHeight="1">
      <c r="A30" s="108" t="s">
        <v>31</v>
      </c>
      <c r="B30" s="106">
        <v>0.49263903171642776</v>
      </c>
      <c r="C30" s="106">
        <v>1.5277764406186043</v>
      </c>
      <c r="D30" s="106">
        <v>1.0351374089021765</v>
      </c>
      <c r="E30" s="107">
        <v>0.34104961975258485</v>
      </c>
      <c r="F30" s="161">
        <v>-1.1867268208660193</v>
      </c>
      <c r="G30" s="55"/>
      <c r="H30" s="76"/>
      <c r="I30" s="83"/>
      <c r="J30" s="83"/>
      <c r="K30" s="83"/>
      <c r="L30" s="62"/>
      <c r="M30" s="62"/>
      <c r="N30" s="78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spans="1:61" s="80" customFormat="1" ht="24" customHeight="1">
      <c r="A31" s="174" t="s">
        <v>1</v>
      </c>
      <c r="B31" s="162">
        <v>0.87808648091633312</v>
      </c>
      <c r="C31" s="162">
        <v>0.84898138123981526</v>
      </c>
      <c r="D31" s="162">
        <v>-2.9105099676517865E-2</v>
      </c>
      <c r="E31" s="163">
        <v>0.95364081197616279</v>
      </c>
      <c r="F31" s="164">
        <v>0.10465943073634754</v>
      </c>
      <c r="G31" s="55"/>
      <c r="H31" s="76"/>
      <c r="I31" s="83"/>
      <c r="J31" s="83"/>
      <c r="K31" s="83"/>
      <c r="L31" s="65"/>
      <c r="M31" s="77"/>
      <c r="N31" s="78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spans="1:61" s="79" customFormat="1" ht="19.5" customHeight="1">
      <c r="A32" s="175" t="s">
        <v>56</v>
      </c>
      <c r="B32" s="177">
        <v>0.68888555092778037</v>
      </c>
      <c r="C32" s="177">
        <v>0.73253492659653396</v>
      </c>
      <c r="D32" s="178">
        <v>4.3649375668753598E-2</v>
      </c>
      <c r="E32" s="177">
        <v>0.52178123269966947</v>
      </c>
      <c r="F32" s="179">
        <v>-0.21075369389686449</v>
      </c>
      <c r="G32" s="78"/>
      <c r="H32" s="76"/>
      <c r="I32" s="83"/>
      <c r="J32" s="83"/>
      <c r="K32" s="83"/>
      <c r="L32" s="65"/>
      <c r="M32" s="77"/>
      <c r="N32" s="78"/>
    </row>
    <row r="33" spans="1:14" s="79" customFormat="1" ht="3.75" customHeight="1">
      <c r="A33" s="130"/>
      <c r="B33" s="65"/>
      <c r="C33" s="65"/>
      <c r="D33" s="65"/>
      <c r="E33" s="65"/>
      <c r="F33" s="176"/>
      <c r="G33" s="78"/>
      <c r="H33" s="84"/>
      <c r="I33" s="76"/>
      <c r="J33" s="76"/>
      <c r="K33" s="76"/>
      <c r="L33" s="76"/>
      <c r="M33" s="77"/>
      <c r="N33" s="78"/>
    </row>
    <row r="34" spans="1:14" ht="3.75" customHeight="1">
      <c r="B34" s="86"/>
      <c r="C34" s="86"/>
      <c r="D34" s="86"/>
      <c r="E34" s="86"/>
      <c r="F34" s="96"/>
      <c r="I34" s="76"/>
      <c r="J34" s="76"/>
      <c r="K34" s="76"/>
      <c r="L34" s="76"/>
      <c r="M34" s="76"/>
    </row>
    <row r="35" spans="1:14">
      <c r="A35" s="4" t="s">
        <v>34</v>
      </c>
      <c r="B35" s="87"/>
      <c r="C35" s="87"/>
      <c r="D35" s="87"/>
      <c r="E35" s="87"/>
      <c r="F35" s="96"/>
      <c r="I35" s="48"/>
      <c r="J35" s="48"/>
      <c r="K35" s="48"/>
      <c r="L35" s="48"/>
      <c r="M35" s="48"/>
    </row>
    <row r="36" spans="1:14">
      <c r="A36" s="1" t="s">
        <v>44</v>
      </c>
      <c r="B36" s="87"/>
      <c r="C36" s="87"/>
      <c r="D36" s="87"/>
      <c r="E36" s="87"/>
      <c r="F36" s="96"/>
      <c r="H36" s="48"/>
    </row>
    <row r="37" spans="1:14">
      <c r="A37" s="180" t="s">
        <v>57</v>
      </c>
      <c r="B37" s="87"/>
      <c r="C37" s="87"/>
      <c r="D37" s="87"/>
      <c r="E37" s="87"/>
      <c r="F37" s="96"/>
    </row>
    <row r="38" spans="1:14">
      <c r="A38" s="88"/>
      <c r="B38" s="87"/>
      <c r="C38" s="87"/>
      <c r="D38" s="87"/>
      <c r="E38" s="87"/>
      <c r="F38" s="96"/>
    </row>
    <row r="39" spans="1:14">
      <c r="B39" s="87"/>
      <c r="C39" s="87"/>
      <c r="D39" s="87"/>
      <c r="E39" s="87"/>
      <c r="F39" s="96"/>
      <c r="H39" s="48"/>
    </row>
    <row r="40" spans="1:14">
      <c r="B40" s="87"/>
      <c r="C40" s="87"/>
      <c r="D40" s="87"/>
      <c r="E40" s="87"/>
      <c r="F40" s="96"/>
      <c r="H40" s="48"/>
    </row>
    <row r="41" spans="1:14">
      <c r="B41" s="87"/>
      <c r="C41" s="87"/>
      <c r="D41" s="87"/>
      <c r="E41" s="87"/>
      <c r="F41" s="96"/>
    </row>
    <row r="42" spans="1:14">
      <c r="B42" s="87"/>
      <c r="C42" s="87"/>
      <c r="D42" s="87"/>
      <c r="E42" s="87"/>
      <c r="F42" s="96"/>
    </row>
    <row r="43" spans="1:14">
      <c r="A43" s="88"/>
      <c r="B43" s="87"/>
      <c r="C43" s="87"/>
      <c r="D43" s="87"/>
      <c r="E43" s="87"/>
      <c r="F43" s="96"/>
    </row>
    <row r="44" spans="1:14">
      <c r="A44" s="88"/>
      <c r="B44" s="87"/>
      <c r="C44" s="87"/>
      <c r="D44" s="87"/>
      <c r="E44" s="87"/>
      <c r="F44" s="96"/>
    </row>
    <row r="45" spans="1:14">
      <c r="A45" s="88"/>
      <c r="B45" s="87"/>
      <c r="C45" s="87"/>
      <c r="D45" s="87"/>
      <c r="E45" s="87"/>
      <c r="F45" s="96"/>
    </row>
    <row r="46" spans="1:14">
      <c r="B46" s="87"/>
      <c r="C46" s="87"/>
      <c r="D46" s="87"/>
      <c r="E46" s="87"/>
      <c r="F46" s="96"/>
    </row>
    <row r="47" spans="1:14">
      <c r="B47" s="87"/>
      <c r="C47" s="87"/>
      <c r="D47" s="87"/>
      <c r="E47" s="87"/>
      <c r="F47" s="96"/>
    </row>
    <row r="48" spans="1:14">
      <c r="B48" s="87"/>
      <c r="C48" s="87"/>
      <c r="D48" s="87"/>
      <c r="E48" s="87"/>
      <c r="F48" s="96"/>
    </row>
    <row r="49" spans="1:6">
      <c r="B49" s="87"/>
      <c r="C49" s="87"/>
      <c r="D49" s="87"/>
      <c r="E49" s="87"/>
      <c r="F49" s="96"/>
    </row>
    <row r="50" spans="1:6">
      <c r="B50" s="87"/>
      <c r="C50" s="87"/>
      <c r="D50" s="87"/>
      <c r="E50" s="87"/>
      <c r="F50" s="96"/>
    </row>
    <row r="51" spans="1:6">
      <c r="B51" s="87"/>
      <c r="C51" s="87"/>
      <c r="D51" s="87"/>
      <c r="E51" s="87"/>
      <c r="F51" s="96"/>
    </row>
    <row r="52" spans="1:6">
      <c r="B52" s="87"/>
      <c r="C52" s="87"/>
      <c r="D52" s="87"/>
      <c r="E52" s="87"/>
      <c r="F52" s="96"/>
    </row>
    <row r="53" spans="1:6">
      <c r="B53" s="87"/>
      <c r="C53" s="87"/>
      <c r="D53" s="87"/>
      <c r="E53" s="87"/>
      <c r="F53" s="96"/>
    </row>
    <row r="54" spans="1:6">
      <c r="B54" s="87"/>
      <c r="C54" s="87"/>
      <c r="D54" s="87"/>
      <c r="E54" s="87"/>
      <c r="F54" s="96"/>
    </row>
    <row r="55" spans="1:6">
      <c r="B55" s="87"/>
      <c r="C55" s="87"/>
      <c r="D55" s="87"/>
      <c r="E55" s="87"/>
      <c r="F55" s="96"/>
    </row>
    <row r="56" spans="1:6">
      <c r="A56" s="88"/>
      <c r="B56" s="87"/>
      <c r="C56" s="87"/>
      <c r="D56" s="87"/>
      <c r="E56" s="87"/>
      <c r="F56" s="96"/>
    </row>
  </sheetData>
  <mergeCells count="1">
    <mergeCell ref="A1:F1"/>
  </mergeCells>
  <phoneticPr fontId="7" type="noConversion"/>
  <pageMargins left="0.6692913385826772" right="0.55118110236220474" top="0.98425196850393704" bottom="0.75" header="0.51181102362204722" footer="0.47244094488188981"/>
  <pageSetup paperSize="9" scale="92" orientation="portrait" horizontalDpi="300" verticalDpi="300"/>
  <headerFooter alignWithMargins="0">
    <oddHeader>&amp;LFachgruppe für kantonale Finanzfragen (FkF)
Groupe d'étude pour les finances cantonales&amp;RZürich, 20.6.2012</oddHeader>
    <oddFooter>&amp;LQuelle: FkF Juni 2012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46" sqref="B46"/>
    </sheetView>
  </sheetViews>
  <sheetFormatPr baseColWidth="10" defaultRowHeight="13"/>
  <cols>
    <col min="1" max="1" width="10.5" customWidth="1"/>
    <col min="2" max="2" width="46" customWidth="1"/>
  </cols>
  <sheetData>
    <row r="1" spans="1:9">
      <c r="A1" s="5" t="s">
        <v>76</v>
      </c>
      <c r="B1" s="6" t="s">
        <v>7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186</v>
      </c>
    </row>
    <row r="2" spans="1:9">
      <c r="A2" s="140">
        <v>0</v>
      </c>
      <c r="B2" s="4">
        <v>0</v>
      </c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>
        <v>0</v>
      </c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188</v>
      </c>
    </row>
    <row r="4" spans="1:9">
      <c r="A4" s="5" t="s">
        <v>81</v>
      </c>
      <c r="B4" s="9" t="s">
        <v>82</v>
      </c>
      <c r="C4" s="10">
        <v>99300</v>
      </c>
      <c r="D4" s="11">
        <v>3.2970795568982879E-2</v>
      </c>
      <c r="E4" s="10">
        <v>102574</v>
      </c>
      <c r="F4" s="11">
        <v>2.7589837580673463E-3</v>
      </c>
      <c r="G4" s="10">
        <v>102857</v>
      </c>
      <c r="H4" s="11"/>
      <c r="I4" s="12"/>
    </row>
    <row r="5" spans="1:9">
      <c r="A5" s="13" t="s">
        <v>83</v>
      </c>
      <c r="B5" s="14" t="s">
        <v>84</v>
      </c>
      <c r="C5" s="15">
        <v>56113</v>
      </c>
      <c r="D5" s="16">
        <v>-2.8032719690624278E-2</v>
      </c>
      <c r="E5" s="15">
        <v>54540</v>
      </c>
      <c r="F5" s="16">
        <v>-3.3186651998533184E-2</v>
      </c>
      <c r="G5" s="15">
        <v>52730</v>
      </c>
      <c r="H5" s="16"/>
      <c r="I5" s="17"/>
    </row>
    <row r="6" spans="1:9">
      <c r="A6" s="13" t="s">
        <v>85</v>
      </c>
      <c r="B6" s="14" t="s">
        <v>86</v>
      </c>
      <c r="C6" s="15">
        <v>16751</v>
      </c>
      <c r="D6" s="16">
        <v>-0.3030266849740314</v>
      </c>
      <c r="E6" s="15">
        <v>11675</v>
      </c>
      <c r="F6" s="16">
        <v>0.22963597430406851</v>
      </c>
      <c r="G6" s="15">
        <v>14356</v>
      </c>
      <c r="H6" s="16"/>
      <c r="I6" s="17"/>
    </row>
    <row r="7" spans="1:9">
      <c r="A7" s="13" t="s">
        <v>87</v>
      </c>
      <c r="B7" s="14" t="s">
        <v>88</v>
      </c>
      <c r="C7" s="15">
        <v>4066</v>
      </c>
      <c r="D7" s="16">
        <v>-0.31628135759960652</v>
      </c>
      <c r="E7" s="15">
        <v>2780</v>
      </c>
      <c r="F7" s="16">
        <v>3.1294964028776975E-2</v>
      </c>
      <c r="G7" s="15">
        <v>2867</v>
      </c>
      <c r="H7" s="16"/>
      <c r="I7" s="17"/>
    </row>
    <row r="8" spans="1:9">
      <c r="A8" s="13" t="s">
        <v>89</v>
      </c>
      <c r="B8" s="14" t="s">
        <v>90</v>
      </c>
      <c r="C8" s="15">
        <v>619</v>
      </c>
      <c r="D8" s="16">
        <v>0.22940226171243941</v>
      </c>
      <c r="E8" s="15">
        <v>761</v>
      </c>
      <c r="F8" s="16">
        <v>-0.24572930354796321</v>
      </c>
      <c r="G8" s="15">
        <v>574</v>
      </c>
      <c r="H8" s="16"/>
      <c r="I8" s="17"/>
    </row>
    <row r="9" spans="1:9">
      <c r="A9" s="13" t="s">
        <v>91</v>
      </c>
      <c r="B9" s="14" t="s">
        <v>92</v>
      </c>
      <c r="C9" s="15">
        <v>14027</v>
      </c>
      <c r="D9" s="16">
        <v>0.16525272688386683</v>
      </c>
      <c r="E9" s="15">
        <v>16345</v>
      </c>
      <c r="F9" s="16">
        <v>7.6475986540226366E-3</v>
      </c>
      <c r="G9" s="15">
        <v>16470</v>
      </c>
      <c r="H9" s="16"/>
      <c r="I9" s="17"/>
    </row>
    <row r="10" spans="1:9">
      <c r="A10" s="13" t="s">
        <v>93</v>
      </c>
      <c r="B10" s="14" t="s">
        <v>94</v>
      </c>
      <c r="C10" s="15">
        <v>172943</v>
      </c>
      <c r="D10" s="16">
        <v>4.8715472728008649E-2</v>
      </c>
      <c r="E10" s="15">
        <v>181368</v>
      </c>
      <c r="F10" s="16">
        <v>-5.5081381500595473E-3</v>
      </c>
      <c r="G10" s="15">
        <v>180369</v>
      </c>
      <c r="H10" s="16"/>
      <c r="I10" s="17"/>
    </row>
    <row r="11" spans="1:9">
      <c r="A11" s="13" t="s">
        <v>96</v>
      </c>
      <c r="B11" s="14" t="s">
        <v>97</v>
      </c>
      <c r="C11" s="15">
        <v>5606</v>
      </c>
      <c r="D11" s="16">
        <v>-0.89118801284338212</v>
      </c>
      <c r="E11" s="15">
        <v>610</v>
      </c>
      <c r="F11" s="16">
        <v>3.4393442622950818</v>
      </c>
      <c r="G11" s="15">
        <v>2708</v>
      </c>
      <c r="H11" s="16"/>
      <c r="I11" s="17"/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/>
      <c r="I12" s="17"/>
    </row>
    <row r="13" spans="1:9">
      <c r="A13" s="18" t="s">
        <v>99</v>
      </c>
      <c r="B13" s="19" t="s">
        <v>100</v>
      </c>
      <c r="C13" s="20">
        <v>19494</v>
      </c>
      <c r="D13" s="43">
        <v>-1.0721247563352826E-2</v>
      </c>
      <c r="E13" s="20">
        <v>19285</v>
      </c>
      <c r="F13" s="43">
        <v>1.1926367643246046E-3</v>
      </c>
      <c r="G13" s="20">
        <v>19308</v>
      </c>
      <c r="H13" s="43"/>
      <c r="I13" s="21"/>
    </row>
    <row r="14" spans="1:9">
      <c r="A14" s="22" t="s">
        <v>101</v>
      </c>
      <c r="B14" s="23" t="s">
        <v>102</v>
      </c>
      <c r="C14" s="24">
        <v>372168</v>
      </c>
      <c r="D14" s="25">
        <v>1.6377012531974808E-2</v>
      </c>
      <c r="E14" s="24">
        <v>378263</v>
      </c>
      <c r="F14" s="25">
        <v>-1.004592043102286E-3</v>
      </c>
      <c r="G14" s="24">
        <v>377883</v>
      </c>
      <c r="H14" s="25"/>
      <c r="I14" s="26"/>
    </row>
    <row r="15" spans="1:9">
      <c r="A15" s="27" t="s">
        <v>103</v>
      </c>
      <c r="B15" s="28" t="s">
        <v>104</v>
      </c>
      <c r="C15" s="10">
        <v>65607</v>
      </c>
      <c r="D15" s="16">
        <v>3.1947810447055955E-2</v>
      </c>
      <c r="E15" s="10">
        <v>67703</v>
      </c>
      <c r="F15" s="16">
        <v>-4.0677665686897187E-2</v>
      </c>
      <c r="G15" s="10">
        <v>64949</v>
      </c>
      <c r="H15" s="16"/>
      <c r="I15" s="12"/>
    </row>
    <row r="16" spans="1:9">
      <c r="A16" s="8" t="s">
        <v>105</v>
      </c>
      <c r="B16" s="29" t="s">
        <v>106</v>
      </c>
      <c r="C16" s="15">
        <v>9963</v>
      </c>
      <c r="D16" s="16">
        <v>-5.7211683227943393E-2</v>
      </c>
      <c r="E16" s="15">
        <v>9393</v>
      </c>
      <c r="F16" s="16">
        <v>0.11402107952730757</v>
      </c>
      <c r="G16" s="15">
        <v>10464</v>
      </c>
      <c r="H16" s="16"/>
      <c r="I16" s="17"/>
    </row>
    <row r="17" spans="1:9">
      <c r="A17" s="8" t="s">
        <v>107</v>
      </c>
      <c r="B17" s="29" t="s">
        <v>108</v>
      </c>
      <c r="C17" s="15">
        <v>11374</v>
      </c>
      <c r="D17" s="16">
        <v>0.14436433972217338</v>
      </c>
      <c r="E17" s="15">
        <v>13016</v>
      </c>
      <c r="F17" s="16">
        <v>-0.16510448678549478</v>
      </c>
      <c r="G17" s="15">
        <v>10867</v>
      </c>
      <c r="H17" s="16"/>
      <c r="I17" s="17"/>
    </row>
    <row r="18" spans="1:9">
      <c r="A18" s="8" t="s">
        <v>109</v>
      </c>
      <c r="B18" s="29" t="s">
        <v>110</v>
      </c>
      <c r="C18" s="15">
        <v>58752</v>
      </c>
      <c r="D18" s="16">
        <v>1.1471949891067538E-2</v>
      </c>
      <c r="E18" s="15">
        <v>59426</v>
      </c>
      <c r="F18" s="16">
        <v>3.7660283377646146E-2</v>
      </c>
      <c r="G18" s="15">
        <v>61664</v>
      </c>
      <c r="H18" s="16"/>
      <c r="I18" s="17"/>
    </row>
    <row r="19" spans="1:9">
      <c r="A19" s="8" t="s">
        <v>111</v>
      </c>
      <c r="B19" s="29" t="s">
        <v>112</v>
      </c>
      <c r="C19" s="15">
        <v>214531</v>
      </c>
      <c r="D19" s="16">
        <v>-2.1488735893647071E-2</v>
      </c>
      <c r="E19" s="15">
        <v>209921</v>
      </c>
      <c r="F19" s="16">
        <v>3.1092649139438169E-2</v>
      </c>
      <c r="G19" s="15">
        <v>216448</v>
      </c>
      <c r="H19" s="16"/>
      <c r="I19" s="17"/>
    </row>
    <row r="20" spans="1:9">
      <c r="A20" s="58" t="s">
        <v>113</v>
      </c>
      <c r="B20" s="29" t="s">
        <v>114</v>
      </c>
      <c r="C20" s="15">
        <v>6637</v>
      </c>
      <c r="D20" s="16">
        <v>-0.51664908844357393</v>
      </c>
      <c r="E20" s="15">
        <v>3208</v>
      </c>
      <c r="F20" s="16">
        <v>0.58260598503740646</v>
      </c>
      <c r="G20" s="15">
        <v>5077</v>
      </c>
      <c r="H20" s="16"/>
      <c r="I20" s="17"/>
    </row>
    <row r="21" spans="1:9">
      <c r="A21" s="141">
        <v>489</v>
      </c>
      <c r="B21" s="29" t="s">
        <v>115</v>
      </c>
      <c r="C21" s="15">
        <v>0</v>
      </c>
      <c r="D21" s="16" t="s">
        <v>95</v>
      </c>
      <c r="E21" s="15">
        <v>0</v>
      </c>
      <c r="F21" s="16">
        <v>0</v>
      </c>
      <c r="G21" s="15">
        <v>0</v>
      </c>
      <c r="H21" s="16"/>
      <c r="I21" s="17"/>
    </row>
    <row r="22" spans="1:9">
      <c r="A22" s="30" t="s">
        <v>116</v>
      </c>
      <c r="B22" s="31" t="s">
        <v>117</v>
      </c>
      <c r="C22" s="20">
        <v>19494</v>
      </c>
      <c r="D22" s="16">
        <v>-1.0721247563352826E-2</v>
      </c>
      <c r="E22" s="20">
        <v>19285</v>
      </c>
      <c r="F22" s="16">
        <v>1.1926367643246046E-3</v>
      </c>
      <c r="G22" s="20">
        <v>19308</v>
      </c>
      <c r="H22" s="16"/>
      <c r="I22" s="21"/>
    </row>
    <row r="23" spans="1:9">
      <c r="A23" s="50" t="s">
        <v>118</v>
      </c>
      <c r="B23" s="51" t="s">
        <v>119</v>
      </c>
      <c r="C23" s="24">
        <v>386358</v>
      </c>
      <c r="D23" s="52">
        <v>-1.1403931069112068E-2</v>
      </c>
      <c r="E23" s="24">
        <v>381952</v>
      </c>
      <c r="F23" s="52">
        <v>1.7868737432975873E-2</v>
      </c>
      <c r="G23" s="24">
        <v>388777</v>
      </c>
      <c r="H23" s="53"/>
      <c r="I23" s="26"/>
    </row>
    <row r="24" spans="1:9">
      <c r="A24" s="49" t="s">
        <v>120</v>
      </c>
      <c r="B24" s="32" t="s">
        <v>121</v>
      </c>
      <c r="C24" s="33">
        <v>14190</v>
      </c>
      <c r="D24" s="118">
        <v>0</v>
      </c>
      <c r="E24" s="33">
        <v>3689</v>
      </c>
      <c r="F24" s="118">
        <v>0</v>
      </c>
      <c r="G24" s="34">
        <v>10894</v>
      </c>
      <c r="H24" s="119"/>
      <c r="I24" s="35"/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/>
      <c r="I25" s="121"/>
    </row>
    <row r="26" spans="1:9">
      <c r="A26" s="58" t="s">
        <v>123</v>
      </c>
      <c r="B26" s="29" t="s">
        <v>124</v>
      </c>
      <c r="C26" s="15">
        <v>50313</v>
      </c>
      <c r="D26" s="16">
        <v>0.17027408423270327</v>
      </c>
      <c r="E26" s="15">
        <v>58880</v>
      </c>
      <c r="F26" s="16">
        <v>-0.19013247282608695</v>
      </c>
      <c r="G26" s="15">
        <v>47685</v>
      </c>
      <c r="H26" s="16"/>
      <c r="I26" s="17"/>
    </row>
    <row r="27" spans="1:9">
      <c r="A27" s="58" t="s">
        <v>125</v>
      </c>
      <c r="B27" s="29" t="s">
        <v>126</v>
      </c>
      <c r="C27" s="15">
        <v>470</v>
      </c>
      <c r="D27" s="16">
        <v>4.2553191489361701E-2</v>
      </c>
      <c r="E27" s="15">
        <v>490</v>
      </c>
      <c r="F27" s="16">
        <v>1.1693877551020408</v>
      </c>
      <c r="G27" s="15">
        <v>1063</v>
      </c>
      <c r="H27" s="16"/>
      <c r="I27" s="17"/>
    </row>
    <row r="28" spans="1:9">
      <c r="A28" s="8" t="s">
        <v>127</v>
      </c>
      <c r="B28" s="29" t="s">
        <v>128</v>
      </c>
      <c r="C28" s="15">
        <v>16886</v>
      </c>
      <c r="D28" s="16">
        <v>5.774013976074855E-2</v>
      </c>
      <c r="E28" s="15">
        <v>17861</v>
      </c>
      <c r="F28" s="16">
        <v>-9.3163876602653822E-2</v>
      </c>
      <c r="G28" s="15">
        <v>16197</v>
      </c>
      <c r="H28" s="16"/>
      <c r="I28" s="17"/>
    </row>
    <row r="29" spans="1:9">
      <c r="A29" s="50" t="s">
        <v>129</v>
      </c>
      <c r="B29" s="51" t="s">
        <v>130</v>
      </c>
      <c r="C29" s="24">
        <v>67669</v>
      </c>
      <c r="D29" s="53">
        <v>0.14130547222509568</v>
      </c>
      <c r="E29" s="24">
        <v>77231</v>
      </c>
      <c r="F29" s="53">
        <v>-0.15908119796454792</v>
      </c>
      <c r="G29" s="24">
        <v>64945</v>
      </c>
      <c r="H29" s="53"/>
      <c r="I29" s="26"/>
    </row>
    <row r="30" spans="1:9">
      <c r="A30" s="8" t="s">
        <v>131</v>
      </c>
      <c r="B30" s="29" t="s">
        <v>132</v>
      </c>
      <c r="C30" s="15">
        <v>0</v>
      </c>
      <c r="D30" s="16" t="s">
        <v>95</v>
      </c>
      <c r="E30" s="15">
        <v>0</v>
      </c>
      <c r="F30" s="16" t="s">
        <v>95</v>
      </c>
      <c r="G30" s="15">
        <v>0</v>
      </c>
      <c r="H30" s="16"/>
      <c r="I30" s="17"/>
    </row>
    <row r="31" spans="1:9">
      <c r="A31" s="8" t="s">
        <v>133</v>
      </c>
      <c r="B31" s="29" t="s">
        <v>134</v>
      </c>
      <c r="C31" s="15">
        <v>42555</v>
      </c>
      <c r="D31" s="16">
        <v>-3.3392080836564447E-2</v>
      </c>
      <c r="E31" s="15">
        <v>41134</v>
      </c>
      <c r="F31" s="16">
        <v>-2.4724072543394759E-2</v>
      </c>
      <c r="G31" s="15">
        <v>40117</v>
      </c>
      <c r="H31" s="16"/>
      <c r="I31" s="17"/>
    </row>
    <row r="32" spans="1:9">
      <c r="A32" s="50" t="s">
        <v>135</v>
      </c>
      <c r="B32" s="51" t="s">
        <v>136</v>
      </c>
      <c r="C32" s="24">
        <v>42555</v>
      </c>
      <c r="D32" s="53">
        <v>-3.3392080836564447E-2</v>
      </c>
      <c r="E32" s="24">
        <v>41134</v>
      </c>
      <c r="F32" s="53">
        <v>-2.4724072543394759E-2</v>
      </c>
      <c r="G32" s="24">
        <v>40117</v>
      </c>
      <c r="H32" s="53"/>
      <c r="I32" s="26"/>
    </row>
    <row r="33" spans="1:9">
      <c r="A33" s="36" t="s">
        <v>137</v>
      </c>
      <c r="B33" s="37" t="s">
        <v>15</v>
      </c>
      <c r="C33" s="38">
        <v>25114</v>
      </c>
      <c r="D33" s="39">
        <v>0.43732579437763797</v>
      </c>
      <c r="E33" s="38">
        <v>36097</v>
      </c>
      <c r="F33" s="39">
        <v>-0.31218660830539935</v>
      </c>
      <c r="G33" s="38">
        <v>24828</v>
      </c>
      <c r="H33" s="39"/>
      <c r="I33" s="40"/>
    </row>
    <row r="34" spans="1:9">
      <c r="A34" s="113" t="s">
        <v>2</v>
      </c>
      <c r="B34" s="29" t="s">
        <v>138</v>
      </c>
      <c r="C34" s="15">
        <v>28217</v>
      </c>
      <c r="D34" s="16">
        <v>-0.29000248077400148</v>
      </c>
      <c r="E34" s="15">
        <v>20034</v>
      </c>
      <c r="F34" s="16">
        <v>0.36587800738744136</v>
      </c>
      <c r="G34" s="15">
        <v>27364</v>
      </c>
      <c r="H34" s="16"/>
      <c r="I34" s="17"/>
    </row>
    <row r="35" spans="1:9">
      <c r="A35" s="113" t="s">
        <v>2</v>
      </c>
      <c r="B35" s="29" t="s">
        <v>139</v>
      </c>
      <c r="C35" s="15">
        <v>3103</v>
      </c>
      <c r="D35" s="16">
        <v>-6.176603287141476</v>
      </c>
      <c r="E35" s="15">
        <v>-16063</v>
      </c>
      <c r="F35" s="16">
        <v>-1.157878353981199</v>
      </c>
      <c r="G35" s="15">
        <v>2536</v>
      </c>
      <c r="H35" s="16"/>
      <c r="I35" s="17"/>
    </row>
    <row r="36" spans="1:9">
      <c r="A36" s="123" t="s">
        <v>2</v>
      </c>
      <c r="B36" s="31" t="s">
        <v>140</v>
      </c>
      <c r="C36" s="20">
        <v>400091</v>
      </c>
      <c r="D36" s="111">
        <v>4.5994536243004716E-2</v>
      </c>
      <c r="E36" s="20">
        <v>418493</v>
      </c>
      <c r="F36" s="111">
        <v>-3.5185773716645198E-2</v>
      </c>
      <c r="G36" s="20">
        <v>403768</v>
      </c>
      <c r="H36" s="111"/>
      <c r="I36" s="21"/>
    </row>
    <row r="37" spans="1:9">
      <c r="A37" s="123">
        <v>0</v>
      </c>
      <c r="B37" s="31" t="s">
        <v>19</v>
      </c>
      <c r="C37" s="64">
        <v>1.1235565819861433</v>
      </c>
      <c r="D37" s="124">
        <v>0</v>
      </c>
      <c r="E37" s="41">
        <v>0.55500457101698197</v>
      </c>
      <c r="F37" s="124">
        <v>0</v>
      </c>
      <c r="G37" s="41">
        <v>1.10214274206541</v>
      </c>
      <c r="H37" s="124"/>
      <c r="I37" s="42"/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5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5" style="229" customWidth="1"/>
    <col min="4" max="6" width="12.6640625" style="229" customWidth="1"/>
    <col min="7" max="16384" width="11.5" style="229"/>
  </cols>
  <sheetData>
    <row r="1" spans="1:57" s="351" customFormat="1" ht="18" customHeight="1">
      <c r="A1" s="347" t="s">
        <v>193</v>
      </c>
      <c r="B1" s="365" t="s">
        <v>333</v>
      </c>
      <c r="C1" s="365" t="s">
        <v>7</v>
      </c>
      <c r="D1" s="348" t="s">
        <v>48</v>
      </c>
      <c r="E1" s="349" t="s">
        <v>47</v>
      </c>
      <c r="F1" s="348" t="s">
        <v>48</v>
      </c>
      <c r="G1" s="349" t="s">
        <v>47</v>
      </c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  <c r="AK1" s="350"/>
      <c r="AL1" s="350"/>
      <c r="AM1" s="350"/>
      <c r="AN1" s="350"/>
      <c r="AO1" s="350"/>
      <c r="AP1" s="350"/>
      <c r="AQ1" s="350"/>
      <c r="AR1" s="350"/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</row>
    <row r="2" spans="1:57" s="356" customFormat="1" ht="15" customHeight="1">
      <c r="A2" s="352"/>
      <c r="B2" s="353"/>
      <c r="C2" s="225" t="s">
        <v>195</v>
      </c>
      <c r="D2" s="354">
        <v>2010</v>
      </c>
      <c r="E2" s="355">
        <v>2011</v>
      </c>
      <c r="F2" s="354">
        <v>2011</v>
      </c>
      <c r="G2" s="355">
        <v>2012</v>
      </c>
    </row>
    <row r="3" spans="1:57" ht="15" customHeight="1">
      <c r="A3" s="380" t="s">
        <v>196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82</v>
      </c>
      <c r="D4" s="233"/>
      <c r="E4" s="233"/>
      <c r="F4" s="233"/>
      <c r="G4" s="233">
        <v>100828</v>
      </c>
    </row>
    <row r="5" spans="1:57" s="234" customFormat="1" ht="12.75" customHeight="1">
      <c r="A5" s="235">
        <v>31</v>
      </c>
      <c r="B5" s="235"/>
      <c r="C5" s="236" t="s">
        <v>197</v>
      </c>
      <c r="D5" s="238"/>
      <c r="E5" s="238"/>
      <c r="F5" s="238"/>
      <c r="G5" s="238">
        <v>54768</v>
      </c>
    </row>
    <row r="6" spans="1:57" s="234" customFormat="1" ht="12.75" customHeight="1">
      <c r="A6" s="235">
        <v>33</v>
      </c>
      <c r="B6" s="235"/>
      <c r="C6" s="236" t="s">
        <v>92</v>
      </c>
      <c r="D6" s="237"/>
      <c r="E6" s="237"/>
      <c r="F6" s="237"/>
      <c r="G6" s="237">
        <v>9159</v>
      </c>
    </row>
    <row r="7" spans="1:57" s="234" customFormat="1" ht="12.75" customHeight="1">
      <c r="A7" s="235">
        <v>35</v>
      </c>
      <c r="B7" s="235"/>
      <c r="C7" s="236" t="s">
        <v>198</v>
      </c>
      <c r="D7" s="237"/>
      <c r="E7" s="237"/>
      <c r="F7" s="237"/>
      <c r="G7" s="237">
        <v>765</v>
      </c>
    </row>
    <row r="8" spans="1:57" s="243" customFormat="1" ht="28">
      <c r="A8" s="239" t="s">
        <v>199</v>
      </c>
      <c r="B8" s="239"/>
      <c r="C8" s="240" t="s">
        <v>200</v>
      </c>
      <c r="D8" s="242"/>
      <c r="E8" s="241"/>
      <c r="F8" s="263"/>
      <c r="G8" s="241">
        <v>765</v>
      </c>
    </row>
    <row r="9" spans="1:57" s="234" customFormat="1" ht="12.75" customHeight="1">
      <c r="A9" s="235">
        <v>36</v>
      </c>
      <c r="B9" s="235"/>
      <c r="C9" s="236" t="s">
        <v>201</v>
      </c>
      <c r="D9" s="244"/>
      <c r="E9" s="237"/>
      <c r="F9" s="244"/>
      <c r="G9" s="237">
        <v>172285</v>
      </c>
    </row>
    <row r="10" spans="1:57" s="246" customFormat="1" ht="26.25" customHeight="1">
      <c r="A10" s="239" t="s">
        <v>202</v>
      </c>
      <c r="B10" s="239"/>
      <c r="C10" s="240" t="s">
        <v>203</v>
      </c>
      <c r="D10" s="242"/>
      <c r="E10" s="241"/>
      <c r="F10" s="242"/>
      <c r="G10" s="241">
        <v>2318</v>
      </c>
    </row>
    <row r="11" spans="1:57" s="358" customFormat="1">
      <c r="A11" s="235">
        <v>37</v>
      </c>
      <c r="B11" s="235"/>
      <c r="C11" s="236" t="s">
        <v>204</v>
      </c>
      <c r="D11" s="255"/>
      <c r="E11" s="237"/>
      <c r="F11" s="255"/>
      <c r="G11" s="237">
        <v>27470</v>
      </c>
    </row>
    <row r="12" spans="1:57" s="234" customFormat="1" ht="12.75" customHeight="1">
      <c r="A12" s="235">
        <v>39</v>
      </c>
      <c r="B12" s="235"/>
      <c r="C12" s="236" t="s">
        <v>205</v>
      </c>
      <c r="D12" s="244"/>
      <c r="E12" s="237"/>
      <c r="F12" s="244"/>
      <c r="G12" s="237">
        <v>15042</v>
      </c>
    </row>
    <row r="13" spans="1:57" ht="12.75" customHeight="1">
      <c r="A13" s="249"/>
      <c r="B13" s="249"/>
      <c r="C13" s="250" t="s">
        <v>206</v>
      </c>
      <c r="D13" s="251">
        <f>D4+D5+D6+D7+D9+D11+D12</f>
        <v>0</v>
      </c>
      <c r="E13" s="251">
        <f>E4+E5+E6+E7+E9+E11+E12</f>
        <v>0</v>
      </c>
      <c r="F13" s="251">
        <f>F4+F5+F6+F7+F9+F11+F12</f>
        <v>0</v>
      </c>
      <c r="G13" s="251">
        <f>G4+G5+G6+G7+G9+G11+G12</f>
        <v>380317</v>
      </c>
    </row>
    <row r="14" spans="1:57" s="234" customFormat="1" ht="12.75" customHeight="1">
      <c r="A14" s="252">
        <v>40</v>
      </c>
      <c r="B14" s="235"/>
      <c r="C14" s="236" t="s">
        <v>207</v>
      </c>
      <c r="D14" s="244"/>
      <c r="E14" s="237"/>
      <c r="F14" s="244"/>
      <c r="G14" s="237">
        <v>79136</v>
      </c>
    </row>
    <row r="15" spans="1:57" s="359" customFormat="1" ht="12.75" customHeight="1">
      <c r="A15" s="235">
        <v>41</v>
      </c>
      <c r="B15" s="235"/>
      <c r="C15" s="236" t="s">
        <v>208</v>
      </c>
      <c r="D15" s="244"/>
      <c r="E15" s="237"/>
      <c r="F15" s="244"/>
      <c r="G15" s="237">
        <v>31701</v>
      </c>
    </row>
    <row r="16" spans="1:57" s="234" customFormat="1" ht="12.75" customHeight="1">
      <c r="A16" s="254">
        <v>42</v>
      </c>
      <c r="B16" s="254"/>
      <c r="C16" s="236" t="s">
        <v>209</v>
      </c>
      <c r="D16" s="244"/>
      <c r="E16" s="237"/>
      <c r="F16" s="244"/>
      <c r="G16" s="237">
        <v>21219</v>
      </c>
    </row>
    <row r="17" spans="1:7" s="256" customFormat="1" ht="12.75" customHeight="1">
      <c r="A17" s="235">
        <v>43</v>
      </c>
      <c r="B17" s="235"/>
      <c r="C17" s="236" t="s">
        <v>210</v>
      </c>
      <c r="D17" s="255"/>
      <c r="E17" s="247"/>
      <c r="F17" s="255"/>
      <c r="G17" s="247">
        <v>1544</v>
      </c>
    </row>
    <row r="18" spans="1:7" s="234" customFormat="1" ht="12.75" customHeight="1">
      <c r="A18" s="235">
        <v>45</v>
      </c>
      <c r="B18" s="235"/>
      <c r="C18" s="236" t="s">
        <v>211</v>
      </c>
      <c r="D18" s="244"/>
      <c r="E18" s="237"/>
      <c r="F18" s="244"/>
      <c r="G18" s="237">
        <v>1292</v>
      </c>
    </row>
    <row r="19" spans="1:7" s="243" customFormat="1" ht="28">
      <c r="A19" s="239" t="s">
        <v>212</v>
      </c>
      <c r="B19" s="239"/>
      <c r="C19" s="240" t="s">
        <v>213</v>
      </c>
      <c r="D19" s="242"/>
      <c r="E19" s="241"/>
      <c r="F19" s="263"/>
      <c r="G19" s="241">
        <v>1116</v>
      </c>
    </row>
    <row r="20" spans="1:7" s="234" customFormat="1" ht="12.75" customHeight="1">
      <c r="A20" s="235">
        <v>46</v>
      </c>
      <c r="B20" s="235"/>
      <c r="C20" s="236" t="s">
        <v>214</v>
      </c>
      <c r="D20" s="244"/>
      <c r="E20" s="244"/>
      <c r="F20" s="244"/>
      <c r="G20" s="244">
        <v>193528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/>
      <c r="E21" s="244"/>
      <c r="F21" s="263"/>
      <c r="G21" s="244">
        <v>0</v>
      </c>
    </row>
    <row r="22" spans="1:7" s="234" customFormat="1" ht="15" customHeight="1">
      <c r="A22" s="235">
        <v>47</v>
      </c>
      <c r="B22" s="235"/>
      <c r="C22" s="236" t="s">
        <v>204</v>
      </c>
      <c r="D22" s="244"/>
      <c r="E22" s="244"/>
      <c r="F22" s="244"/>
      <c r="G22" s="244">
        <v>27470</v>
      </c>
    </row>
    <row r="23" spans="1:7" s="234" customFormat="1" ht="15" customHeight="1">
      <c r="A23" s="235">
        <v>49</v>
      </c>
      <c r="B23" s="235"/>
      <c r="C23" s="236" t="s">
        <v>217</v>
      </c>
      <c r="D23" s="244"/>
      <c r="E23" s="237"/>
      <c r="F23" s="244"/>
      <c r="G23" s="237">
        <v>15042</v>
      </c>
    </row>
    <row r="24" spans="1:7" ht="13.5" customHeight="1">
      <c r="A24" s="249"/>
      <c r="B24" s="264"/>
      <c r="C24" s="250" t="s">
        <v>218</v>
      </c>
      <c r="D24" s="251">
        <f>D14+D15+D16+D17+D18+D20+D22+D23</f>
        <v>0</v>
      </c>
      <c r="E24" s="251">
        <f>E14+E15+E16+E17+E18+E20+E22+E23</f>
        <v>0</v>
      </c>
      <c r="F24" s="251">
        <f>F14+F15+F16+F17+F18+F20+F22+F23</f>
        <v>0</v>
      </c>
      <c r="G24" s="251">
        <f>G14+G15+G16+G17+G18+G20+G22+G23</f>
        <v>370932</v>
      </c>
    </row>
    <row r="25" spans="1:7" s="360" customFormat="1" ht="15" customHeight="1">
      <c r="A25" s="249"/>
      <c r="B25" s="264"/>
      <c r="C25" s="250" t="s">
        <v>219</v>
      </c>
      <c r="D25" s="251">
        <f>D24-D13</f>
        <v>0</v>
      </c>
      <c r="E25" s="251">
        <f>E24-E13</f>
        <v>0</v>
      </c>
      <c r="F25" s="251">
        <f>F24-F13</f>
        <v>0</v>
      </c>
      <c r="G25" s="251">
        <f>G24-G13</f>
        <v>-9385</v>
      </c>
    </row>
    <row r="26" spans="1:7" s="234" customFormat="1" ht="15" customHeight="1">
      <c r="A26" s="235">
        <v>34</v>
      </c>
      <c r="B26" s="235"/>
      <c r="C26" s="236" t="s">
        <v>220</v>
      </c>
      <c r="D26" s="255"/>
      <c r="E26" s="237"/>
      <c r="F26" s="255"/>
      <c r="G26" s="237">
        <v>2921</v>
      </c>
    </row>
    <row r="27" spans="1:7" s="243" customFormat="1" ht="15" customHeight="1">
      <c r="A27" s="259" t="s">
        <v>221</v>
      </c>
      <c r="B27" s="260"/>
      <c r="C27" s="261" t="s">
        <v>222</v>
      </c>
      <c r="D27" s="255"/>
      <c r="E27" s="237"/>
      <c r="F27" s="255"/>
      <c r="G27" s="262">
        <v>2745</v>
      </c>
    </row>
    <row r="28" spans="1:7" s="234" customFormat="1" ht="15" customHeight="1">
      <c r="A28" s="235">
        <v>440</v>
      </c>
      <c r="B28" s="235"/>
      <c r="C28" s="236" t="s">
        <v>223</v>
      </c>
      <c r="D28" s="255"/>
      <c r="E28" s="237"/>
      <c r="F28" s="255"/>
      <c r="G28" s="237">
        <v>306</v>
      </c>
    </row>
    <row r="29" spans="1:7" s="234" customFormat="1" ht="15" customHeight="1">
      <c r="A29" s="235">
        <v>441</v>
      </c>
      <c r="B29" s="235"/>
      <c r="C29" s="236" t="s">
        <v>224</v>
      </c>
      <c r="D29" s="255"/>
      <c r="E29" s="237"/>
      <c r="F29" s="255"/>
      <c r="G29" s="237">
        <v>2565</v>
      </c>
    </row>
    <row r="30" spans="1:7" s="234" customFormat="1" ht="15" customHeight="1">
      <c r="A30" s="235">
        <v>442</v>
      </c>
      <c r="B30" s="235"/>
      <c r="C30" s="236" t="s">
        <v>225</v>
      </c>
      <c r="D30" s="255"/>
      <c r="E30" s="237"/>
      <c r="F30" s="255"/>
      <c r="G30" s="237">
        <v>265</v>
      </c>
    </row>
    <row r="31" spans="1:7" s="234" customFormat="1" ht="15" customHeight="1">
      <c r="A31" s="235">
        <v>443</v>
      </c>
      <c r="B31" s="235"/>
      <c r="C31" s="236" t="s">
        <v>226</v>
      </c>
      <c r="D31" s="255"/>
      <c r="E31" s="237"/>
      <c r="F31" s="255"/>
      <c r="G31" s="237">
        <v>274</v>
      </c>
    </row>
    <row r="32" spans="1:7" s="234" customFormat="1" ht="15" customHeight="1">
      <c r="A32" s="235">
        <v>444</v>
      </c>
      <c r="B32" s="235"/>
      <c r="C32" s="236" t="s">
        <v>227</v>
      </c>
      <c r="D32" s="255"/>
      <c r="E32" s="237"/>
      <c r="F32" s="255"/>
      <c r="G32" s="237">
        <v>0</v>
      </c>
    </row>
    <row r="33" spans="1:7" s="234" customFormat="1" ht="15" customHeight="1">
      <c r="A33" s="235">
        <v>445</v>
      </c>
      <c r="B33" s="235"/>
      <c r="C33" s="236" t="s">
        <v>228</v>
      </c>
      <c r="D33" s="255"/>
      <c r="E33" s="237"/>
      <c r="F33" s="255"/>
      <c r="G33" s="237">
        <v>12</v>
      </c>
    </row>
    <row r="34" spans="1:7" s="234" customFormat="1" ht="15" customHeight="1">
      <c r="A34" s="235">
        <v>446</v>
      </c>
      <c r="B34" s="235"/>
      <c r="C34" s="236" t="s">
        <v>229</v>
      </c>
      <c r="D34" s="255"/>
      <c r="E34" s="237"/>
      <c r="F34" s="255"/>
      <c r="G34" s="237">
        <v>8900</v>
      </c>
    </row>
    <row r="35" spans="1:7" s="234" customFormat="1" ht="15" customHeight="1">
      <c r="A35" s="235">
        <v>447</v>
      </c>
      <c r="B35" s="235"/>
      <c r="C35" s="236" t="s">
        <v>230</v>
      </c>
      <c r="D35" s="255"/>
      <c r="E35" s="237"/>
      <c r="F35" s="255"/>
      <c r="G35" s="237">
        <v>2883</v>
      </c>
    </row>
    <row r="36" spans="1:7" s="234" customFormat="1" ht="15" customHeight="1">
      <c r="A36" s="235">
        <v>448</v>
      </c>
      <c r="B36" s="235"/>
      <c r="C36" s="236" t="s">
        <v>231</v>
      </c>
      <c r="D36" s="255"/>
      <c r="E36" s="237"/>
      <c r="F36" s="255"/>
      <c r="G36" s="237">
        <v>17</v>
      </c>
    </row>
    <row r="37" spans="1:7" s="234" customFormat="1" ht="15" customHeight="1">
      <c r="A37" s="235">
        <v>449</v>
      </c>
      <c r="B37" s="235"/>
      <c r="C37" s="236" t="s">
        <v>232</v>
      </c>
      <c r="D37" s="255"/>
      <c r="E37" s="237"/>
      <c r="F37" s="255"/>
      <c r="G37" s="237">
        <v>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255"/>
      <c r="E38" s="244"/>
      <c r="F38" s="255"/>
      <c r="G38" s="263">
        <v>0</v>
      </c>
    </row>
    <row r="39" spans="1:7" ht="15" customHeight="1">
      <c r="A39" s="264"/>
      <c r="B39" s="264"/>
      <c r="C39" s="250" t="s">
        <v>235</v>
      </c>
      <c r="D39" s="251">
        <f>(SUM(D28:D37))-D26</f>
        <v>0</v>
      </c>
      <c r="E39" s="251">
        <f>(SUM(E28:E37))-E26</f>
        <v>0</v>
      </c>
      <c r="F39" s="251">
        <f>(SUM(F28:F37))-F26</f>
        <v>0</v>
      </c>
      <c r="G39" s="251">
        <f>(SUM(G28:G37))-G26</f>
        <v>12301</v>
      </c>
    </row>
    <row r="40" spans="1:7" ht="14.25" customHeight="1">
      <c r="A40" s="264"/>
      <c r="B40" s="264"/>
      <c r="C40" s="250" t="s">
        <v>236</v>
      </c>
      <c r="D40" s="251">
        <f>D39+D25</f>
        <v>0</v>
      </c>
      <c r="E40" s="251">
        <f>E39+E25</f>
        <v>0</v>
      </c>
      <c r="F40" s="251">
        <f>F39+F25</f>
        <v>0</v>
      </c>
      <c r="G40" s="251">
        <f>G39+G25</f>
        <v>2916</v>
      </c>
    </row>
    <row r="41" spans="1:7" s="234" customFormat="1" ht="15.75" customHeight="1">
      <c r="A41" s="254">
        <v>38</v>
      </c>
      <c r="B41" s="254"/>
      <c r="C41" s="236" t="s">
        <v>237</v>
      </c>
      <c r="D41" s="244"/>
      <c r="E41" s="237"/>
      <c r="F41" s="244"/>
      <c r="G41" s="237">
        <v>0</v>
      </c>
    </row>
    <row r="42" spans="1:7" s="243" customFormat="1" ht="28">
      <c r="A42" s="239" t="s">
        <v>238</v>
      </c>
      <c r="B42" s="239"/>
      <c r="C42" s="240" t="s">
        <v>239</v>
      </c>
      <c r="D42" s="270"/>
      <c r="E42" s="269"/>
      <c r="F42" s="270"/>
      <c r="G42" s="262">
        <v>0</v>
      </c>
    </row>
    <row r="43" spans="1:7" s="243" customFormat="1" ht="28">
      <c r="A43" s="239" t="s">
        <v>240</v>
      </c>
      <c r="B43" s="239"/>
      <c r="C43" s="240" t="s">
        <v>241</v>
      </c>
      <c r="D43" s="270"/>
      <c r="E43" s="269"/>
      <c r="F43" s="270"/>
      <c r="G43" s="262">
        <v>0</v>
      </c>
    </row>
    <row r="44" spans="1:7" s="243" customFormat="1">
      <c r="A44" s="259" t="s">
        <v>242</v>
      </c>
      <c r="B44" s="259"/>
      <c r="C44" s="261" t="s">
        <v>98</v>
      </c>
      <c r="D44" s="263"/>
      <c r="E44" s="262"/>
      <c r="F44" s="263"/>
      <c r="G44" s="262">
        <v>0</v>
      </c>
    </row>
    <row r="45" spans="1:7" s="234" customFormat="1">
      <c r="A45" s="235">
        <v>48</v>
      </c>
      <c r="B45" s="235"/>
      <c r="C45" s="236" t="s">
        <v>243</v>
      </c>
      <c r="D45" s="244"/>
      <c r="E45" s="237"/>
      <c r="F45" s="244"/>
      <c r="G45" s="237">
        <v>0</v>
      </c>
    </row>
    <row r="46" spans="1:7" s="243" customFormat="1">
      <c r="A46" s="259" t="s">
        <v>244</v>
      </c>
      <c r="B46" s="260"/>
      <c r="C46" s="261" t="s">
        <v>245</v>
      </c>
      <c r="D46" s="263"/>
      <c r="E46" s="262"/>
      <c r="F46" s="263"/>
      <c r="G46" s="262">
        <v>0</v>
      </c>
    </row>
    <row r="47" spans="1:7" s="243" customFormat="1">
      <c r="A47" s="259" t="s">
        <v>246</v>
      </c>
      <c r="B47" s="260"/>
      <c r="C47" s="261" t="s">
        <v>115</v>
      </c>
      <c r="D47" s="263"/>
      <c r="E47" s="262"/>
      <c r="F47" s="263"/>
      <c r="G47" s="262">
        <v>0</v>
      </c>
    </row>
    <row r="48" spans="1:7">
      <c r="A48" s="249"/>
      <c r="B48" s="249"/>
      <c r="C48" s="250" t="s">
        <v>247</v>
      </c>
      <c r="D48" s="251">
        <f>D45-D41</f>
        <v>0</v>
      </c>
      <c r="E48" s="251">
        <f>E45-E41</f>
        <v>0</v>
      </c>
      <c r="F48" s="251">
        <f>F45-F41</f>
        <v>0</v>
      </c>
      <c r="G48" s="251">
        <f>G45-G41</f>
        <v>0</v>
      </c>
    </row>
    <row r="49" spans="1:7">
      <c r="A49" s="271"/>
      <c r="B49" s="271"/>
      <c r="C49" s="250" t="s">
        <v>248</v>
      </c>
      <c r="D49" s="251">
        <f>D40+D48</f>
        <v>0</v>
      </c>
      <c r="E49" s="251">
        <f>E40+E48</f>
        <v>0</v>
      </c>
      <c r="F49" s="251">
        <f>F40+F48</f>
        <v>0</v>
      </c>
      <c r="G49" s="251">
        <f>G40+G48</f>
        <v>2916</v>
      </c>
    </row>
    <row r="50" spans="1:7">
      <c r="A50" s="272">
        <v>3</v>
      </c>
      <c r="B50" s="272"/>
      <c r="C50" s="273" t="s">
        <v>249</v>
      </c>
      <c r="D50" s="274">
        <f>D13+D26+D41</f>
        <v>0</v>
      </c>
      <c r="E50" s="274">
        <f>E13+E26+E41</f>
        <v>0</v>
      </c>
      <c r="F50" s="274">
        <f>F13+F26+F41</f>
        <v>0</v>
      </c>
      <c r="G50" s="274">
        <f>G13+G26+G41</f>
        <v>383238</v>
      </c>
    </row>
    <row r="51" spans="1:7">
      <c r="A51" s="272">
        <v>4</v>
      </c>
      <c r="B51" s="272"/>
      <c r="C51" s="273" t="s">
        <v>250</v>
      </c>
      <c r="D51" s="274">
        <f>D24+D28+D29+D30+D31+D32+D33+D34+D35+D36+D37+D45</f>
        <v>0</v>
      </c>
      <c r="E51" s="274">
        <f>E24+E28+E29+E30+E31+E32+E33+E34+E35+E36+E37+E45</f>
        <v>0</v>
      </c>
      <c r="F51" s="274">
        <f>F24+F28+F29+F30+F31+F32+F33+F34+F35+F36+F37+F45</f>
        <v>0</v>
      </c>
      <c r="G51" s="274">
        <f>G24+G28+G29+G30+G31+G32+G33+G34+G35+G36+G37+G45</f>
        <v>386154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81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55"/>
      <c r="E54" s="237"/>
      <c r="F54" s="255"/>
      <c r="G54" s="237">
        <f>67649-1971</f>
        <v>65678</v>
      </c>
    </row>
    <row r="55" spans="1:7" s="234" customFormat="1">
      <c r="A55" s="283" t="s">
        <v>254</v>
      </c>
      <c r="B55" s="284"/>
      <c r="C55" s="284" t="s">
        <v>255</v>
      </c>
      <c r="D55" s="255"/>
      <c r="E55" s="237"/>
      <c r="F55" s="255"/>
      <c r="G55" s="262">
        <v>15583</v>
      </c>
    </row>
    <row r="56" spans="1:7" s="234" customFormat="1">
      <c r="A56" s="283" t="s">
        <v>256</v>
      </c>
      <c r="B56" s="284"/>
      <c r="C56" s="284" t="s">
        <v>257</v>
      </c>
      <c r="D56" s="255"/>
      <c r="E56" s="237"/>
      <c r="F56" s="255"/>
      <c r="G56" s="262">
        <v>0</v>
      </c>
    </row>
    <row r="57" spans="1:7" s="234" customFormat="1">
      <c r="A57" s="288">
        <v>57</v>
      </c>
      <c r="B57" s="289"/>
      <c r="C57" s="289" t="s">
        <v>258</v>
      </c>
      <c r="D57" s="255"/>
      <c r="E57" s="237"/>
      <c r="F57" s="255"/>
      <c r="G57" s="237">
        <v>1971</v>
      </c>
    </row>
    <row r="58" spans="1:7" s="234" customFormat="1">
      <c r="A58" s="288">
        <v>58</v>
      </c>
      <c r="B58" s="289"/>
      <c r="C58" s="289" t="s">
        <v>259</v>
      </c>
      <c r="D58" s="244"/>
      <c r="E58" s="237"/>
      <c r="F58" s="244"/>
      <c r="G58" s="237">
        <v>0</v>
      </c>
    </row>
    <row r="59" spans="1:7">
      <c r="A59" s="291">
        <v>5</v>
      </c>
      <c r="B59" s="292"/>
      <c r="C59" s="292" t="s">
        <v>260</v>
      </c>
      <c r="D59" s="293">
        <f>D54+D57+D58</f>
        <v>0</v>
      </c>
      <c r="E59" s="293">
        <f>E54+E57+E58</f>
        <v>0</v>
      </c>
      <c r="F59" s="293">
        <f>F54+F57+F58</f>
        <v>0</v>
      </c>
      <c r="G59" s="293">
        <f>G54+G57+G58</f>
        <v>67649</v>
      </c>
    </row>
    <row r="60" spans="1:7" s="234" customFormat="1">
      <c r="A60" s="294" t="s">
        <v>261</v>
      </c>
      <c r="B60" s="295"/>
      <c r="C60" s="295" t="s">
        <v>262</v>
      </c>
      <c r="D60" s="255"/>
      <c r="E60" s="237"/>
      <c r="F60" s="255"/>
      <c r="G60" s="237">
        <f>41295-1971</f>
        <v>39324</v>
      </c>
    </row>
    <row r="61" spans="1:7" s="234" customFormat="1">
      <c r="A61" s="294" t="s">
        <v>263</v>
      </c>
      <c r="B61" s="295"/>
      <c r="C61" s="295" t="s">
        <v>264</v>
      </c>
      <c r="D61" s="255"/>
      <c r="E61" s="237"/>
      <c r="F61" s="255"/>
      <c r="G61" s="262">
        <v>0</v>
      </c>
    </row>
    <row r="62" spans="1:7" s="234" customFormat="1">
      <c r="A62" s="294" t="s">
        <v>265</v>
      </c>
      <c r="B62" s="295"/>
      <c r="C62" s="295" t="s">
        <v>266</v>
      </c>
      <c r="D62" s="255"/>
      <c r="E62" s="237"/>
      <c r="F62" s="255"/>
      <c r="G62" s="262">
        <v>0</v>
      </c>
    </row>
    <row r="63" spans="1:7" s="234" customFormat="1">
      <c r="A63" s="294">
        <v>67</v>
      </c>
      <c r="B63" s="295"/>
      <c r="C63" s="295" t="s">
        <v>258</v>
      </c>
      <c r="D63" s="255"/>
      <c r="E63" s="237"/>
      <c r="F63" s="255"/>
      <c r="G63" s="290">
        <v>1971</v>
      </c>
    </row>
    <row r="64" spans="1:7" s="234" customFormat="1">
      <c r="A64" s="294">
        <v>68</v>
      </c>
      <c r="B64" s="295"/>
      <c r="C64" s="295" t="s">
        <v>267</v>
      </c>
      <c r="D64" s="237"/>
      <c r="E64" s="237"/>
      <c r="F64" s="237"/>
      <c r="G64" s="237">
        <v>0</v>
      </c>
    </row>
    <row r="65" spans="1:7">
      <c r="A65" s="291">
        <v>6</v>
      </c>
      <c r="B65" s="292"/>
      <c r="C65" s="292" t="s">
        <v>268</v>
      </c>
      <c r="D65" s="293">
        <f>D60+D63+D64</f>
        <v>0</v>
      </c>
      <c r="E65" s="293">
        <f>E60+E63+E64</f>
        <v>0</v>
      </c>
      <c r="F65" s="293">
        <f>F60+F63+F64</f>
        <v>0</v>
      </c>
      <c r="G65" s="293">
        <f>G60+G63+G64</f>
        <v>41295</v>
      </c>
    </row>
    <row r="66" spans="1:7">
      <c r="A66" s="296"/>
      <c r="B66" s="296"/>
      <c r="C66" s="292" t="s">
        <v>15</v>
      </c>
      <c r="D66" s="293">
        <f>D59-D65</f>
        <v>0</v>
      </c>
      <c r="E66" s="293">
        <f>E59-E65</f>
        <v>0</v>
      </c>
      <c r="F66" s="293">
        <f>F59-F65</f>
        <v>0</v>
      </c>
      <c r="G66" s="293">
        <f>G59-G65</f>
        <v>26354</v>
      </c>
    </row>
    <row r="67" spans="1:7">
      <c r="A67" s="289"/>
      <c r="B67" s="289"/>
      <c r="C67" s="297" t="s">
        <v>269</v>
      </c>
      <c r="D67" s="298">
        <f>D66-D55-D56+D61+D62</f>
        <v>0</v>
      </c>
      <c r="E67" s="298">
        <f>E66-E55-E56+E61+E62</f>
        <v>0</v>
      </c>
      <c r="F67" s="298">
        <f>F66-F55-F56+F61+F62</f>
        <v>0</v>
      </c>
      <c r="G67" s="298">
        <f>G66-G55-G56+G61+G62</f>
        <v>10771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37"/>
      <c r="E70" s="255"/>
      <c r="F70" s="237"/>
      <c r="G70" s="255"/>
    </row>
    <row r="71" spans="1:7" s="301" customFormat="1">
      <c r="A71" s="300">
        <v>14</v>
      </c>
      <c r="B71" s="300"/>
      <c r="C71" s="300" t="s">
        <v>272</v>
      </c>
      <c r="D71" s="237"/>
      <c r="E71" s="255"/>
      <c r="F71" s="237"/>
      <c r="G71" s="255"/>
    </row>
    <row r="72" spans="1:7" s="301" customFormat="1">
      <c r="A72" s="302" t="s">
        <v>273</v>
      </c>
      <c r="B72" s="302"/>
      <c r="C72" s="302" t="s">
        <v>255</v>
      </c>
      <c r="D72" s="237"/>
      <c r="E72" s="255"/>
      <c r="F72" s="237"/>
      <c r="G72" s="255"/>
    </row>
    <row r="73" spans="1:7" s="301" customFormat="1">
      <c r="A73" s="302" t="s">
        <v>274</v>
      </c>
      <c r="B73" s="302"/>
      <c r="C73" s="302" t="s">
        <v>275</v>
      </c>
      <c r="D73" s="237"/>
      <c r="E73" s="255"/>
      <c r="F73" s="237"/>
      <c r="G73" s="255"/>
    </row>
    <row r="74" spans="1:7" s="230" customFormat="1">
      <c r="A74" s="304">
        <v>1</v>
      </c>
      <c r="B74" s="305"/>
      <c r="C74" s="304" t="s">
        <v>276</v>
      </c>
      <c r="D74" s="306">
        <f>D70+D71</f>
        <v>0</v>
      </c>
      <c r="E74" s="306">
        <f>E70+E71</f>
        <v>0</v>
      </c>
      <c r="F74" s="306">
        <f>F70+F71</f>
        <v>0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/>
      <c r="E76" s="290"/>
      <c r="F76" s="290"/>
      <c r="G76" s="290"/>
    </row>
    <row r="77" spans="1:7" s="308" customFormat="1">
      <c r="A77" s="307" t="s">
        <v>278</v>
      </c>
      <c r="B77" s="302"/>
      <c r="C77" s="302" t="s">
        <v>279</v>
      </c>
      <c r="D77" s="287"/>
      <c r="E77" s="287"/>
      <c r="F77" s="287"/>
      <c r="G77" s="287"/>
    </row>
    <row r="78" spans="1:7" s="308" customFormat="1">
      <c r="A78" s="307" t="s">
        <v>280</v>
      </c>
      <c r="B78" s="302"/>
      <c r="C78" s="302" t="s">
        <v>281</v>
      </c>
      <c r="D78" s="287"/>
      <c r="E78" s="287"/>
      <c r="F78" s="287"/>
      <c r="G78" s="287"/>
    </row>
    <row r="79" spans="1:7" s="308" customFormat="1">
      <c r="A79" s="307" t="s">
        <v>282</v>
      </c>
      <c r="B79" s="302"/>
      <c r="C79" s="302" t="s">
        <v>283</v>
      </c>
      <c r="D79" s="287"/>
      <c r="E79" s="287"/>
      <c r="F79" s="287"/>
      <c r="G79" s="287"/>
    </row>
    <row r="80" spans="1:7" s="308" customFormat="1">
      <c r="A80" s="307" t="s">
        <v>284</v>
      </c>
      <c r="B80" s="302"/>
      <c r="C80" s="302" t="s">
        <v>285</v>
      </c>
      <c r="D80" s="287"/>
      <c r="E80" s="287"/>
      <c r="F80" s="287"/>
      <c r="G80" s="287"/>
    </row>
    <row r="81" spans="1:7" s="308" customFormat="1">
      <c r="A81" s="307" t="s">
        <v>286</v>
      </c>
      <c r="B81" s="302"/>
      <c r="C81" s="302" t="s">
        <v>287</v>
      </c>
      <c r="D81" s="287"/>
      <c r="E81" s="287"/>
      <c r="F81" s="287"/>
      <c r="G81" s="287"/>
    </row>
    <row r="82" spans="1:7" s="301" customFormat="1">
      <c r="A82" s="309">
        <v>29</v>
      </c>
      <c r="B82" s="300"/>
      <c r="C82" s="300" t="s">
        <v>288</v>
      </c>
      <c r="D82" s="290"/>
      <c r="E82" s="290"/>
      <c r="F82" s="290"/>
      <c r="G82" s="290"/>
    </row>
    <row r="83" spans="1:7" s="301" customFormat="1">
      <c r="A83" s="307" t="s">
        <v>289</v>
      </c>
      <c r="B83" s="302"/>
      <c r="C83" s="302" t="s">
        <v>290</v>
      </c>
      <c r="D83" s="287"/>
      <c r="E83" s="287"/>
      <c r="F83" s="287"/>
      <c r="G83" s="287"/>
    </row>
    <row r="84" spans="1:7" s="230" customFormat="1">
      <c r="A84" s="304">
        <v>2</v>
      </c>
      <c r="B84" s="305"/>
      <c r="C84" s="304" t="s">
        <v>291</v>
      </c>
      <c r="D84" s="306">
        <f>D76+D82</f>
        <v>0</v>
      </c>
      <c r="E84" s="306">
        <f>E76+E82</f>
        <v>0</v>
      </c>
      <c r="F84" s="306">
        <f>F76+F82</f>
        <v>0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0</v>
      </c>
      <c r="E87" s="315">
        <f>E49+E6+E8+E10-E19-E21-E38+E42+E44-E47</f>
        <v>0</v>
      </c>
      <c r="F87" s="315">
        <f>F49+F6+F8+F10-F19-F21-F38+F42+F44-F47</f>
        <v>0</v>
      </c>
      <c r="G87" s="315">
        <f>G49+G6+G8+G10-G19-G21-G38+G42+G44-G47</f>
        <v>14042</v>
      </c>
    </row>
    <row r="88" spans="1:7">
      <c r="A88" s="316">
        <v>40</v>
      </c>
      <c r="B88" s="317"/>
      <c r="C88" s="317" t="s">
        <v>294</v>
      </c>
      <c r="D88" s="319">
        <f>IF(0=D111,0,D87/D111)</f>
        <v>0</v>
      </c>
      <c r="E88" s="319">
        <f>IF(0=E111,0,E87/E111)</f>
        <v>0</v>
      </c>
      <c r="F88" s="319">
        <f>IF(0=F111,0,F87/F111)</f>
        <v>0</v>
      </c>
      <c r="G88" s="319">
        <f>IF(0=G111,0,G87/G111)</f>
        <v>4.2925093541366068E-2</v>
      </c>
    </row>
    <row r="89" spans="1:7" ht="28">
      <c r="A89" s="320" t="s">
        <v>295</v>
      </c>
      <c r="B89" s="321"/>
      <c r="C89" s="321" t="s">
        <v>296</v>
      </c>
      <c r="D89" s="362">
        <f>IF(0=D66,0,D87/D66)</f>
        <v>0</v>
      </c>
      <c r="E89" s="362">
        <f>IF(0=E66,0,E87/E66)</f>
        <v>0</v>
      </c>
      <c r="F89" s="362">
        <f>IF(0=F66,0,F87/F66)</f>
        <v>0</v>
      </c>
      <c r="G89" s="362">
        <f>IF(0=G66,0,G87/G66)</f>
        <v>0.53282234195947487</v>
      </c>
    </row>
    <row r="90" spans="1:7" ht="28">
      <c r="A90" s="323" t="s">
        <v>297</v>
      </c>
      <c r="B90" s="324"/>
      <c r="C90" s="324" t="s">
        <v>298</v>
      </c>
      <c r="D90" s="363">
        <f>IF(0=D67,0,D87/D67)</f>
        <v>0</v>
      </c>
      <c r="E90" s="363">
        <f>IF(0=E67,0,E87/E67)</f>
        <v>0</v>
      </c>
      <c r="F90" s="362">
        <f>IF(0=F67,0,F87/F67)</f>
        <v>0</v>
      </c>
      <c r="G90" s="363">
        <f>IF(0=G67,0,G87/G67)</f>
        <v>1.3036858230433572</v>
      </c>
    </row>
    <row r="91" spans="1:7" ht="28">
      <c r="A91" s="327" t="s">
        <v>299</v>
      </c>
      <c r="B91" s="328"/>
      <c r="C91" s="328" t="s">
        <v>300</v>
      </c>
      <c r="D91" s="329">
        <f>D87-D66</f>
        <v>0</v>
      </c>
      <c r="E91" s="329">
        <f>E87-E66</f>
        <v>0</v>
      </c>
      <c r="F91" s="329">
        <f>F87-F66</f>
        <v>0</v>
      </c>
      <c r="G91" s="329">
        <f>G87-G66</f>
        <v>-12312</v>
      </c>
    </row>
    <row r="92" spans="1:7" ht="28">
      <c r="A92" s="323" t="s">
        <v>301</v>
      </c>
      <c r="B92" s="324"/>
      <c r="C92" s="324" t="s">
        <v>302</v>
      </c>
      <c r="D92" s="330">
        <f>D87-D67</f>
        <v>0</v>
      </c>
      <c r="E92" s="330">
        <f>E87-E67</f>
        <v>0</v>
      </c>
      <c r="F92" s="330">
        <f>F87-F67</f>
        <v>0</v>
      </c>
      <c r="G92" s="330">
        <f>G87-G67</f>
        <v>3271</v>
      </c>
    </row>
    <row r="93" spans="1:7">
      <c r="A93" s="314">
        <v>31</v>
      </c>
      <c r="B93" s="314"/>
      <c r="C93" s="314" t="s">
        <v>303</v>
      </c>
      <c r="D93" s="331">
        <f>D77+D78+D80</f>
        <v>0</v>
      </c>
      <c r="E93" s="331">
        <f>E77+E78+E80</f>
        <v>0</v>
      </c>
      <c r="F93" s="331">
        <f>F77+F78+F80</f>
        <v>0</v>
      </c>
      <c r="G93" s="331">
        <f>G77+G78+G80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</v>
      </c>
      <c r="E94" s="326">
        <f>IF(0=E111,0,E93/E111)</f>
        <v>0</v>
      </c>
      <c r="F94" s="326">
        <f>IF(0=F111,0,F93/F111)</f>
        <v>0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0</v>
      </c>
      <c r="E95" s="331">
        <f>E76-E70</f>
        <v>0</v>
      </c>
      <c r="F95" s="331">
        <f>F76-F70</f>
        <v>0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0</v>
      </c>
      <c r="E96" s="333">
        <f>E71-E72-E73-E82</f>
        <v>0</v>
      </c>
      <c r="F96" s="333">
        <f>F71-F72-F73-F82</f>
        <v>0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0</v>
      </c>
      <c r="E97" s="333">
        <f>IF(0=E109,0,1000*(E95/E109))</f>
        <v>0</v>
      </c>
      <c r="F97" s="333">
        <f>IF(0=F109,0,1000*(F95/F109))</f>
        <v>0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0</v>
      </c>
      <c r="E98" s="333">
        <f>IF(E109=0,0,1000*(E96/E109))</f>
        <v>0</v>
      </c>
      <c r="F98" s="333">
        <f>IF(F109=0,0,1000*(F96/F109))</f>
        <v>0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0</v>
      </c>
      <c r="E99" s="326">
        <f>IF(E14=0,0,(E76-E81-E70)/E14)</f>
        <v>0</v>
      </c>
      <c r="F99" s="326">
        <f>IF(F14=0,0,(F76-F81-F70)/F14)</f>
        <v>0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288</v>
      </c>
      <c r="D100" s="315">
        <f>D82</f>
        <v>0</v>
      </c>
      <c r="E100" s="315">
        <f>E82</f>
        <v>0</v>
      </c>
      <c r="F100" s="315">
        <f>F82</f>
        <v>0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0</v>
      </c>
      <c r="E101" s="326">
        <f>IF(E112=0,0,E83/E112)</f>
        <v>0</v>
      </c>
      <c r="F101" s="326">
        <f>IF(F112=0,0,F83/F112)</f>
        <v>0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0</v>
      </c>
      <c r="E102" s="335">
        <f>IF(E111=0,0,(E27-E28+E6)/E111)</f>
        <v>0</v>
      </c>
      <c r="F102" s="335">
        <f>IF(F111=0,0,(F27-F28+F6)/F111)</f>
        <v>0</v>
      </c>
      <c r="G102" s="335">
        <f>IF(G111=0,0,(G27-G28+G6)/G111)</f>
        <v>3.5454011885255925E-2</v>
      </c>
    </row>
    <row r="103" spans="1:7">
      <c r="A103" s="317">
        <v>43</v>
      </c>
      <c r="B103" s="317"/>
      <c r="C103" s="317" t="s">
        <v>315</v>
      </c>
      <c r="D103" s="315">
        <f>D39</f>
        <v>0</v>
      </c>
      <c r="E103" s="315">
        <f>E39</f>
        <v>0</v>
      </c>
      <c r="F103" s="315">
        <f>F39</f>
        <v>0</v>
      </c>
      <c r="G103" s="315">
        <f>G39</f>
        <v>12301</v>
      </c>
    </row>
    <row r="104" spans="1:7">
      <c r="A104" s="332">
        <v>44</v>
      </c>
      <c r="B104" s="332"/>
      <c r="C104" s="332" t="s">
        <v>316</v>
      </c>
      <c r="D104" s="337" t="str">
        <f>IF(0=D70,"",(D28+D29+D30+D31+D32)/D70)</f>
        <v/>
      </c>
      <c r="E104" s="336" t="str">
        <f>IF(0=E70,"",(E28+E29+E30+E31+E32)/E70)</f>
        <v/>
      </c>
      <c r="F104" s="337" t="str">
        <f>IF(0=F70,"",(F28+F29+F30+F31+F32)/F70)</f>
        <v/>
      </c>
      <c r="G104" s="336" t="str">
        <f>IF(0=G70,"",(G28+G29+G30+G31+G32)/G70)</f>
        <v/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0</v>
      </c>
      <c r="E105" s="319">
        <f>IF(E111=0,0,(E27-E28)/E111)</f>
        <v>0</v>
      </c>
      <c r="F105" s="319">
        <f>IF(F111=0,0,(F27-F28)/F111)</f>
        <v>0</v>
      </c>
      <c r="G105" s="319">
        <f>IF(G111=0,0,(G27-G28)/G111)</f>
        <v>7.4557971191704774E-3</v>
      </c>
    </row>
    <row r="106" spans="1:7">
      <c r="A106" s="334">
        <v>47</v>
      </c>
      <c r="B106" s="334"/>
      <c r="C106" s="334" t="s">
        <v>318</v>
      </c>
      <c r="D106" s="335">
        <f>IF(D113=0,0,D54/D113)</f>
        <v>0</v>
      </c>
      <c r="E106" s="335">
        <f>IF(E113=0,0,E54/E113)</f>
        <v>0</v>
      </c>
      <c r="F106" s="335">
        <f>IF(F113=0,0,F54/F113)</f>
        <v>0</v>
      </c>
      <c r="G106" s="335">
        <f>IF(G113=0,0,G54/G113)</f>
        <v>0.16565274414850686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320</v>
      </c>
      <c r="D109" s="340"/>
      <c r="E109" s="290"/>
      <c r="F109" s="290"/>
      <c r="G109" s="290">
        <v>35381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0</v>
      </c>
      <c r="E111" s="342">
        <f>E14+E15+E16+E17+E20</f>
        <v>0</v>
      </c>
      <c r="F111" s="342">
        <v>0</v>
      </c>
      <c r="G111" s="342">
        <f>G14+G15+G16+G17+G20</f>
        <v>327128</v>
      </c>
    </row>
    <row r="112" spans="1:7">
      <c r="A112" s="339"/>
      <c r="B112" s="339"/>
      <c r="C112" s="339" t="s">
        <v>323</v>
      </c>
      <c r="D112" s="342">
        <f>D50-D11-D41-D12</f>
        <v>0</v>
      </c>
      <c r="E112" s="342">
        <f>E50-E11-E41-E12</f>
        <v>0</v>
      </c>
      <c r="F112" s="342">
        <f>F50-F11-F41-F12</f>
        <v>0</v>
      </c>
      <c r="G112" s="342">
        <f>G50-G11-G41-G12</f>
        <v>340726</v>
      </c>
    </row>
    <row r="113" spans="1:9">
      <c r="A113" s="339"/>
      <c r="B113" s="339"/>
      <c r="C113" s="339" t="s">
        <v>324</v>
      </c>
      <c r="D113" s="342">
        <f>D50-D6-D7-D11-D12-D41+D54</f>
        <v>0</v>
      </c>
      <c r="E113" s="342">
        <f>E50-E6-E7-E11-E12-E41+E54</f>
        <v>0</v>
      </c>
      <c r="F113" s="342">
        <f>F50-F6-F7-F11-F12-F41+F54</f>
        <v>0</v>
      </c>
      <c r="G113" s="342">
        <f>G50-G6-G7-G11-G12-G41+G54</f>
        <v>396480</v>
      </c>
    </row>
    <row r="114" spans="1:9">
      <c r="A114" s="343" t="s">
        <v>325</v>
      </c>
      <c r="B114" s="344"/>
      <c r="C114" s="344" t="s">
        <v>326</v>
      </c>
      <c r="D114" s="345">
        <f t="shared" ref="D114:I114" si="0">D14+D15+D16+D17+(D28+D29+D30+D31+D33+D34+D35+D36+(D37-D38))+(D20-D21)+D60</f>
        <v>0</v>
      </c>
      <c r="E114" s="345">
        <f t="shared" si="0"/>
        <v>0</v>
      </c>
      <c r="F114" s="345">
        <f t="shared" si="0"/>
        <v>0</v>
      </c>
      <c r="G114" s="345">
        <f t="shared" si="0"/>
        <v>381674</v>
      </c>
      <c r="H114" s="346">
        <f t="shared" si="0"/>
        <v>0</v>
      </c>
      <c r="I114" s="346">
        <f t="shared" si="0"/>
        <v>0</v>
      </c>
    </row>
    <row r="115" spans="1:9">
      <c r="A115" s="344"/>
      <c r="B115" s="344"/>
      <c r="C115" s="344" t="s">
        <v>327</v>
      </c>
      <c r="D115" s="345">
        <f t="shared" ref="D115:I115" si="1">D14+D15+D16+D17+(D28+D29+D30+D31+D33+D34+D35+D36+(D37-D38))+(D20-D21)+(D45-D46-D47)+D60+D64</f>
        <v>0</v>
      </c>
      <c r="E115" s="345">
        <f t="shared" si="1"/>
        <v>0</v>
      </c>
      <c r="F115" s="345">
        <f t="shared" si="1"/>
        <v>0</v>
      </c>
      <c r="G115" s="345">
        <f t="shared" si="1"/>
        <v>381674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328</v>
      </c>
      <c r="D116" s="345">
        <f t="shared" ref="D116:I116" si="2">D4+D5+D26+(D9-D10)+D54</f>
        <v>0</v>
      </c>
      <c r="E116" s="345">
        <f t="shared" si="2"/>
        <v>0</v>
      </c>
      <c r="F116" s="345">
        <f t="shared" si="2"/>
        <v>0</v>
      </c>
      <c r="G116" s="345">
        <f t="shared" si="2"/>
        <v>394162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329</v>
      </c>
      <c r="D117" s="345">
        <f t="shared" ref="D117:I117" si="3">D4+D5+D26+(D9-D10)+(D41-D42-D43-D44)+D54+D58</f>
        <v>0</v>
      </c>
      <c r="E117" s="345">
        <f t="shared" si="3"/>
        <v>0</v>
      </c>
      <c r="F117" s="345">
        <f t="shared" si="3"/>
        <v>0</v>
      </c>
      <c r="G117" s="345">
        <f t="shared" si="3"/>
        <v>394162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330</v>
      </c>
      <c r="D118" s="345">
        <f t="shared" ref="D118:I118" si="4">D114-D116</f>
        <v>0</v>
      </c>
      <c r="E118" s="345">
        <f t="shared" si="4"/>
        <v>0</v>
      </c>
      <c r="F118" s="345">
        <f t="shared" si="4"/>
        <v>0</v>
      </c>
      <c r="G118" s="345">
        <f t="shared" si="4"/>
        <v>-12488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331</v>
      </c>
      <c r="D119" s="345">
        <f t="shared" ref="D119:I119" si="5">D115-D117</f>
        <v>0</v>
      </c>
      <c r="E119" s="345">
        <f t="shared" si="5"/>
        <v>0</v>
      </c>
      <c r="F119" s="345">
        <f t="shared" si="5"/>
        <v>0</v>
      </c>
      <c r="G119" s="345">
        <f t="shared" si="5"/>
        <v>-12488</v>
      </c>
      <c r="H119" s="346">
        <f t="shared" si="5"/>
        <v>0</v>
      </c>
      <c r="I119" s="346">
        <f t="shared" si="5"/>
        <v>0</v>
      </c>
    </row>
  </sheetData>
  <sheetProtection selectLockedCells="1"/>
  <mergeCells count="2">
    <mergeCell ref="A3:C3"/>
    <mergeCell ref="A53:C53"/>
  </mergeCells>
  <phoneticPr fontId="10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8" man="1"/>
    <brk id="51" max="8" man="1"/>
    <brk id="84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31" activeCellId="8" sqref="F11 F8 H8 D21 F27 F30 H30 D30 D31"/>
    </sheetView>
  </sheetViews>
  <sheetFormatPr baseColWidth="10" defaultRowHeight="13"/>
  <cols>
    <col min="1" max="1" width="10.5" customWidth="1"/>
    <col min="2" max="2" width="46" customWidth="1"/>
    <col min="3" max="3" width="12.33203125" bestFit="1" customWidth="1"/>
    <col min="4" max="4" width="11.5" bestFit="1" customWidth="1"/>
    <col min="5" max="5" width="12.33203125" bestFit="1" customWidth="1"/>
    <col min="6" max="8" width="11.5" bestFit="1" customWidth="1"/>
    <col min="9" max="9" width="12.33203125" bestFit="1" customWidth="1"/>
  </cols>
  <sheetData>
    <row r="1" spans="1:9">
      <c r="A1" s="5" t="s">
        <v>76</v>
      </c>
      <c r="B1" s="6" t="s">
        <v>8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47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 t="s">
        <v>53</v>
      </c>
    </row>
    <row r="4" spans="1:9">
      <c r="A4" s="5" t="s">
        <v>81</v>
      </c>
      <c r="B4" s="9" t="s">
        <v>82</v>
      </c>
      <c r="C4" s="10">
        <v>201059</v>
      </c>
      <c r="D4" s="11">
        <v>3.6938908479600484E-2</v>
      </c>
      <c r="E4" s="10">
        <v>208485.9</v>
      </c>
      <c r="F4" s="11">
        <v>-2.2655249107973195E-2</v>
      </c>
      <c r="G4" s="10">
        <v>203762.6</v>
      </c>
      <c r="H4" s="11">
        <v>4.1550313943775716E-2</v>
      </c>
      <c r="I4" s="12">
        <v>212229</v>
      </c>
    </row>
    <row r="5" spans="1:9">
      <c r="A5" s="13" t="s">
        <v>83</v>
      </c>
      <c r="B5" s="14" t="s">
        <v>84</v>
      </c>
      <c r="C5" s="15">
        <v>84297</v>
      </c>
      <c r="D5" s="16">
        <v>-1.4883091924979606E-2</v>
      </c>
      <c r="E5" s="15">
        <v>83042.399999999994</v>
      </c>
      <c r="F5" s="16">
        <v>-4.4129264086779661E-2</v>
      </c>
      <c r="G5" s="15">
        <v>79377.8</v>
      </c>
      <c r="H5" s="16">
        <v>0.13214651955584558</v>
      </c>
      <c r="I5" s="17">
        <v>89867.3</v>
      </c>
    </row>
    <row r="6" spans="1:9">
      <c r="A6" s="13" t="s">
        <v>85</v>
      </c>
      <c r="B6" s="14" t="s">
        <v>86</v>
      </c>
      <c r="C6" s="15">
        <v>21761</v>
      </c>
      <c r="D6" s="16">
        <v>-9.5321906162400591E-2</v>
      </c>
      <c r="E6" s="15">
        <v>19686.7</v>
      </c>
      <c r="F6" s="16">
        <v>-4.9855994148333645E-2</v>
      </c>
      <c r="G6" s="15">
        <v>18705.2</v>
      </c>
      <c r="H6" s="16">
        <v>0.13038085666018001</v>
      </c>
      <c r="I6" s="17">
        <v>21144</v>
      </c>
    </row>
    <row r="7" spans="1:9">
      <c r="A7" s="13" t="s">
        <v>87</v>
      </c>
      <c r="B7" s="14" t="s">
        <v>88</v>
      </c>
      <c r="C7" s="15">
        <v>5453</v>
      </c>
      <c r="D7" s="16">
        <v>0.10214560792224464</v>
      </c>
      <c r="E7" s="15">
        <v>6010</v>
      </c>
      <c r="F7" s="16">
        <v>6.3227953410981697E-2</v>
      </c>
      <c r="G7" s="15">
        <v>6390</v>
      </c>
      <c r="H7" s="16">
        <v>-0.12363067292644757</v>
      </c>
      <c r="I7" s="17">
        <v>5600</v>
      </c>
    </row>
    <row r="8" spans="1:9">
      <c r="A8" s="13" t="s">
        <v>89</v>
      </c>
      <c r="B8" s="14" t="s">
        <v>90</v>
      </c>
      <c r="C8" s="15">
        <v>1</v>
      </c>
      <c r="D8" s="16">
        <v>-1</v>
      </c>
      <c r="E8" s="15">
        <v>0</v>
      </c>
      <c r="F8" s="43" t="s">
        <v>95</v>
      </c>
      <c r="G8" s="15">
        <v>0</v>
      </c>
      <c r="H8" s="43" t="s">
        <v>95</v>
      </c>
      <c r="I8" s="17">
        <v>0</v>
      </c>
    </row>
    <row r="9" spans="1:9">
      <c r="A9" s="13" t="s">
        <v>91</v>
      </c>
      <c r="B9" s="14" t="s">
        <v>92</v>
      </c>
      <c r="C9" s="15">
        <v>76129</v>
      </c>
      <c r="D9" s="16">
        <v>1.7367888715207044E-2</v>
      </c>
      <c r="E9" s="15">
        <v>77451.199999999997</v>
      </c>
      <c r="F9" s="16">
        <v>-8.8068357882123364E-3</v>
      </c>
      <c r="G9" s="15">
        <v>76769.100000000006</v>
      </c>
      <c r="H9" s="16">
        <v>-2.4827697602290501E-2</v>
      </c>
      <c r="I9" s="17">
        <v>74863.100000000006</v>
      </c>
    </row>
    <row r="10" spans="1:9">
      <c r="A10" s="13" t="s">
        <v>93</v>
      </c>
      <c r="B10" s="14" t="s">
        <v>94</v>
      </c>
      <c r="C10" s="15">
        <v>686748</v>
      </c>
      <c r="D10" s="16">
        <v>6.4934444658011348E-2</v>
      </c>
      <c r="E10" s="15">
        <v>731341.6</v>
      </c>
      <c r="F10" s="16">
        <v>3.843826195583569E-2</v>
      </c>
      <c r="G10" s="15">
        <v>759453.1</v>
      </c>
      <c r="H10" s="16">
        <v>4.8602211249121216E-2</v>
      </c>
      <c r="I10" s="17">
        <v>796364.2</v>
      </c>
    </row>
    <row r="11" spans="1:9">
      <c r="A11" s="13" t="s">
        <v>96</v>
      </c>
      <c r="B11" s="14" t="s">
        <v>97</v>
      </c>
      <c r="C11" s="15">
        <v>1777</v>
      </c>
      <c r="D11" s="16">
        <v>-1</v>
      </c>
      <c r="E11" s="15">
        <v>0</v>
      </c>
      <c r="F11" s="43" t="s">
        <v>95</v>
      </c>
      <c r="G11" s="15">
        <v>1908.3</v>
      </c>
      <c r="H11" s="16">
        <v>-1</v>
      </c>
      <c r="I11" s="17">
        <v>0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82138</v>
      </c>
      <c r="D13" s="43">
        <v>1.7616693856679867E-3</v>
      </c>
      <c r="E13" s="20">
        <v>82282.7</v>
      </c>
      <c r="F13" s="43">
        <v>7.2433208924840828E-2</v>
      </c>
      <c r="G13" s="20">
        <v>88242.7</v>
      </c>
      <c r="H13" s="43">
        <v>-5.3258796478348885E-2</v>
      </c>
      <c r="I13" s="21">
        <v>83543</v>
      </c>
    </row>
    <row r="14" spans="1:9">
      <c r="A14" s="22" t="s">
        <v>101</v>
      </c>
      <c r="B14" s="23" t="s">
        <v>102</v>
      </c>
      <c r="C14" s="24">
        <v>1137602</v>
      </c>
      <c r="D14" s="25">
        <v>4.4841517507880652E-2</v>
      </c>
      <c r="E14" s="24">
        <v>1188613.8</v>
      </c>
      <c r="F14" s="25">
        <v>2.2959349790487076E-2</v>
      </c>
      <c r="G14" s="24">
        <v>1215903.6000000001</v>
      </c>
      <c r="H14" s="25">
        <v>3.829497667413765E-2</v>
      </c>
      <c r="I14" s="26">
        <v>1262466.6000000001</v>
      </c>
    </row>
    <row r="15" spans="1:9">
      <c r="A15" s="27" t="s">
        <v>103</v>
      </c>
      <c r="B15" s="28" t="s">
        <v>104</v>
      </c>
      <c r="C15" s="10">
        <v>423802</v>
      </c>
      <c r="D15" s="16">
        <v>-3.2555297049093677E-2</v>
      </c>
      <c r="E15" s="10">
        <v>410005</v>
      </c>
      <c r="F15" s="16">
        <v>0.14315288837941006</v>
      </c>
      <c r="G15" s="10">
        <v>468698.4</v>
      </c>
      <c r="H15" s="16">
        <v>1.4042292442218655E-2</v>
      </c>
      <c r="I15" s="12">
        <v>475280</v>
      </c>
    </row>
    <row r="16" spans="1:9">
      <c r="A16" s="8" t="s">
        <v>105</v>
      </c>
      <c r="B16" s="29" t="s">
        <v>106</v>
      </c>
      <c r="C16" s="15">
        <v>45464</v>
      </c>
      <c r="D16" s="16">
        <v>1.1789547774062995E-2</v>
      </c>
      <c r="E16" s="15">
        <v>46000</v>
      </c>
      <c r="F16" s="16">
        <v>1.6713043478260931E-2</v>
      </c>
      <c r="G16" s="15">
        <v>46768.800000000003</v>
      </c>
      <c r="H16" s="16">
        <v>1.7131078838883981E-2</v>
      </c>
      <c r="I16" s="17">
        <v>47570</v>
      </c>
    </row>
    <row r="17" spans="1:9">
      <c r="A17" s="8" t="s">
        <v>107</v>
      </c>
      <c r="B17" s="29" t="s">
        <v>108</v>
      </c>
      <c r="C17" s="15">
        <v>80516</v>
      </c>
      <c r="D17" s="16">
        <v>-4.3741616573103409E-2</v>
      </c>
      <c r="E17" s="15">
        <v>76994.100000000006</v>
      </c>
      <c r="F17" s="16">
        <v>4.8724512657463359E-2</v>
      </c>
      <c r="G17" s="15">
        <v>80745.600000000006</v>
      </c>
      <c r="H17" s="16">
        <v>-0.41026507945943808</v>
      </c>
      <c r="I17" s="17">
        <v>47618.5</v>
      </c>
    </row>
    <row r="18" spans="1:9">
      <c r="A18" s="8" t="s">
        <v>109</v>
      </c>
      <c r="B18" s="29" t="s">
        <v>110</v>
      </c>
      <c r="C18" s="15">
        <v>65222</v>
      </c>
      <c r="D18" s="16">
        <v>-5.8081628898224484E-2</v>
      </c>
      <c r="E18" s="15">
        <v>61433.8</v>
      </c>
      <c r="F18" s="16">
        <v>0.11565945782289218</v>
      </c>
      <c r="G18" s="15">
        <v>68539.199999999997</v>
      </c>
      <c r="H18" s="16">
        <v>-4.0219319746947604E-2</v>
      </c>
      <c r="I18" s="17">
        <v>65782.600000000006</v>
      </c>
    </row>
    <row r="19" spans="1:9">
      <c r="A19" s="8" t="s">
        <v>111</v>
      </c>
      <c r="B19" s="29" t="s">
        <v>112</v>
      </c>
      <c r="C19" s="15">
        <v>393005</v>
      </c>
      <c r="D19" s="16">
        <v>7.9744532512314925E-4</v>
      </c>
      <c r="E19" s="15">
        <v>393318.40000000002</v>
      </c>
      <c r="F19" s="16">
        <v>4.0548064875683382E-2</v>
      </c>
      <c r="G19" s="15">
        <v>409266.7</v>
      </c>
      <c r="H19" s="16">
        <v>5.280224362255715E-2</v>
      </c>
      <c r="I19" s="17">
        <v>430876.9</v>
      </c>
    </row>
    <row r="20" spans="1:9">
      <c r="A20" s="58" t="s">
        <v>113</v>
      </c>
      <c r="B20" s="29" t="s">
        <v>114</v>
      </c>
      <c r="C20" s="15">
        <v>4420</v>
      </c>
      <c r="D20" s="16">
        <v>2.2891402714932125</v>
      </c>
      <c r="E20" s="15">
        <v>14538</v>
      </c>
      <c r="F20" s="16">
        <v>-0.6310152703260421</v>
      </c>
      <c r="G20" s="15">
        <v>5364.3</v>
      </c>
      <c r="H20" s="16">
        <v>2.5106351248065915</v>
      </c>
      <c r="I20" s="17">
        <v>18832.099999999999</v>
      </c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82138</v>
      </c>
      <c r="D22" s="16">
        <v>-4.0176288684896152E-4</v>
      </c>
      <c r="E22" s="20">
        <v>82105</v>
      </c>
      <c r="F22" s="16">
        <v>7.4754278058583479E-2</v>
      </c>
      <c r="G22" s="20">
        <v>88242.7</v>
      </c>
      <c r="H22" s="16">
        <v>-5.3258796478348885E-2</v>
      </c>
      <c r="I22" s="21">
        <v>83543</v>
      </c>
    </row>
    <row r="23" spans="1:9">
      <c r="A23" s="50" t="s">
        <v>118</v>
      </c>
      <c r="B23" s="51" t="s">
        <v>119</v>
      </c>
      <c r="C23" s="24">
        <v>1094567</v>
      </c>
      <c r="D23" s="52">
        <v>-9.2938120736327269E-3</v>
      </c>
      <c r="E23" s="24">
        <v>1084394.3</v>
      </c>
      <c r="F23" s="52">
        <v>7.6753815470996023E-2</v>
      </c>
      <c r="G23" s="24">
        <v>1167625.7</v>
      </c>
      <c r="H23" s="53">
        <v>1.607878278116129E-3</v>
      </c>
      <c r="I23" s="26">
        <v>1169503.1000000001</v>
      </c>
    </row>
    <row r="24" spans="1:9">
      <c r="A24" s="49" t="s">
        <v>120</v>
      </c>
      <c r="B24" s="32" t="s">
        <v>121</v>
      </c>
      <c r="C24" s="33">
        <v>-43035</v>
      </c>
      <c r="D24" s="118">
        <v>0</v>
      </c>
      <c r="E24" s="33">
        <v>-104219.5</v>
      </c>
      <c r="F24" s="118">
        <v>0</v>
      </c>
      <c r="G24" s="34">
        <v>-48277.90000000014</v>
      </c>
      <c r="H24" s="119">
        <v>0</v>
      </c>
      <c r="I24" s="35">
        <v>-92963.499999999767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77436</v>
      </c>
      <c r="D26" s="16">
        <v>-7.6850560462833825E-2</v>
      </c>
      <c r="E26" s="15">
        <v>71485</v>
      </c>
      <c r="F26" s="16">
        <v>-0.29449814646429318</v>
      </c>
      <c r="G26" s="15">
        <v>50432.800000000003</v>
      </c>
      <c r="H26" s="16">
        <v>0.39751510921463812</v>
      </c>
      <c r="I26" s="17">
        <v>70480.600000000006</v>
      </c>
    </row>
    <row r="27" spans="1:9">
      <c r="A27" s="58" t="s">
        <v>125</v>
      </c>
      <c r="B27" s="29" t="s">
        <v>126</v>
      </c>
      <c r="C27" s="15">
        <v>903</v>
      </c>
      <c r="D27" s="16">
        <v>-1</v>
      </c>
      <c r="E27" s="15">
        <v>0</v>
      </c>
      <c r="F27" s="43" t="s">
        <v>95</v>
      </c>
      <c r="G27" s="15">
        <v>15488.1</v>
      </c>
      <c r="H27" s="16">
        <v>-1</v>
      </c>
      <c r="I27" s="17">
        <v>0</v>
      </c>
    </row>
    <row r="28" spans="1:9">
      <c r="A28" s="8" t="s">
        <v>127</v>
      </c>
      <c r="B28" s="29" t="s">
        <v>128</v>
      </c>
      <c r="C28" s="15">
        <v>38056</v>
      </c>
      <c r="D28" s="16">
        <v>0.16362991381122552</v>
      </c>
      <c r="E28" s="15">
        <v>44283.1</v>
      </c>
      <c r="F28" s="16">
        <v>-0.30024998249896689</v>
      </c>
      <c r="G28" s="15">
        <v>30987.1</v>
      </c>
      <c r="H28" s="16">
        <v>0.35287264700472132</v>
      </c>
      <c r="I28" s="17">
        <v>41921.599999999999</v>
      </c>
    </row>
    <row r="29" spans="1:9">
      <c r="A29" s="50" t="s">
        <v>129</v>
      </c>
      <c r="B29" s="51" t="s">
        <v>130</v>
      </c>
      <c r="C29" s="24">
        <v>116395</v>
      </c>
      <c r="D29" s="53">
        <v>-5.3859701877227899E-3</v>
      </c>
      <c r="E29" s="24">
        <v>115768.1</v>
      </c>
      <c r="F29" s="53">
        <v>-0.16291275403155106</v>
      </c>
      <c r="G29" s="24">
        <v>96908</v>
      </c>
      <c r="H29" s="53">
        <v>0.15988566475419982</v>
      </c>
      <c r="I29" s="26">
        <v>112402.2</v>
      </c>
    </row>
    <row r="30" spans="1:9">
      <c r="A30" s="8" t="s">
        <v>131</v>
      </c>
      <c r="B30" s="29" t="s">
        <v>132</v>
      </c>
      <c r="C30" s="15">
        <v>0</v>
      </c>
      <c r="D30" s="43" t="s">
        <v>95</v>
      </c>
      <c r="E30" s="15">
        <v>0</v>
      </c>
      <c r="F30" s="43" t="s">
        <v>95</v>
      </c>
      <c r="G30" s="15">
        <v>0</v>
      </c>
      <c r="H30" s="43" t="s">
        <v>95</v>
      </c>
      <c r="I30" s="17">
        <v>0</v>
      </c>
    </row>
    <row r="31" spans="1:9">
      <c r="A31" s="8" t="s">
        <v>133</v>
      </c>
      <c r="B31" s="29" t="s">
        <v>134</v>
      </c>
      <c r="C31" s="15">
        <v>0</v>
      </c>
      <c r="D31" s="43" t="s">
        <v>95</v>
      </c>
      <c r="E31" s="15">
        <v>24517.3</v>
      </c>
      <c r="F31" s="16">
        <v>0.13702569206233967</v>
      </c>
      <c r="G31" s="15">
        <v>27876.799999999999</v>
      </c>
      <c r="H31" s="16">
        <v>0.27766816851288539</v>
      </c>
      <c r="I31" s="17">
        <v>35617.300000000003</v>
      </c>
    </row>
    <row r="32" spans="1:9">
      <c r="A32" s="50" t="s">
        <v>135</v>
      </c>
      <c r="B32" s="51" t="s">
        <v>136</v>
      </c>
      <c r="C32" s="24">
        <v>25775</v>
      </c>
      <c r="D32" s="53">
        <v>-4.8795344325897216E-2</v>
      </c>
      <c r="E32" s="24">
        <v>24517.3</v>
      </c>
      <c r="F32" s="53">
        <v>0.13702569206233967</v>
      </c>
      <c r="G32" s="24">
        <v>27876.799999999999</v>
      </c>
      <c r="H32" s="53">
        <v>0.27766816851288539</v>
      </c>
      <c r="I32" s="26">
        <v>35617.300000000003</v>
      </c>
    </row>
    <row r="33" spans="1:9">
      <c r="A33" s="36" t="s">
        <v>137</v>
      </c>
      <c r="B33" s="37" t="s">
        <v>15</v>
      </c>
      <c r="C33" s="38">
        <v>90620</v>
      </c>
      <c r="D33" s="39">
        <v>6.9609357757669712E-3</v>
      </c>
      <c r="E33" s="38">
        <v>91250.8</v>
      </c>
      <c r="F33" s="39">
        <v>-0.24350033095600263</v>
      </c>
      <c r="G33" s="38">
        <v>69031.199999999997</v>
      </c>
      <c r="H33" s="39">
        <v>0.11232167483688531</v>
      </c>
      <c r="I33" s="40">
        <v>76784.899999999994</v>
      </c>
    </row>
    <row r="34" spans="1:9">
      <c r="A34" s="113" t="s">
        <v>2</v>
      </c>
      <c r="B34" s="29" t="s">
        <v>138</v>
      </c>
      <c r="C34" s="15">
        <v>33094</v>
      </c>
      <c r="D34" s="16">
        <v>-1.8088565903184799</v>
      </c>
      <c r="E34" s="15">
        <v>-26768.29999999977</v>
      </c>
      <c r="F34" s="16">
        <v>-2.0643634448209305</v>
      </c>
      <c r="G34" s="15">
        <v>28491.199999999866</v>
      </c>
      <c r="H34" s="16">
        <v>-1.6352979165496662</v>
      </c>
      <c r="I34" s="17">
        <v>-18100.399999999761</v>
      </c>
    </row>
    <row r="35" spans="1:9">
      <c r="A35" s="113" t="s">
        <v>2</v>
      </c>
      <c r="B35" s="29" t="s">
        <v>139</v>
      </c>
      <c r="C35" s="15">
        <v>-57526</v>
      </c>
      <c r="D35" s="16">
        <v>1.0515784167159199</v>
      </c>
      <c r="E35" s="15">
        <v>-118019.1</v>
      </c>
      <c r="F35" s="16">
        <v>-0.65649627899212815</v>
      </c>
      <c r="G35" s="15">
        <v>-40540.000000000131</v>
      </c>
      <c r="H35" s="16">
        <v>1.3405352738036376</v>
      </c>
      <c r="I35" s="17">
        <v>-94885.29999999977</v>
      </c>
    </row>
    <row r="36" spans="1:9">
      <c r="A36" s="123" t="s">
        <v>2</v>
      </c>
      <c r="B36" s="31" t="s">
        <v>140</v>
      </c>
      <c r="C36" s="20">
        <v>1093952</v>
      </c>
      <c r="D36" s="111">
        <v>4.6342069853156261E-2</v>
      </c>
      <c r="E36" s="20">
        <v>1144648</v>
      </c>
      <c r="F36" s="111">
        <v>1.0863601736079563E-3</v>
      </c>
      <c r="G36" s="20">
        <v>1145891.5</v>
      </c>
      <c r="H36" s="111">
        <v>6.1586284565336206E-2</v>
      </c>
      <c r="I36" s="21">
        <v>1216462.7</v>
      </c>
    </row>
    <row r="37" spans="1:9">
      <c r="A37" s="123">
        <v>0</v>
      </c>
      <c r="B37" s="31" t="s">
        <v>19</v>
      </c>
      <c r="C37" s="64">
        <v>0.36519532112116532</v>
      </c>
      <c r="D37" s="124">
        <v>0</v>
      </c>
      <c r="E37" s="41" t="s">
        <v>54</v>
      </c>
      <c r="F37" s="124">
        <v>0</v>
      </c>
      <c r="G37" s="41">
        <v>0.4127293165988693</v>
      </c>
      <c r="H37" s="124">
        <v>0</v>
      </c>
      <c r="I37" s="42" t="s">
        <v>54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3"/>
  <cols>
    <col min="1" max="1" width="10.5" customWidth="1"/>
    <col min="2" max="2" width="46" customWidth="1"/>
    <col min="3" max="4" width="11.5" bestFit="1" customWidth="1"/>
    <col min="5" max="5" width="12.33203125" bestFit="1" customWidth="1"/>
    <col min="6" max="9" width="11.5" bestFit="1" customWidth="1"/>
  </cols>
  <sheetData>
    <row r="1" spans="1:9">
      <c r="A1" s="5" t="s">
        <v>76</v>
      </c>
      <c r="B1" s="6" t="s">
        <v>9</v>
      </c>
      <c r="C1" s="56" t="s">
        <v>48</v>
      </c>
      <c r="D1" s="7" t="s">
        <v>77</v>
      </c>
      <c r="E1" s="56" t="s">
        <v>47</v>
      </c>
      <c r="F1" s="7" t="s">
        <v>77</v>
      </c>
      <c r="G1" s="56" t="s">
        <v>48</v>
      </c>
      <c r="H1" s="7" t="s">
        <v>77</v>
      </c>
      <c r="I1" s="57" t="s">
        <v>186</v>
      </c>
    </row>
    <row r="2" spans="1:9">
      <c r="A2" s="140"/>
      <c r="B2" s="4"/>
      <c r="C2" s="66">
        <v>2010</v>
      </c>
      <c r="D2" s="3" t="s">
        <v>78</v>
      </c>
      <c r="E2" s="66">
        <v>2011</v>
      </c>
      <c r="F2" s="3" t="s">
        <v>78</v>
      </c>
      <c r="G2" s="67">
        <v>2011</v>
      </c>
      <c r="H2" s="3" t="s">
        <v>78</v>
      </c>
      <c r="I2" s="68">
        <v>2012</v>
      </c>
    </row>
    <row r="3" spans="1:9">
      <c r="A3" s="140"/>
      <c r="B3" s="2" t="s">
        <v>187</v>
      </c>
      <c r="C3" s="115">
        <v>0</v>
      </c>
      <c r="D3" s="114">
        <v>0</v>
      </c>
      <c r="E3" s="115">
        <v>0</v>
      </c>
      <c r="F3" s="116">
        <v>0</v>
      </c>
      <c r="G3" s="117">
        <v>0</v>
      </c>
      <c r="H3" s="116">
        <v>0</v>
      </c>
      <c r="I3" s="101">
        <v>0</v>
      </c>
    </row>
    <row r="4" spans="1:9">
      <c r="A4" s="5" t="s">
        <v>81</v>
      </c>
      <c r="B4" s="9" t="s">
        <v>82</v>
      </c>
      <c r="C4" s="10">
        <v>51559</v>
      </c>
      <c r="D4" s="11">
        <v>2.9422603231249636E-2</v>
      </c>
      <c r="E4" s="10">
        <v>53076</v>
      </c>
      <c r="F4" s="11">
        <v>-1.5995930364006331E-2</v>
      </c>
      <c r="G4" s="10">
        <v>52227</v>
      </c>
      <c r="H4" s="11">
        <v>2.8376127290481935E-2</v>
      </c>
      <c r="I4" s="12">
        <v>53709</v>
      </c>
    </row>
    <row r="5" spans="1:9">
      <c r="A5" s="13" t="s">
        <v>83</v>
      </c>
      <c r="B5" s="14" t="s">
        <v>84</v>
      </c>
      <c r="C5" s="15">
        <v>20088</v>
      </c>
      <c r="D5" s="16">
        <v>3.1710473914774988E-2</v>
      </c>
      <c r="E5" s="15">
        <v>20725</v>
      </c>
      <c r="F5" s="16">
        <v>-3.2279855247285889E-2</v>
      </c>
      <c r="G5" s="15">
        <v>20056</v>
      </c>
      <c r="H5" s="16">
        <v>-3.819305943358596E-2</v>
      </c>
      <c r="I5" s="17">
        <v>19290</v>
      </c>
    </row>
    <row r="6" spans="1:9">
      <c r="A6" s="13" t="s">
        <v>85</v>
      </c>
      <c r="B6" s="14" t="s">
        <v>86</v>
      </c>
      <c r="C6" s="15">
        <v>3307</v>
      </c>
      <c r="D6" s="16">
        <v>-9.9788327789537348E-2</v>
      </c>
      <c r="E6" s="15">
        <v>2977</v>
      </c>
      <c r="F6" s="16">
        <v>4.5347665435001683E-2</v>
      </c>
      <c r="G6" s="15">
        <v>3112</v>
      </c>
      <c r="H6" s="16">
        <v>-7.583547557840617E-2</v>
      </c>
      <c r="I6" s="17">
        <v>2876</v>
      </c>
    </row>
    <row r="7" spans="1:9">
      <c r="A7" s="13" t="s">
        <v>87</v>
      </c>
      <c r="B7" s="14" t="s">
        <v>88</v>
      </c>
      <c r="C7" s="15">
        <v>740</v>
      </c>
      <c r="D7" s="16">
        <v>0.16351351351351351</v>
      </c>
      <c r="E7" s="15">
        <v>861</v>
      </c>
      <c r="F7" s="16">
        <v>-0.48548199767711964</v>
      </c>
      <c r="G7" s="15">
        <v>443</v>
      </c>
      <c r="H7" s="16">
        <v>4.2889390519187359E-2</v>
      </c>
      <c r="I7" s="17">
        <v>462</v>
      </c>
    </row>
    <row r="8" spans="1:9">
      <c r="A8" s="13" t="s">
        <v>89</v>
      </c>
      <c r="B8" s="14" t="s">
        <v>90</v>
      </c>
      <c r="C8" s="15">
        <v>1990</v>
      </c>
      <c r="D8" s="16">
        <v>-1</v>
      </c>
      <c r="E8" s="15">
        <v>0</v>
      </c>
      <c r="F8" s="43" t="s">
        <v>95</v>
      </c>
      <c r="G8" s="15">
        <v>0</v>
      </c>
      <c r="H8" s="43" t="s">
        <v>95</v>
      </c>
      <c r="I8" s="17">
        <v>0</v>
      </c>
    </row>
    <row r="9" spans="1:9">
      <c r="A9" s="13" t="s">
        <v>91</v>
      </c>
      <c r="B9" s="14" t="s">
        <v>92</v>
      </c>
      <c r="C9" s="15">
        <v>9410</v>
      </c>
      <c r="D9" s="16">
        <v>0.43400637619553667</v>
      </c>
      <c r="E9" s="15">
        <v>13494</v>
      </c>
      <c r="F9" s="16">
        <v>-0.18215503186601453</v>
      </c>
      <c r="G9" s="15">
        <v>11036</v>
      </c>
      <c r="H9" s="16">
        <v>0.10855382384922073</v>
      </c>
      <c r="I9" s="17">
        <v>12234</v>
      </c>
    </row>
    <row r="10" spans="1:9">
      <c r="A10" s="13" t="s">
        <v>93</v>
      </c>
      <c r="B10" s="14" t="s">
        <v>94</v>
      </c>
      <c r="C10" s="15">
        <v>168236</v>
      </c>
      <c r="D10" s="16">
        <v>2.7913169595092609E-2</v>
      </c>
      <c r="E10" s="15">
        <v>172932</v>
      </c>
      <c r="F10" s="16">
        <v>-1.0293063169338238E-2</v>
      </c>
      <c r="G10" s="15">
        <v>171152</v>
      </c>
      <c r="H10" s="16">
        <v>2.4381836028793121E-2</v>
      </c>
      <c r="I10" s="17">
        <v>175325</v>
      </c>
    </row>
    <row r="11" spans="1:9">
      <c r="A11" s="13" t="s">
        <v>96</v>
      </c>
      <c r="B11" s="14" t="s">
        <v>97</v>
      </c>
      <c r="C11" s="15">
        <v>19107</v>
      </c>
      <c r="D11" s="16">
        <v>-0.99471397916993776</v>
      </c>
      <c r="E11" s="15">
        <v>101</v>
      </c>
      <c r="F11" s="16">
        <v>124.03960396039604</v>
      </c>
      <c r="G11" s="15">
        <v>12629</v>
      </c>
      <c r="H11" s="16">
        <v>-0.99121070551904344</v>
      </c>
      <c r="I11" s="17">
        <v>111</v>
      </c>
    </row>
    <row r="12" spans="1:9">
      <c r="A12" s="13">
        <v>389</v>
      </c>
      <c r="B12" s="14" t="s">
        <v>98</v>
      </c>
      <c r="C12" s="15">
        <v>0</v>
      </c>
      <c r="D12" s="43" t="s">
        <v>95</v>
      </c>
      <c r="E12" s="15">
        <v>0</v>
      </c>
      <c r="F12" s="43" t="s">
        <v>95</v>
      </c>
      <c r="G12" s="15">
        <v>0</v>
      </c>
      <c r="H12" s="43">
        <v>0</v>
      </c>
      <c r="I12" s="17">
        <v>0</v>
      </c>
    </row>
    <row r="13" spans="1:9">
      <c r="A13" s="18" t="s">
        <v>99</v>
      </c>
      <c r="B13" s="19" t="s">
        <v>100</v>
      </c>
      <c r="C13" s="20">
        <v>24823</v>
      </c>
      <c r="D13" s="43">
        <v>0.16508882890867341</v>
      </c>
      <c r="E13" s="20">
        <v>28921</v>
      </c>
      <c r="F13" s="43">
        <v>1.3934511254797551E-2</v>
      </c>
      <c r="G13" s="20">
        <v>29324</v>
      </c>
      <c r="H13" s="43">
        <v>6.9090165052516708E-2</v>
      </c>
      <c r="I13" s="21">
        <v>31350</v>
      </c>
    </row>
    <row r="14" spans="1:9">
      <c r="A14" s="22" t="s">
        <v>101</v>
      </c>
      <c r="B14" s="23" t="s">
        <v>102</v>
      </c>
      <c r="C14" s="24">
        <v>295953</v>
      </c>
      <c r="D14" s="25">
        <v>-1.9742999733065723E-2</v>
      </c>
      <c r="E14" s="24">
        <v>290110</v>
      </c>
      <c r="F14" s="25">
        <v>2.32911654200131E-2</v>
      </c>
      <c r="G14" s="24">
        <v>296867</v>
      </c>
      <c r="H14" s="25">
        <v>-1.4774292865155103E-2</v>
      </c>
      <c r="I14" s="26">
        <v>292481</v>
      </c>
    </row>
    <row r="15" spans="1:9">
      <c r="A15" s="27" t="s">
        <v>103</v>
      </c>
      <c r="B15" s="28" t="s">
        <v>104</v>
      </c>
      <c r="C15" s="10">
        <v>69676</v>
      </c>
      <c r="D15" s="16">
        <v>6.8746770767552671E-3</v>
      </c>
      <c r="E15" s="10">
        <v>70155</v>
      </c>
      <c r="F15" s="16">
        <v>7.6259710640724111E-3</v>
      </c>
      <c r="G15" s="10">
        <v>70690</v>
      </c>
      <c r="H15" s="16">
        <v>3.9185174706464848E-2</v>
      </c>
      <c r="I15" s="12">
        <v>73460</v>
      </c>
    </row>
    <row r="16" spans="1:9">
      <c r="A16" s="8" t="s">
        <v>105</v>
      </c>
      <c r="B16" s="29" t="s">
        <v>106</v>
      </c>
      <c r="C16" s="15">
        <v>9853</v>
      </c>
      <c r="D16" s="16">
        <v>6.7999594032274431E-3</v>
      </c>
      <c r="E16" s="15">
        <v>9920</v>
      </c>
      <c r="F16" s="16">
        <v>2.4596774193548387E-2</v>
      </c>
      <c r="G16" s="15">
        <v>10164</v>
      </c>
      <c r="H16" s="16">
        <v>2.2235340417158599E-2</v>
      </c>
      <c r="I16" s="17">
        <v>10390</v>
      </c>
    </row>
    <row r="17" spans="1:9">
      <c r="A17" s="8" t="s">
        <v>107</v>
      </c>
      <c r="B17" s="29" t="s">
        <v>108</v>
      </c>
      <c r="C17" s="15">
        <v>15803</v>
      </c>
      <c r="D17" s="16">
        <v>0.1669936088084541</v>
      </c>
      <c r="E17" s="15">
        <v>18442</v>
      </c>
      <c r="F17" s="16">
        <v>3.0419694176336623E-2</v>
      </c>
      <c r="G17" s="15">
        <v>19003</v>
      </c>
      <c r="H17" s="16">
        <v>-3.873072672735884E-2</v>
      </c>
      <c r="I17" s="17">
        <v>18267</v>
      </c>
    </row>
    <row r="18" spans="1:9">
      <c r="A18" s="8" t="s">
        <v>109</v>
      </c>
      <c r="B18" s="29" t="s">
        <v>110</v>
      </c>
      <c r="C18" s="15">
        <v>32258</v>
      </c>
      <c r="D18" s="16">
        <v>-1.1563023126046252E-2</v>
      </c>
      <c r="E18" s="15">
        <v>31885</v>
      </c>
      <c r="F18" s="16">
        <v>2.9261408185667241E-2</v>
      </c>
      <c r="G18" s="15">
        <v>32818</v>
      </c>
      <c r="H18" s="16">
        <v>-0.23785727344749832</v>
      </c>
      <c r="I18" s="17">
        <v>25012</v>
      </c>
    </row>
    <row r="19" spans="1:9">
      <c r="A19" s="8" t="s">
        <v>111</v>
      </c>
      <c r="B19" s="29" t="s">
        <v>112</v>
      </c>
      <c r="C19" s="15">
        <v>137753</v>
      </c>
      <c r="D19" s="16">
        <v>-8.6727693770734582E-2</v>
      </c>
      <c r="E19" s="15">
        <v>125806</v>
      </c>
      <c r="F19" s="16">
        <v>3.3090631607395511E-2</v>
      </c>
      <c r="G19" s="15">
        <v>129969</v>
      </c>
      <c r="H19" s="16">
        <v>-6.6723603320791885E-2</v>
      </c>
      <c r="I19" s="17">
        <v>121297</v>
      </c>
    </row>
    <row r="20" spans="1:9">
      <c r="A20" s="58" t="s">
        <v>113</v>
      </c>
      <c r="B20" s="29" t="s">
        <v>114</v>
      </c>
      <c r="C20" s="15">
        <v>5979</v>
      </c>
      <c r="D20" s="16">
        <v>-0.35942465295199866</v>
      </c>
      <c r="E20" s="15">
        <v>3830</v>
      </c>
      <c r="F20" s="16">
        <v>-5.691906005221932E-2</v>
      </c>
      <c r="G20" s="15">
        <v>3612</v>
      </c>
      <c r="H20" s="16">
        <v>1.9659468438538206</v>
      </c>
      <c r="I20" s="17">
        <v>10713</v>
      </c>
    </row>
    <row r="21" spans="1:9">
      <c r="A21" s="141">
        <v>489</v>
      </c>
      <c r="B21" s="29" t="s">
        <v>115</v>
      </c>
      <c r="C21" s="15">
        <v>0</v>
      </c>
      <c r="D21" s="43" t="s">
        <v>95</v>
      </c>
      <c r="E21" s="15">
        <v>0</v>
      </c>
      <c r="F21" s="16">
        <v>0</v>
      </c>
      <c r="G21" s="15">
        <v>0</v>
      </c>
      <c r="H21" s="16">
        <v>0</v>
      </c>
      <c r="I21" s="17">
        <v>0</v>
      </c>
    </row>
    <row r="22" spans="1:9">
      <c r="A22" s="30" t="s">
        <v>116</v>
      </c>
      <c r="B22" s="31" t="s">
        <v>117</v>
      </c>
      <c r="C22" s="20">
        <v>24823</v>
      </c>
      <c r="D22" s="16">
        <v>0.16508882890867341</v>
      </c>
      <c r="E22" s="20">
        <v>28921</v>
      </c>
      <c r="F22" s="16">
        <v>1.3934511254797551E-2</v>
      </c>
      <c r="G22" s="20">
        <v>29324</v>
      </c>
      <c r="H22" s="16">
        <v>6.9090165052516708E-2</v>
      </c>
      <c r="I22" s="21">
        <v>31350</v>
      </c>
    </row>
    <row r="23" spans="1:9">
      <c r="A23" s="50" t="s">
        <v>118</v>
      </c>
      <c r="B23" s="51" t="s">
        <v>119</v>
      </c>
      <c r="C23" s="24">
        <v>296145</v>
      </c>
      <c r="D23" s="52">
        <v>-2.4265140387310272E-2</v>
      </c>
      <c r="E23" s="24">
        <v>288959</v>
      </c>
      <c r="F23" s="52">
        <v>2.2913285275765766E-2</v>
      </c>
      <c r="G23" s="24">
        <v>295580</v>
      </c>
      <c r="H23" s="53">
        <v>-1.7223763448135868E-2</v>
      </c>
      <c r="I23" s="26">
        <v>290489</v>
      </c>
    </row>
    <row r="24" spans="1:9">
      <c r="A24" s="49" t="s">
        <v>120</v>
      </c>
      <c r="B24" s="32" t="s">
        <v>121</v>
      </c>
      <c r="C24" s="33">
        <v>192</v>
      </c>
      <c r="D24" s="118">
        <v>0</v>
      </c>
      <c r="E24" s="33">
        <v>-1151</v>
      </c>
      <c r="F24" s="118">
        <v>0</v>
      </c>
      <c r="G24" s="34">
        <v>-1287</v>
      </c>
      <c r="H24" s="119">
        <v>0</v>
      </c>
      <c r="I24" s="35">
        <v>-1992</v>
      </c>
    </row>
    <row r="25" spans="1:9">
      <c r="A25" s="122">
        <v>0</v>
      </c>
      <c r="B25" s="28" t="s">
        <v>122</v>
      </c>
      <c r="C25" s="120">
        <v>0</v>
      </c>
      <c r="D25" s="125">
        <v>0</v>
      </c>
      <c r="E25" s="120">
        <v>0</v>
      </c>
      <c r="F25" s="125">
        <v>0</v>
      </c>
      <c r="G25" s="120">
        <v>0</v>
      </c>
      <c r="H25" s="120">
        <v>0</v>
      </c>
      <c r="I25" s="121">
        <v>0</v>
      </c>
    </row>
    <row r="26" spans="1:9">
      <c r="A26" s="58" t="s">
        <v>123</v>
      </c>
      <c r="B26" s="29" t="s">
        <v>124</v>
      </c>
      <c r="C26" s="15">
        <v>69522</v>
      </c>
      <c r="D26" s="16">
        <v>5.5349385805931933E-2</v>
      </c>
      <c r="E26" s="15">
        <v>73370</v>
      </c>
      <c r="F26" s="16">
        <v>-6.4535913861251196E-2</v>
      </c>
      <c r="G26" s="15">
        <v>68635</v>
      </c>
      <c r="H26" s="16">
        <v>-0.27646244627376704</v>
      </c>
      <c r="I26" s="17">
        <v>49660</v>
      </c>
    </row>
    <row r="27" spans="1:9">
      <c r="A27" s="58" t="s">
        <v>125</v>
      </c>
      <c r="B27" s="29" t="s">
        <v>126</v>
      </c>
      <c r="C27" s="15">
        <v>-558</v>
      </c>
      <c r="D27" s="16">
        <v>-1.2150537634408602</v>
      </c>
      <c r="E27" s="15">
        <v>120</v>
      </c>
      <c r="F27" s="16">
        <v>-9.166666666666666E-2</v>
      </c>
      <c r="G27" s="15">
        <v>109</v>
      </c>
      <c r="H27" s="16">
        <v>0.5321100917431193</v>
      </c>
      <c r="I27" s="17">
        <v>167</v>
      </c>
    </row>
    <row r="28" spans="1:9">
      <c r="A28" s="8" t="s">
        <v>127</v>
      </c>
      <c r="B28" s="29" t="s">
        <v>128</v>
      </c>
      <c r="C28" s="15">
        <v>21215</v>
      </c>
      <c r="D28" s="16">
        <v>0.61480084845628091</v>
      </c>
      <c r="E28" s="15">
        <v>34258</v>
      </c>
      <c r="F28" s="16">
        <v>-0.28565590519002859</v>
      </c>
      <c r="G28" s="15">
        <v>24472</v>
      </c>
      <c r="H28" s="16">
        <v>0.25429061784897022</v>
      </c>
      <c r="I28" s="17">
        <v>30695</v>
      </c>
    </row>
    <row r="29" spans="1:9">
      <c r="A29" s="50" t="s">
        <v>129</v>
      </c>
      <c r="B29" s="51" t="s">
        <v>130</v>
      </c>
      <c r="C29" s="24">
        <v>90179</v>
      </c>
      <c r="D29" s="53">
        <v>0.19482362856097318</v>
      </c>
      <c r="E29" s="24">
        <v>107748</v>
      </c>
      <c r="F29" s="53">
        <v>-0.13487025281211718</v>
      </c>
      <c r="G29" s="24">
        <v>93216</v>
      </c>
      <c r="H29" s="53">
        <v>-0.13617833848266392</v>
      </c>
      <c r="I29" s="26">
        <v>80522</v>
      </c>
    </row>
    <row r="30" spans="1:9">
      <c r="A30" s="8" t="s">
        <v>131</v>
      </c>
      <c r="B30" s="29" t="s">
        <v>132</v>
      </c>
      <c r="C30" s="15">
        <v>0</v>
      </c>
      <c r="D30" s="43" t="s">
        <v>95</v>
      </c>
      <c r="E30" s="15">
        <v>0</v>
      </c>
      <c r="F30" s="43" t="s">
        <v>95</v>
      </c>
      <c r="G30" s="15">
        <v>0</v>
      </c>
      <c r="H30" s="43" t="s">
        <v>95</v>
      </c>
      <c r="I30" s="17">
        <v>0</v>
      </c>
    </row>
    <row r="31" spans="1:9">
      <c r="A31" s="8" t="s">
        <v>133</v>
      </c>
      <c r="B31" s="29" t="s">
        <v>134</v>
      </c>
      <c r="C31" s="15">
        <v>0</v>
      </c>
      <c r="D31" s="43" t="s">
        <v>95</v>
      </c>
      <c r="E31" s="15">
        <v>78060</v>
      </c>
      <c r="F31" s="16">
        <v>-8.5011529592621066E-2</v>
      </c>
      <c r="G31" s="15">
        <v>71424</v>
      </c>
      <c r="H31" s="16">
        <v>-0.21611783154121864</v>
      </c>
      <c r="I31" s="17">
        <v>55988</v>
      </c>
    </row>
    <row r="32" spans="1:9">
      <c r="A32" s="50" t="s">
        <v>135</v>
      </c>
      <c r="B32" s="51" t="s">
        <v>136</v>
      </c>
      <c r="C32" s="24">
        <v>62643</v>
      </c>
      <c r="D32" s="53">
        <v>0.24610890283032422</v>
      </c>
      <c r="E32" s="24">
        <v>78060</v>
      </c>
      <c r="F32" s="53">
        <v>-8.5011529592621066E-2</v>
      </c>
      <c r="G32" s="24">
        <v>71424</v>
      </c>
      <c r="H32" s="53">
        <v>-0.21611783154121864</v>
      </c>
      <c r="I32" s="26">
        <v>55988</v>
      </c>
    </row>
    <row r="33" spans="1:9">
      <c r="A33" s="36" t="s">
        <v>137</v>
      </c>
      <c r="B33" s="37" t="s">
        <v>15</v>
      </c>
      <c r="C33" s="38">
        <v>27536</v>
      </c>
      <c r="D33" s="39">
        <v>7.8152237071470079E-2</v>
      </c>
      <c r="E33" s="38">
        <v>29688</v>
      </c>
      <c r="F33" s="39">
        <v>-0.26596604688763137</v>
      </c>
      <c r="G33" s="38">
        <v>21792</v>
      </c>
      <c r="H33" s="39">
        <v>0.12582599118942731</v>
      </c>
      <c r="I33" s="40">
        <v>24534</v>
      </c>
    </row>
    <row r="34" spans="1:9">
      <c r="A34" s="113" t="s">
        <v>2</v>
      </c>
      <c r="B34" s="29" t="s">
        <v>138</v>
      </c>
      <c r="C34" s="15">
        <v>9602</v>
      </c>
      <c r="D34" s="16">
        <v>0.28546136221620494</v>
      </c>
      <c r="E34" s="15">
        <v>12343</v>
      </c>
      <c r="F34" s="16">
        <v>-0.21015960463420563</v>
      </c>
      <c r="G34" s="15">
        <v>9749</v>
      </c>
      <c r="H34" s="16">
        <v>5.0569289157862345E-2</v>
      </c>
      <c r="I34" s="17">
        <v>10242</v>
      </c>
    </row>
    <row r="35" spans="1:9">
      <c r="A35" s="113" t="s">
        <v>2</v>
      </c>
      <c r="B35" s="29" t="s">
        <v>139</v>
      </c>
      <c r="C35" s="15">
        <v>-17934</v>
      </c>
      <c r="D35" s="16">
        <v>-3.2842645254823243E-2</v>
      </c>
      <c r="E35" s="15">
        <v>-17345</v>
      </c>
      <c r="F35" s="16">
        <v>-0.30567886999135196</v>
      </c>
      <c r="G35" s="15">
        <v>-12043</v>
      </c>
      <c r="H35" s="16">
        <v>0.18674748816740014</v>
      </c>
      <c r="I35" s="17">
        <v>-14292</v>
      </c>
    </row>
    <row r="36" spans="1:9">
      <c r="A36" s="123" t="s">
        <v>2</v>
      </c>
      <c r="B36" s="31" t="s">
        <v>140</v>
      </c>
      <c r="C36" s="20">
        <v>330802</v>
      </c>
      <c r="D36" s="111">
        <v>7.418334834734977E-2</v>
      </c>
      <c r="E36" s="20">
        <v>355342</v>
      </c>
      <c r="F36" s="111">
        <v>-5.1353344102301447E-2</v>
      </c>
      <c r="G36" s="20">
        <v>337094</v>
      </c>
      <c r="H36" s="111">
        <v>-2.3097414964371954E-2</v>
      </c>
      <c r="I36" s="21">
        <v>329308</v>
      </c>
    </row>
    <row r="37" spans="1:9">
      <c r="A37" s="123">
        <v>0</v>
      </c>
      <c r="B37" s="31" t="s">
        <v>19</v>
      </c>
      <c r="C37" s="64">
        <v>0.34870714700755373</v>
      </c>
      <c r="D37" s="124">
        <v>0</v>
      </c>
      <c r="E37" s="41">
        <v>0.41575720829964968</v>
      </c>
      <c r="F37" s="124">
        <v>0</v>
      </c>
      <c r="G37" s="41">
        <v>0.44736600587371511</v>
      </c>
      <c r="H37" s="124">
        <v>0</v>
      </c>
      <c r="I37" s="42">
        <v>0.41746148202494499</v>
      </c>
    </row>
  </sheetData>
  <phoneticPr fontId="7" type="noConversion"/>
  <pageMargins left="0.75" right="0.42" top="1" bottom="0.3" header="0.4921259845" footer="0.22"/>
  <pageSetup paperSize="9" orientation="landscape"/>
  <headerFooter alignWithMargins="0">
    <oddHeader>&amp;LFachgruppe für kantonale Finanzfragen (FkF)
Groupe d'études pour les finances cantonales&amp;CRechnung 2010 - Budget 2012
Compte 2010 - Budget 2012&amp;RZürich, 20.6.2012</oddHeader>
    <oddFooter>&amp;LQuelle: FkF Juni 2012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  <pageSetUpPr fitToPage="1"/>
  </sheetPr>
  <dimension ref="A1:BE119"/>
  <sheetViews>
    <sheetView zoomScale="150" zoomScaleNormal="150" workbookViewId="0">
      <pane xSplit="3" ySplit="2" topLeftCell="D3" activePane="bottomRight" state="frozen"/>
      <selection pane="topRight"/>
      <selection pane="bottomLeft"/>
      <selection pane="bottomRight"/>
    </sheetView>
  </sheetViews>
  <sheetFormatPr baseColWidth="10" defaultColWidth="11.5" defaultRowHeight="13"/>
  <cols>
    <col min="1" max="1" width="10.5" style="229" customWidth="1"/>
    <col min="2" max="2" width="3.6640625" style="229" customWidth="1"/>
    <col min="3" max="3" width="40.6640625" style="229" customWidth="1"/>
    <col min="4" max="6" width="12.6640625" style="229" customWidth="1"/>
    <col min="7" max="16384" width="11.5" style="229"/>
  </cols>
  <sheetData>
    <row r="1" spans="1:57" s="222" customFormat="1" ht="18" customHeight="1">
      <c r="A1" s="216" t="s">
        <v>193</v>
      </c>
      <c r="B1" s="217" t="s">
        <v>334</v>
      </c>
      <c r="C1" s="217" t="s">
        <v>10</v>
      </c>
      <c r="D1" s="220" t="s">
        <v>48</v>
      </c>
      <c r="E1" s="219" t="s">
        <v>47</v>
      </c>
      <c r="F1" s="220" t="s">
        <v>48</v>
      </c>
      <c r="G1" s="219" t="s">
        <v>47</v>
      </c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</row>
    <row r="2" spans="1:57" s="228" customFormat="1" ht="15" customHeight="1">
      <c r="A2" s="223"/>
      <c r="B2" s="224"/>
      <c r="C2" s="225" t="s">
        <v>195</v>
      </c>
      <c r="D2" s="227">
        <v>2010</v>
      </c>
      <c r="E2" s="226">
        <v>2011</v>
      </c>
      <c r="F2" s="227">
        <v>2011</v>
      </c>
      <c r="G2" s="226">
        <v>2012</v>
      </c>
    </row>
    <row r="3" spans="1:57" ht="15" customHeight="1">
      <c r="A3" s="376" t="s">
        <v>196</v>
      </c>
      <c r="B3" s="377"/>
      <c r="C3" s="377"/>
      <c r="D3" s="230"/>
      <c r="F3" s="230"/>
    </row>
    <row r="4" spans="1:57" s="234" customFormat="1" ht="12.75" customHeight="1">
      <c r="A4" s="357">
        <v>30</v>
      </c>
      <c r="B4" s="357"/>
      <c r="C4" s="232" t="s">
        <v>82</v>
      </c>
      <c r="D4" s="233">
        <v>67588.396219999995</v>
      </c>
      <c r="E4" s="233">
        <v>72313.600000000006</v>
      </c>
      <c r="F4" s="233">
        <v>71127</v>
      </c>
      <c r="G4" s="233">
        <v>73551</v>
      </c>
    </row>
    <row r="5" spans="1:57" s="234" customFormat="1" ht="12.75" customHeight="1">
      <c r="A5" s="235">
        <v>31</v>
      </c>
      <c r="B5" s="235"/>
      <c r="C5" s="236" t="s">
        <v>197</v>
      </c>
      <c r="D5" s="238">
        <v>28009.435720000001</v>
      </c>
      <c r="E5" s="238">
        <v>26277.9</v>
      </c>
      <c r="F5" s="238">
        <v>25939.1</v>
      </c>
      <c r="G5" s="238">
        <v>25308</v>
      </c>
    </row>
    <row r="6" spans="1:57" s="234" customFormat="1" ht="12.75" customHeight="1">
      <c r="A6" s="235">
        <v>33</v>
      </c>
      <c r="B6" s="235"/>
      <c r="C6" s="236" t="s">
        <v>92</v>
      </c>
      <c r="D6" s="237">
        <v>11873.88795</v>
      </c>
      <c r="E6" s="237">
        <v>11809</v>
      </c>
      <c r="F6" s="237">
        <v>12246.5</v>
      </c>
      <c r="G6" s="237">
        <v>9303</v>
      </c>
    </row>
    <row r="7" spans="1:57" s="234" customFormat="1" ht="12.75" customHeight="1">
      <c r="A7" s="235">
        <v>35</v>
      </c>
      <c r="B7" s="235"/>
      <c r="C7" s="236" t="s">
        <v>198</v>
      </c>
      <c r="D7" s="237">
        <v>702.48384999999996</v>
      </c>
      <c r="E7" s="237">
        <v>251.9</v>
      </c>
      <c r="F7" s="237">
        <v>1134.7</v>
      </c>
      <c r="G7" s="237">
        <v>244</v>
      </c>
    </row>
    <row r="8" spans="1:57" s="243" customFormat="1" ht="28">
      <c r="A8" s="239" t="s">
        <v>199</v>
      </c>
      <c r="B8" s="239"/>
      <c r="C8" s="240" t="s">
        <v>200</v>
      </c>
      <c r="D8" s="242">
        <v>669.34100000000001</v>
      </c>
      <c r="E8" s="241">
        <v>0</v>
      </c>
      <c r="F8" s="241">
        <v>900.5</v>
      </c>
      <c r="G8" s="241">
        <v>244</v>
      </c>
    </row>
    <row r="9" spans="1:57" s="234" customFormat="1" ht="12.75" customHeight="1">
      <c r="A9" s="235">
        <v>36</v>
      </c>
      <c r="B9" s="235"/>
      <c r="C9" s="236" t="s">
        <v>201</v>
      </c>
      <c r="D9" s="244">
        <v>175643.30011000001</v>
      </c>
      <c r="E9" s="237">
        <v>183976.7</v>
      </c>
      <c r="F9" s="244">
        <v>192488</v>
      </c>
      <c r="G9" s="237">
        <v>191226</v>
      </c>
    </row>
    <row r="10" spans="1:57" s="246" customFormat="1" ht="26.25" customHeight="1">
      <c r="A10" s="239" t="s">
        <v>202</v>
      </c>
      <c r="B10" s="239"/>
      <c r="C10" s="240" t="s">
        <v>203</v>
      </c>
      <c r="D10" s="242">
        <v>9668.4151999999995</v>
      </c>
      <c r="E10" s="241">
        <v>11968</v>
      </c>
      <c r="F10" s="242">
        <v>13981.9</v>
      </c>
      <c r="G10" s="241">
        <v>9573</v>
      </c>
    </row>
    <row r="11" spans="1:57" s="248" customFormat="1">
      <c r="A11" s="235">
        <v>37</v>
      </c>
      <c r="B11" s="235"/>
      <c r="C11" s="236" t="s">
        <v>204</v>
      </c>
      <c r="D11" s="255">
        <v>21988.051749999999</v>
      </c>
      <c r="E11" s="237">
        <v>22169</v>
      </c>
      <c r="F11" s="255">
        <v>22038.5</v>
      </c>
      <c r="G11" s="237">
        <v>22356</v>
      </c>
    </row>
    <row r="12" spans="1:57" s="234" customFormat="1" ht="12.75" customHeight="1">
      <c r="A12" s="235">
        <v>39</v>
      </c>
      <c r="B12" s="235"/>
      <c r="C12" s="236" t="s">
        <v>205</v>
      </c>
      <c r="D12" s="244">
        <v>27048.68979</v>
      </c>
      <c r="E12" s="237">
        <v>28059.200000000001</v>
      </c>
      <c r="F12" s="244">
        <v>28204.3</v>
      </c>
      <c r="G12" s="237">
        <v>27979</v>
      </c>
    </row>
    <row r="13" spans="1:57" ht="12.75" customHeight="1">
      <c r="A13" s="249"/>
      <c r="B13" s="249"/>
      <c r="C13" s="250" t="s">
        <v>206</v>
      </c>
      <c r="D13" s="251">
        <f>D4+D5+D6+D7+D9+D11+D12</f>
        <v>332854.24539</v>
      </c>
      <c r="E13" s="251">
        <f>E4+E5+E6+E7+E9+E11+E12</f>
        <v>344857.3</v>
      </c>
      <c r="F13" s="251">
        <f>F4+F5+F6+F7+F9+F11+F12</f>
        <v>353178.1</v>
      </c>
      <c r="G13" s="251">
        <f>G4+G5+G6+G7+G9+G11+G12</f>
        <v>349967</v>
      </c>
    </row>
    <row r="14" spans="1:57" s="234" customFormat="1" ht="12.75" customHeight="1">
      <c r="A14" s="252">
        <v>40</v>
      </c>
      <c r="B14" s="235"/>
      <c r="C14" s="236" t="s">
        <v>207</v>
      </c>
      <c r="D14" s="244">
        <v>160583.62424999999</v>
      </c>
      <c r="E14" s="237">
        <v>157235</v>
      </c>
      <c r="F14" s="244">
        <v>160292.5</v>
      </c>
      <c r="G14" s="237">
        <v>169565</v>
      </c>
    </row>
    <row r="15" spans="1:57" s="253" customFormat="1" ht="12.75" customHeight="1">
      <c r="A15" s="235">
        <v>41</v>
      </c>
      <c r="B15" s="235"/>
      <c r="C15" s="236" t="s">
        <v>208</v>
      </c>
      <c r="D15" s="244">
        <v>17134.065399999999</v>
      </c>
      <c r="E15" s="237">
        <v>17639</v>
      </c>
      <c r="F15" s="244">
        <v>17288</v>
      </c>
      <c r="G15" s="237">
        <v>8962</v>
      </c>
    </row>
    <row r="16" spans="1:57" s="234" customFormat="1" ht="12.75" customHeight="1">
      <c r="A16" s="254">
        <v>42</v>
      </c>
      <c r="B16" s="254"/>
      <c r="C16" s="236" t="s">
        <v>209</v>
      </c>
      <c r="D16" s="244">
        <v>23145.063139999998</v>
      </c>
      <c r="E16" s="237">
        <v>21148.6</v>
      </c>
      <c r="F16" s="244">
        <v>22944.2</v>
      </c>
      <c r="G16" s="237">
        <v>20699</v>
      </c>
    </row>
    <row r="17" spans="1:7" s="256" customFormat="1" ht="12.75" customHeight="1">
      <c r="A17" s="235">
        <v>43</v>
      </c>
      <c r="B17" s="235"/>
      <c r="C17" s="236" t="s">
        <v>210</v>
      </c>
      <c r="D17" s="255">
        <v>15.15765</v>
      </c>
      <c r="E17" s="247">
        <v>81</v>
      </c>
      <c r="F17" s="255">
        <v>75.2</v>
      </c>
      <c r="G17" s="247">
        <v>31</v>
      </c>
    </row>
    <row r="18" spans="1:7" s="234" customFormat="1" ht="12.75" customHeight="1">
      <c r="A18" s="235">
        <v>45</v>
      </c>
      <c r="B18" s="235"/>
      <c r="C18" s="236" t="s">
        <v>211</v>
      </c>
      <c r="D18" s="263">
        <v>217.68115</v>
      </c>
      <c r="E18" s="262">
        <v>517.79999999999995</v>
      </c>
      <c r="F18" s="263">
        <v>565.29999999999995</v>
      </c>
      <c r="G18" s="262">
        <v>383</v>
      </c>
    </row>
    <row r="19" spans="1:7" s="243" customFormat="1" ht="28">
      <c r="A19" s="239" t="s">
        <v>212</v>
      </c>
      <c r="B19" s="239"/>
      <c r="C19" s="240" t="s">
        <v>213</v>
      </c>
      <c r="D19" s="242">
        <v>80.693600000000004</v>
      </c>
      <c r="E19" s="241">
        <v>0</v>
      </c>
      <c r="F19" s="241">
        <v>507.2</v>
      </c>
      <c r="G19" s="241">
        <v>278</v>
      </c>
    </row>
    <row r="20" spans="1:7" s="258" customFormat="1" ht="12.75" customHeight="1">
      <c r="A20" s="235">
        <v>46</v>
      </c>
      <c r="B20" s="235"/>
      <c r="C20" s="236" t="s">
        <v>214</v>
      </c>
      <c r="D20" s="257">
        <v>78671.271859999993</v>
      </c>
      <c r="E20" s="257">
        <v>78503.100000000006</v>
      </c>
      <c r="F20" s="257">
        <v>78341.899999999994</v>
      </c>
      <c r="G20" s="257">
        <v>80773</v>
      </c>
    </row>
    <row r="21" spans="1:7" s="243" customFormat="1" ht="12.75" customHeight="1">
      <c r="A21" s="259" t="s">
        <v>215</v>
      </c>
      <c r="B21" s="260"/>
      <c r="C21" s="261" t="s">
        <v>216</v>
      </c>
      <c r="D21" s="263">
        <v>0</v>
      </c>
      <c r="E21" s="257">
        <v>0</v>
      </c>
      <c r="F21" s="263">
        <v>0</v>
      </c>
      <c r="G21" s="257">
        <v>0</v>
      </c>
    </row>
    <row r="22" spans="1:7" s="234" customFormat="1" ht="15" customHeight="1">
      <c r="A22" s="235">
        <v>47</v>
      </c>
      <c r="B22" s="235"/>
      <c r="C22" s="236" t="s">
        <v>204</v>
      </c>
      <c r="D22" s="244">
        <v>21988.051749999999</v>
      </c>
      <c r="E22" s="257">
        <v>22169</v>
      </c>
      <c r="F22" s="244">
        <v>22038.5</v>
      </c>
      <c r="G22" s="257">
        <v>22356</v>
      </c>
    </row>
    <row r="23" spans="1:7" s="234" customFormat="1" ht="15" customHeight="1">
      <c r="A23" s="235">
        <v>49</v>
      </c>
      <c r="B23" s="235"/>
      <c r="C23" s="236" t="s">
        <v>217</v>
      </c>
      <c r="D23" s="244">
        <v>27048.68979</v>
      </c>
      <c r="E23" s="237">
        <v>28059.200000000001</v>
      </c>
      <c r="F23" s="244">
        <v>28204.3</v>
      </c>
      <c r="G23" s="237">
        <v>27979</v>
      </c>
    </row>
    <row r="24" spans="1:7" s="265" customFormat="1" ht="13.5" customHeight="1">
      <c r="A24" s="249"/>
      <c r="B24" s="264"/>
      <c r="C24" s="250" t="s">
        <v>218</v>
      </c>
      <c r="D24" s="251">
        <f>D14+D15+D16+D17+D18+D20+D22+D23</f>
        <v>328803.60498999996</v>
      </c>
      <c r="E24" s="251">
        <f>E14+E15+E16+E17+E18+E20+E22+E23</f>
        <v>325352.7</v>
      </c>
      <c r="F24" s="251">
        <f>F14+F15+F16+F17+F18+F20+F22+F23</f>
        <v>329749.89999999997</v>
      </c>
      <c r="G24" s="251">
        <f>G14+G15+G16+G17+G18+G20+G22+G23</f>
        <v>330748</v>
      </c>
    </row>
    <row r="25" spans="1:7" s="267" customFormat="1" ht="15" customHeight="1">
      <c r="A25" s="249"/>
      <c r="B25" s="264"/>
      <c r="C25" s="250" t="s">
        <v>219</v>
      </c>
      <c r="D25" s="266">
        <f>D24-D13</f>
        <v>-4050.640400000033</v>
      </c>
      <c r="E25" s="266">
        <f>E24-E13</f>
        <v>-19504.599999999977</v>
      </c>
      <c r="F25" s="266">
        <f>F24-F13</f>
        <v>-23428.200000000012</v>
      </c>
      <c r="G25" s="266">
        <f>G24-G13</f>
        <v>-19219</v>
      </c>
    </row>
    <row r="26" spans="1:7" s="234" customFormat="1" ht="15" customHeight="1">
      <c r="A26" s="235">
        <v>34</v>
      </c>
      <c r="B26" s="235"/>
      <c r="C26" s="236" t="s">
        <v>220</v>
      </c>
      <c r="D26" s="244">
        <v>4324.9290000000001</v>
      </c>
      <c r="E26" s="237">
        <v>3308.5</v>
      </c>
      <c r="F26" s="244">
        <v>4081.8</v>
      </c>
      <c r="G26" s="237">
        <v>3048</v>
      </c>
    </row>
    <row r="27" spans="1:7" s="243" customFormat="1" ht="15" customHeight="1">
      <c r="A27" s="259" t="s">
        <v>221</v>
      </c>
      <c r="B27" s="260"/>
      <c r="C27" s="261" t="s">
        <v>222</v>
      </c>
      <c r="D27" s="263">
        <v>3964.2473</v>
      </c>
      <c r="E27" s="262">
        <v>3286.5</v>
      </c>
      <c r="F27" s="263">
        <v>3739.8</v>
      </c>
      <c r="G27" s="262">
        <v>3028</v>
      </c>
    </row>
    <row r="28" spans="1:7" s="234" customFormat="1" ht="15" customHeight="1">
      <c r="A28" s="235">
        <v>440</v>
      </c>
      <c r="B28" s="235"/>
      <c r="C28" s="236" t="s">
        <v>223</v>
      </c>
      <c r="D28" s="244">
        <v>3552.7593200000001</v>
      </c>
      <c r="E28" s="237">
        <v>1135.9000000000001</v>
      </c>
      <c r="F28" s="244">
        <v>2753.7</v>
      </c>
      <c r="G28" s="237">
        <v>2486</v>
      </c>
    </row>
    <row r="29" spans="1:7" s="234" customFormat="1" ht="15" customHeight="1">
      <c r="A29" s="235">
        <v>441</v>
      </c>
      <c r="B29" s="235"/>
      <c r="C29" s="236" t="s">
        <v>224</v>
      </c>
      <c r="D29" s="244">
        <v>518.79999999999995</v>
      </c>
      <c r="E29" s="237">
        <v>0</v>
      </c>
      <c r="F29" s="244">
        <v>12.5</v>
      </c>
      <c r="G29" s="237">
        <v>0</v>
      </c>
    </row>
    <row r="30" spans="1:7" s="234" customFormat="1" ht="15" customHeight="1">
      <c r="A30" s="235">
        <v>442</v>
      </c>
      <c r="B30" s="235"/>
      <c r="C30" s="236" t="s">
        <v>225</v>
      </c>
      <c r="D30" s="244">
        <v>3.7158000000000002</v>
      </c>
      <c r="E30" s="237">
        <v>3</v>
      </c>
      <c r="F30" s="244">
        <v>5.4</v>
      </c>
      <c r="G30" s="237">
        <v>4</v>
      </c>
    </row>
    <row r="31" spans="1:7" s="234" customFormat="1" ht="15" customHeight="1">
      <c r="A31" s="235">
        <v>443</v>
      </c>
      <c r="B31" s="235"/>
      <c r="C31" s="236" t="s">
        <v>226</v>
      </c>
      <c r="D31" s="244">
        <v>138.09960000000001</v>
      </c>
      <c r="E31" s="237">
        <v>166</v>
      </c>
      <c r="F31" s="244">
        <v>178.7</v>
      </c>
      <c r="G31" s="237">
        <v>136</v>
      </c>
    </row>
    <row r="32" spans="1:7" s="234" customFormat="1" ht="15" customHeight="1">
      <c r="A32" s="235">
        <v>444</v>
      </c>
      <c r="B32" s="235"/>
      <c r="C32" s="236" t="s">
        <v>227</v>
      </c>
      <c r="D32" s="244">
        <v>18.535</v>
      </c>
      <c r="E32" s="237">
        <v>0</v>
      </c>
      <c r="F32" s="244">
        <v>165.1</v>
      </c>
      <c r="G32" s="237">
        <v>0</v>
      </c>
    </row>
    <row r="33" spans="1:7" s="234" customFormat="1" ht="15" customHeight="1">
      <c r="A33" s="235">
        <v>445</v>
      </c>
      <c r="B33" s="235"/>
      <c r="C33" s="236" t="s">
        <v>228</v>
      </c>
      <c r="D33" s="244">
        <v>244.16399999999999</v>
      </c>
      <c r="E33" s="237">
        <v>1520</v>
      </c>
      <c r="F33" s="244">
        <v>79.5</v>
      </c>
      <c r="G33" s="237">
        <v>90</v>
      </c>
    </row>
    <row r="34" spans="1:7" s="234" customFormat="1" ht="15" customHeight="1">
      <c r="A34" s="235">
        <v>446</v>
      </c>
      <c r="B34" s="235"/>
      <c r="C34" s="236" t="s">
        <v>229</v>
      </c>
      <c r="D34" s="244">
        <v>11629.153</v>
      </c>
      <c r="E34" s="237">
        <v>13593.5</v>
      </c>
      <c r="F34" s="244">
        <v>14180.1</v>
      </c>
      <c r="G34" s="237">
        <v>12818</v>
      </c>
    </row>
    <row r="35" spans="1:7" s="234" customFormat="1" ht="15" customHeight="1">
      <c r="A35" s="235">
        <v>447</v>
      </c>
      <c r="B35" s="235"/>
      <c r="C35" s="236" t="s">
        <v>230</v>
      </c>
      <c r="D35" s="244">
        <v>5933.5027499999997</v>
      </c>
      <c r="E35" s="237">
        <v>6093</v>
      </c>
      <c r="F35" s="244">
        <v>6191.9</v>
      </c>
      <c r="G35" s="237">
        <v>1985</v>
      </c>
    </row>
    <row r="36" spans="1:7" s="234" customFormat="1" ht="15" customHeight="1">
      <c r="A36" s="235">
        <v>448</v>
      </c>
      <c r="B36" s="235"/>
      <c r="C36" s="236" t="s">
        <v>231</v>
      </c>
      <c r="D36" s="244">
        <v>0</v>
      </c>
      <c r="E36" s="237">
        <v>0</v>
      </c>
      <c r="F36" s="244">
        <v>0</v>
      </c>
      <c r="G36" s="237">
        <v>0</v>
      </c>
    </row>
    <row r="37" spans="1:7" s="234" customFormat="1" ht="15" customHeight="1">
      <c r="A37" s="235">
        <v>449</v>
      </c>
      <c r="B37" s="235"/>
      <c r="C37" s="236" t="s">
        <v>232</v>
      </c>
      <c r="D37" s="244">
        <v>0</v>
      </c>
      <c r="E37" s="237">
        <v>0</v>
      </c>
      <c r="F37" s="244">
        <v>0</v>
      </c>
      <c r="G37" s="237">
        <v>0</v>
      </c>
    </row>
    <row r="38" spans="1:7" s="243" customFormat="1" ht="13.5" customHeight="1">
      <c r="A38" s="268" t="s">
        <v>233</v>
      </c>
      <c r="B38" s="261"/>
      <c r="C38" s="261" t="s">
        <v>234</v>
      </c>
      <c r="D38" s="263">
        <v>0</v>
      </c>
      <c r="E38" s="262">
        <v>0</v>
      </c>
      <c r="F38" s="263">
        <v>0</v>
      </c>
      <c r="G38" s="262">
        <v>0</v>
      </c>
    </row>
    <row r="39" spans="1:7" ht="15" customHeight="1">
      <c r="A39" s="264"/>
      <c r="B39" s="264"/>
      <c r="C39" s="250" t="s">
        <v>235</v>
      </c>
      <c r="D39" s="251">
        <f>(SUM(D28:D37))-D26</f>
        <v>17713.800469999998</v>
      </c>
      <c r="E39" s="251">
        <f>(SUM(E28:E37))-E26</f>
        <v>19202.900000000001</v>
      </c>
      <c r="F39" s="251">
        <f>(SUM(F28:F37))-F26</f>
        <v>19485.100000000002</v>
      </c>
      <c r="G39" s="251">
        <f>(SUM(G28:G37))-G26</f>
        <v>14471</v>
      </c>
    </row>
    <row r="40" spans="1:7" ht="14.25" customHeight="1">
      <c r="A40" s="264"/>
      <c r="B40" s="264"/>
      <c r="C40" s="250" t="s">
        <v>236</v>
      </c>
      <c r="D40" s="251">
        <f>D39+D25</f>
        <v>13663.160069999965</v>
      </c>
      <c r="E40" s="251">
        <f>E39+E25</f>
        <v>-301.69999999997526</v>
      </c>
      <c r="F40" s="251">
        <f>F39+F25</f>
        <v>-3943.1000000000095</v>
      </c>
      <c r="G40" s="251">
        <f>G39+G25</f>
        <v>-4748</v>
      </c>
    </row>
    <row r="41" spans="1:7" s="234" customFormat="1" ht="15.75" customHeight="1">
      <c r="A41" s="254">
        <v>38</v>
      </c>
      <c r="B41" s="254"/>
      <c r="C41" s="236" t="s">
        <v>237</v>
      </c>
      <c r="D41" s="244">
        <v>13386.85497</v>
      </c>
      <c r="E41" s="237">
        <v>0</v>
      </c>
      <c r="F41" s="244">
        <v>-1263.4000000000001</v>
      </c>
      <c r="G41" s="237">
        <v>3709</v>
      </c>
    </row>
    <row r="42" spans="1:7" s="243" customFormat="1" ht="28">
      <c r="A42" s="239" t="s">
        <v>238</v>
      </c>
      <c r="B42" s="239"/>
      <c r="C42" s="240" t="s">
        <v>239</v>
      </c>
      <c r="D42" s="270">
        <v>1658.59337</v>
      </c>
      <c r="E42" s="269">
        <v>0</v>
      </c>
      <c r="F42" s="270">
        <v>-27591.9</v>
      </c>
      <c r="G42" s="269">
        <v>1520</v>
      </c>
    </row>
    <row r="43" spans="1:7" s="243" customFormat="1" ht="28">
      <c r="A43" s="239" t="s">
        <v>240</v>
      </c>
      <c r="B43" s="239"/>
      <c r="C43" s="240" t="s">
        <v>241</v>
      </c>
      <c r="D43" s="270">
        <v>5728.2615999999998</v>
      </c>
      <c r="E43" s="269">
        <v>0</v>
      </c>
      <c r="F43" s="270">
        <v>4507.1000000000004</v>
      </c>
      <c r="G43" s="269">
        <v>2189</v>
      </c>
    </row>
    <row r="44" spans="1:7" s="243" customFormat="1">
      <c r="A44" s="259" t="s">
        <v>242</v>
      </c>
      <c r="B44" s="259"/>
      <c r="C44" s="261" t="s">
        <v>98</v>
      </c>
      <c r="D44" s="263">
        <v>6000</v>
      </c>
      <c r="E44" s="262">
        <v>0</v>
      </c>
      <c r="F44" s="263">
        <v>21821.4</v>
      </c>
      <c r="G44" s="262">
        <v>0</v>
      </c>
    </row>
    <row r="45" spans="1:7" s="234" customFormat="1">
      <c r="A45" s="235">
        <v>48</v>
      </c>
      <c r="B45" s="235"/>
      <c r="C45" s="236" t="s">
        <v>243</v>
      </c>
      <c r="D45" s="244">
        <v>0</v>
      </c>
      <c r="E45" s="237">
        <v>0</v>
      </c>
      <c r="F45" s="244">
        <v>3288</v>
      </c>
      <c r="G45" s="237">
        <v>8977</v>
      </c>
    </row>
    <row r="46" spans="1:7" s="243" customFormat="1">
      <c r="A46" s="259" t="s">
        <v>244</v>
      </c>
      <c r="B46" s="260"/>
      <c r="C46" s="261" t="s">
        <v>245</v>
      </c>
      <c r="D46" s="263">
        <v>0</v>
      </c>
      <c r="E46" s="262">
        <v>0</v>
      </c>
      <c r="F46" s="263">
        <v>0</v>
      </c>
      <c r="G46" s="262">
        <v>0</v>
      </c>
    </row>
    <row r="47" spans="1:7" s="243" customFormat="1">
      <c r="A47" s="259" t="s">
        <v>246</v>
      </c>
      <c r="B47" s="260"/>
      <c r="C47" s="261" t="s">
        <v>115</v>
      </c>
      <c r="D47" s="263">
        <v>0</v>
      </c>
      <c r="E47" s="262">
        <v>0</v>
      </c>
      <c r="F47" s="263">
        <v>3288</v>
      </c>
      <c r="G47" s="262">
        <v>8977</v>
      </c>
    </row>
    <row r="48" spans="1:7">
      <c r="A48" s="249"/>
      <c r="B48" s="249"/>
      <c r="C48" s="250" t="s">
        <v>247</v>
      </c>
      <c r="D48" s="251">
        <f>D45-D41</f>
        <v>-13386.85497</v>
      </c>
      <c r="E48" s="251">
        <f>E45-E41</f>
        <v>0</v>
      </c>
      <c r="F48" s="251">
        <f>F45-F41</f>
        <v>4551.3999999999996</v>
      </c>
      <c r="G48" s="251">
        <f>G45-G41</f>
        <v>5268</v>
      </c>
    </row>
    <row r="49" spans="1:7">
      <c r="A49" s="271"/>
      <c r="B49" s="271"/>
      <c r="C49" s="250" t="s">
        <v>248</v>
      </c>
      <c r="D49" s="251">
        <f>D40+D48</f>
        <v>276.30509999996502</v>
      </c>
      <c r="E49" s="251">
        <f>E40+E48</f>
        <v>-301.69999999997526</v>
      </c>
      <c r="F49" s="251">
        <f>F40+F48</f>
        <v>608.29999999999018</v>
      </c>
      <c r="G49" s="251">
        <f>G40+G48</f>
        <v>520</v>
      </c>
    </row>
    <row r="50" spans="1:7">
      <c r="A50" s="272">
        <v>3</v>
      </c>
      <c r="B50" s="272"/>
      <c r="C50" s="273" t="s">
        <v>249</v>
      </c>
      <c r="D50" s="274">
        <f>D13+D26+D41</f>
        <v>350566.02935999999</v>
      </c>
      <c r="E50" s="274">
        <f>E13+E26+E41</f>
        <v>348165.8</v>
      </c>
      <c r="F50" s="274">
        <f>F13+F26+F41</f>
        <v>355996.49999999994</v>
      </c>
      <c r="G50" s="274">
        <f>G13+G26+G41</f>
        <v>356724</v>
      </c>
    </row>
    <row r="51" spans="1:7">
      <c r="A51" s="272">
        <v>4</v>
      </c>
      <c r="B51" s="272"/>
      <c r="C51" s="273" t="s">
        <v>250</v>
      </c>
      <c r="D51" s="274">
        <f>D24+D28+D29+D30+D31+D32+D33+D34+D35+D36+D37+D45</f>
        <v>350842.33445999993</v>
      </c>
      <c r="E51" s="274">
        <f>E24+E28+E29+E30+E31+E32+E33+E34+E35+E36+E37+E45</f>
        <v>347864.10000000003</v>
      </c>
      <c r="F51" s="274">
        <f>F24+F28+F29+F30+F31+F32+F33+F34+F35+F36+F37+F45</f>
        <v>356604.8</v>
      </c>
      <c r="G51" s="274">
        <f>G24+G28+G29+G30+G31+G32+G33+G34+G35+G36+G37+G45</f>
        <v>357244</v>
      </c>
    </row>
    <row r="52" spans="1:7">
      <c r="A52" s="275"/>
      <c r="B52" s="275"/>
      <c r="C52" s="276"/>
      <c r="D52" s="277"/>
      <c r="E52" s="277"/>
      <c r="F52" s="277"/>
      <c r="G52" s="277"/>
    </row>
    <row r="53" spans="1:7">
      <c r="A53" s="378" t="s">
        <v>251</v>
      </c>
      <c r="B53" s="379"/>
      <c r="C53" s="379"/>
      <c r="D53" s="279"/>
      <c r="E53" s="278"/>
      <c r="F53" s="279"/>
      <c r="G53" s="278"/>
    </row>
    <row r="54" spans="1:7" s="234" customFormat="1">
      <c r="A54" s="280" t="s">
        <v>252</v>
      </c>
      <c r="B54" s="281"/>
      <c r="C54" s="281" t="s">
        <v>253</v>
      </c>
      <c r="D54" s="282">
        <f>57246.73297-1451.714</f>
        <v>55795.018969999997</v>
      </c>
      <c r="E54" s="233">
        <v>53444</v>
      </c>
      <c r="F54" s="282">
        <v>98660.9</v>
      </c>
      <c r="G54" s="233">
        <v>37230</v>
      </c>
    </row>
    <row r="55" spans="1:7" s="234" customFormat="1">
      <c r="A55" s="283" t="s">
        <v>254</v>
      </c>
      <c r="B55" s="284"/>
      <c r="C55" s="284" t="s">
        <v>255</v>
      </c>
      <c r="D55" s="290">
        <v>4029.28</v>
      </c>
      <c r="E55" s="238">
        <v>3500</v>
      </c>
      <c r="F55" s="290">
        <v>4897.3999999999996</v>
      </c>
      <c r="G55" s="238">
        <v>1765</v>
      </c>
    </row>
    <row r="56" spans="1:7" s="234" customFormat="1">
      <c r="A56" s="283" t="s">
        <v>256</v>
      </c>
      <c r="B56" s="284"/>
      <c r="C56" s="284" t="s">
        <v>257</v>
      </c>
      <c r="D56" s="290">
        <v>0</v>
      </c>
      <c r="E56" s="238">
        <v>0</v>
      </c>
      <c r="F56" s="290">
        <v>40100</v>
      </c>
      <c r="G56" s="238">
        <v>0</v>
      </c>
    </row>
    <row r="57" spans="1:7" s="234" customFormat="1">
      <c r="A57" s="288">
        <v>57</v>
      </c>
      <c r="B57" s="289"/>
      <c r="C57" s="289" t="s">
        <v>258</v>
      </c>
      <c r="D57" s="290">
        <v>1451.7139999999999</v>
      </c>
      <c r="E57" s="238">
        <v>1870</v>
      </c>
      <c r="F57" s="290">
        <v>1074.5</v>
      </c>
      <c r="G57" s="238">
        <v>1180</v>
      </c>
    </row>
    <row r="58" spans="1:7" s="234" customFormat="1">
      <c r="A58" s="288">
        <v>58</v>
      </c>
      <c r="B58" s="289"/>
      <c r="C58" s="289" t="s">
        <v>259</v>
      </c>
      <c r="D58" s="244">
        <v>0</v>
      </c>
      <c r="E58" s="237">
        <v>0</v>
      </c>
      <c r="F58" s="244">
        <v>0</v>
      </c>
      <c r="G58" s="237">
        <v>0</v>
      </c>
    </row>
    <row r="59" spans="1:7">
      <c r="A59" s="291">
        <v>5</v>
      </c>
      <c r="B59" s="292"/>
      <c r="C59" s="292" t="s">
        <v>260</v>
      </c>
      <c r="D59" s="293">
        <f>D54+D57+D58</f>
        <v>57246.732969999997</v>
      </c>
      <c r="E59" s="293">
        <f>E54+E57+E58</f>
        <v>55314</v>
      </c>
      <c r="F59" s="293">
        <f>F54+F57+F58</f>
        <v>99735.4</v>
      </c>
      <c r="G59" s="293">
        <f>G54+G57+G58</f>
        <v>38410</v>
      </c>
    </row>
    <row r="60" spans="1:7" s="234" customFormat="1">
      <c r="A60" s="294" t="s">
        <v>261</v>
      </c>
      <c r="B60" s="295"/>
      <c r="C60" s="295" t="s">
        <v>262</v>
      </c>
      <c r="D60" s="237">
        <f>23746.8513-1451.714</f>
        <v>22295.137299999999</v>
      </c>
      <c r="E60" s="237">
        <v>17465</v>
      </c>
      <c r="F60" s="237">
        <v>60222</v>
      </c>
      <c r="G60" s="237">
        <v>10941</v>
      </c>
    </row>
    <row r="61" spans="1:7" s="234" customFormat="1">
      <c r="A61" s="366" t="s">
        <v>263</v>
      </c>
      <c r="B61" s="367"/>
      <c r="C61" s="367" t="s">
        <v>264</v>
      </c>
      <c r="D61" s="262">
        <v>1313.7</v>
      </c>
      <c r="E61" s="262">
        <v>1090</v>
      </c>
      <c r="F61" s="262">
        <v>1317.8</v>
      </c>
      <c r="G61" s="262">
        <v>1297</v>
      </c>
    </row>
    <row r="62" spans="1:7" s="234" customFormat="1">
      <c r="A62" s="366" t="s">
        <v>265</v>
      </c>
      <c r="B62" s="367"/>
      <c r="C62" s="367" t="s">
        <v>266</v>
      </c>
      <c r="D62" s="262">
        <v>0</v>
      </c>
      <c r="E62" s="262">
        <v>0</v>
      </c>
      <c r="F62" s="262">
        <v>45</v>
      </c>
      <c r="G62" s="262">
        <v>0</v>
      </c>
    </row>
    <row r="63" spans="1:7" s="234" customFormat="1">
      <c r="A63" s="294">
        <v>67</v>
      </c>
      <c r="B63" s="295"/>
      <c r="C63" s="295" t="s">
        <v>258</v>
      </c>
      <c r="D63" s="237">
        <v>1451.7139999999999</v>
      </c>
      <c r="E63" s="237">
        <v>1870</v>
      </c>
      <c r="F63" s="237">
        <v>1074.5</v>
      </c>
      <c r="G63" s="237">
        <v>1180</v>
      </c>
    </row>
    <row r="64" spans="1:7" s="234" customFormat="1">
      <c r="A64" s="294">
        <v>68</v>
      </c>
      <c r="B64" s="295"/>
      <c r="C64" s="295" t="s">
        <v>267</v>
      </c>
      <c r="D64" s="237">
        <v>0</v>
      </c>
      <c r="E64" s="237">
        <v>0</v>
      </c>
      <c r="F64" s="237">
        <v>0</v>
      </c>
      <c r="G64" s="237">
        <v>0</v>
      </c>
    </row>
    <row r="65" spans="1:7">
      <c r="A65" s="291">
        <v>6</v>
      </c>
      <c r="B65" s="292"/>
      <c r="C65" s="292" t="s">
        <v>268</v>
      </c>
      <c r="D65" s="293">
        <f>D60+D63+D64</f>
        <v>23746.851299999998</v>
      </c>
      <c r="E65" s="293">
        <f>E60+E63+E64</f>
        <v>19335</v>
      </c>
      <c r="F65" s="293">
        <f>F60+F63+F64</f>
        <v>61296.5</v>
      </c>
      <c r="G65" s="293">
        <f>G60+G63+G64</f>
        <v>12121</v>
      </c>
    </row>
    <row r="66" spans="1:7">
      <c r="A66" s="296"/>
      <c r="B66" s="296"/>
      <c r="C66" s="292" t="s">
        <v>15</v>
      </c>
      <c r="D66" s="293">
        <f>D59-D65</f>
        <v>33499.881670000002</v>
      </c>
      <c r="E66" s="293">
        <f>E59-E65</f>
        <v>35979</v>
      </c>
      <c r="F66" s="293">
        <f>F59-F65</f>
        <v>38438.899999999994</v>
      </c>
      <c r="G66" s="293">
        <f>G59-G65</f>
        <v>26289</v>
      </c>
    </row>
    <row r="67" spans="1:7">
      <c r="A67" s="289"/>
      <c r="B67" s="289"/>
      <c r="C67" s="297" t="s">
        <v>269</v>
      </c>
      <c r="D67" s="298">
        <f>D66-D55-D56+D61+D62</f>
        <v>30784.301670000004</v>
      </c>
      <c r="E67" s="298">
        <f>E66-E55-E56+E61+E62</f>
        <v>33569</v>
      </c>
      <c r="F67" s="298">
        <f>F66-F55-F56+F61+F62</f>
        <v>-5195.7000000000071</v>
      </c>
      <c r="G67" s="298">
        <f>G66-G55-G56+G61+G62</f>
        <v>25821</v>
      </c>
    </row>
    <row r="68" spans="1:7">
      <c r="A68" s="275"/>
      <c r="B68" s="275"/>
      <c r="C68" s="276"/>
      <c r="D68" s="277"/>
      <c r="E68" s="277"/>
      <c r="F68" s="277"/>
      <c r="G68" s="277"/>
    </row>
    <row r="69" spans="1:7" s="230" customFormat="1">
      <c r="A69" s="299" t="s">
        <v>270</v>
      </c>
      <c r="B69" s="300"/>
      <c r="C69" s="299"/>
      <c r="D69" s="277"/>
      <c r="E69" s="277"/>
      <c r="F69" s="277"/>
      <c r="G69" s="277"/>
    </row>
    <row r="70" spans="1:7" s="301" customFormat="1">
      <c r="A70" s="300">
        <v>10</v>
      </c>
      <c r="B70" s="300"/>
      <c r="C70" s="300" t="s">
        <v>271</v>
      </c>
      <c r="D70" s="290">
        <v>284433</v>
      </c>
      <c r="E70" s="290"/>
      <c r="F70" s="290">
        <v>254641</v>
      </c>
      <c r="G70" s="290"/>
    </row>
    <row r="71" spans="1:7" s="301" customFormat="1">
      <c r="A71" s="300">
        <v>14</v>
      </c>
      <c r="B71" s="300"/>
      <c r="C71" s="300" t="s">
        <v>272</v>
      </c>
      <c r="D71" s="290">
        <v>106101</v>
      </c>
      <c r="E71" s="290"/>
      <c r="F71" s="290">
        <v>142056</v>
      </c>
      <c r="G71" s="290"/>
    </row>
    <row r="72" spans="1:7" s="301" customFormat="1">
      <c r="A72" s="302" t="s">
        <v>273</v>
      </c>
      <c r="B72" s="302"/>
      <c r="C72" s="302" t="s">
        <v>255</v>
      </c>
      <c r="D72" s="287">
        <v>19438</v>
      </c>
      <c r="E72" s="287"/>
      <c r="F72" s="287">
        <v>23002</v>
      </c>
      <c r="G72" s="287"/>
    </row>
    <row r="73" spans="1:7" s="301" customFormat="1">
      <c r="A73" s="302" t="s">
        <v>274</v>
      </c>
      <c r="B73" s="302"/>
      <c r="C73" s="302" t="s">
        <v>275</v>
      </c>
      <c r="D73" s="287">
        <v>78658</v>
      </c>
      <c r="E73" s="303"/>
      <c r="F73" s="287">
        <v>118713</v>
      </c>
      <c r="G73" s="303"/>
    </row>
    <row r="74" spans="1:7" s="230" customFormat="1">
      <c r="A74" s="304">
        <v>1</v>
      </c>
      <c r="B74" s="305"/>
      <c r="C74" s="304" t="s">
        <v>276</v>
      </c>
      <c r="D74" s="306">
        <f>D70+D71</f>
        <v>390534</v>
      </c>
      <c r="E74" s="306">
        <f>E70+E71</f>
        <v>0</v>
      </c>
      <c r="F74" s="306">
        <f>F70+F71</f>
        <v>396697</v>
      </c>
      <c r="G74" s="306">
        <f>G70+G71</f>
        <v>0</v>
      </c>
    </row>
    <row r="75" spans="1:7" s="230" customFormat="1">
      <c r="A75" s="275"/>
      <c r="B75" s="275"/>
      <c r="C75" s="276"/>
      <c r="D75" s="277"/>
      <c r="E75" s="277"/>
      <c r="F75" s="277"/>
      <c r="G75" s="277"/>
    </row>
    <row r="76" spans="1:7" s="301" customFormat="1">
      <c r="A76" s="300">
        <v>20</v>
      </c>
      <c r="B76" s="300"/>
      <c r="C76" s="300" t="s">
        <v>277</v>
      </c>
      <c r="D76" s="290">
        <v>270652</v>
      </c>
      <c r="E76" s="290"/>
      <c r="F76" s="290">
        <v>266323</v>
      </c>
      <c r="G76" s="290"/>
    </row>
    <row r="77" spans="1:7" s="308" customFormat="1">
      <c r="A77" s="307" t="s">
        <v>278</v>
      </c>
      <c r="B77" s="302"/>
      <c r="C77" s="302" t="s">
        <v>279</v>
      </c>
      <c r="D77" s="287">
        <v>83656</v>
      </c>
      <c r="E77" s="287"/>
      <c r="F77" s="287">
        <v>98265</v>
      </c>
      <c r="G77" s="287"/>
    </row>
    <row r="78" spans="1:7" s="308" customFormat="1">
      <c r="A78" s="307" t="s">
        <v>280</v>
      </c>
      <c r="B78" s="302"/>
      <c r="C78" s="302" t="s">
        <v>281</v>
      </c>
      <c r="D78" s="287">
        <v>20000</v>
      </c>
      <c r="E78" s="287"/>
      <c r="F78" s="287">
        <v>23000</v>
      </c>
      <c r="G78" s="287"/>
    </row>
    <row r="79" spans="1:7" s="308" customFormat="1">
      <c r="A79" s="307" t="s">
        <v>282</v>
      </c>
      <c r="B79" s="302"/>
      <c r="C79" s="302" t="s">
        <v>283</v>
      </c>
      <c r="D79" s="287">
        <v>0</v>
      </c>
      <c r="E79" s="303"/>
      <c r="F79" s="287">
        <v>0</v>
      </c>
      <c r="G79" s="303"/>
    </row>
    <row r="80" spans="1:7" s="308" customFormat="1">
      <c r="A80" s="307" t="s">
        <v>284</v>
      </c>
      <c r="B80" s="302"/>
      <c r="C80" s="302" t="s">
        <v>285</v>
      </c>
      <c r="D80" s="287">
        <v>141666</v>
      </c>
      <c r="E80" s="303"/>
      <c r="F80" s="287">
        <v>119328</v>
      </c>
      <c r="G80" s="303"/>
    </row>
    <row r="81" spans="1:7" s="308" customFormat="1">
      <c r="A81" s="307" t="s">
        <v>286</v>
      </c>
      <c r="B81" s="302"/>
      <c r="C81" s="302" t="s">
        <v>287</v>
      </c>
      <c r="D81" s="287"/>
      <c r="E81" s="303"/>
      <c r="F81" s="287">
        <v>0</v>
      </c>
      <c r="G81" s="303"/>
    </row>
    <row r="82" spans="1:7" s="301" customFormat="1">
      <c r="A82" s="309">
        <v>29</v>
      </c>
      <c r="B82" s="300"/>
      <c r="C82" s="300" t="s">
        <v>288</v>
      </c>
      <c r="D82" s="290">
        <v>119882</v>
      </c>
      <c r="E82" s="290"/>
      <c r="F82" s="290">
        <v>130374</v>
      </c>
      <c r="G82" s="290"/>
    </row>
    <row r="83" spans="1:7" s="301" customFormat="1">
      <c r="A83" s="307" t="s">
        <v>289</v>
      </c>
      <c r="B83" s="302"/>
      <c r="C83" s="302" t="s">
        <v>290</v>
      </c>
      <c r="D83" s="287">
        <v>58180</v>
      </c>
      <c r="E83" s="287"/>
      <c r="F83" s="287">
        <v>58788</v>
      </c>
      <c r="G83" s="287"/>
    </row>
    <row r="84" spans="1:7" s="230" customFormat="1">
      <c r="A84" s="304">
        <v>2</v>
      </c>
      <c r="B84" s="305"/>
      <c r="C84" s="304" t="s">
        <v>291</v>
      </c>
      <c r="D84" s="306">
        <f>D76+D82</f>
        <v>390534</v>
      </c>
      <c r="E84" s="306">
        <f>E76+E82</f>
        <v>0</v>
      </c>
      <c r="F84" s="306">
        <f>F76+F82</f>
        <v>396697</v>
      </c>
      <c r="G84" s="306">
        <f>G76+G82</f>
        <v>0</v>
      </c>
    </row>
    <row r="85" spans="1:7" ht="7.5" customHeight="1">
      <c r="D85" s="230"/>
      <c r="F85" s="230"/>
    </row>
    <row r="86" spans="1:7" ht="13.5" customHeight="1">
      <c r="A86" s="310" t="s">
        <v>292</v>
      </c>
      <c r="B86" s="311"/>
      <c r="C86" s="312" t="s">
        <v>293</v>
      </c>
      <c r="D86" s="311"/>
      <c r="E86" s="311"/>
      <c r="F86" s="311"/>
      <c r="G86" s="311"/>
    </row>
    <row r="87" spans="1:7">
      <c r="A87" s="313">
        <v>39</v>
      </c>
      <c r="B87" s="314"/>
      <c r="C87" s="314" t="s">
        <v>138</v>
      </c>
      <c r="D87" s="315">
        <f>D49+D6+D8+D10-D19-D21-D38+D42+D44-D47</f>
        <v>30065.849019999965</v>
      </c>
      <c r="E87" s="315">
        <f>E49+E6+E8+E10-E19-E21-E38+E42+E44-E47</f>
        <v>23475.300000000025</v>
      </c>
      <c r="F87" s="315">
        <f>F49+F6+F8+F10-F19-F21-F38+F42+F44-F47</f>
        <v>18171.499999999989</v>
      </c>
      <c r="G87" s="315">
        <f>G49+G6+G8+G10-G19-G21-G38+G42+G44-G47</f>
        <v>11905</v>
      </c>
    </row>
    <row r="88" spans="1:7">
      <c r="A88" s="316">
        <v>40</v>
      </c>
      <c r="B88" s="317"/>
      <c r="C88" s="317" t="s">
        <v>294</v>
      </c>
      <c r="D88" s="319">
        <f>D87/D111</f>
        <v>0.10755119643932497</v>
      </c>
      <c r="E88" s="319">
        <f>E87/E111</f>
        <v>8.5486989210387165E-2</v>
      </c>
      <c r="F88" s="319">
        <f>IF(0=F111,0,F87/F111)</f>
        <v>6.5144413637540116E-2</v>
      </c>
      <c r="G88" s="319">
        <f>G87/G111</f>
        <v>4.2513302146198619E-2</v>
      </c>
    </row>
    <row r="89" spans="1:7" ht="28">
      <c r="A89" s="320" t="s">
        <v>295</v>
      </c>
      <c r="B89" s="321"/>
      <c r="C89" s="321" t="s">
        <v>296</v>
      </c>
      <c r="D89" s="322">
        <f>IF(D66=0,0,D87/D66)</f>
        <v>0.89749120060100684</v>
      </c>
      <c r="E89" s="322">
        <f>IF(E66=0,0,E87/E66)</f>
        <v>0.65247227549403886</v>
      </c>
      <c r="F89" s="319">
        <f>IF(F66=0,0,F87/F66)</f>
        <v>0.47273725314720222</v>
      </c>
      <c r="G89" s="322">
        <f>IF(G66=0,0,G87/G66)</f>
        <v>0.45285100232036213</v>
      </c>
    </row>
    <row r="90" spans="1:7" ht="28">
      <c r="A90" s="323" t="s">
        <v>297</v>
      </c>
      <c r="B90" s="324"/>
      <c r="C90" s="324" t="s">
        <v>298</v>
      </c>
      <c r="D90" s="325">
        <f>IF(0=D67,0,D87/D67)</f>
        <v>0.97666172006428242</v>
      </c>
      <c r="E90" s="325">
        <f>IF(0=E67,0,E87/E67)</f>
        <v>0.69931484405254918</v>
      </c>
      <c r="F90" s="362">
        <f>IF(0=F67,0,F87/F67)</f>
        <v>-3.497411320899968</v>
      </c>
      <c r="G90" s="325">
        <f>IF(0=G67,0,G87/G67)</f>
        <v>0.46105882808566673</v>
      </c>
    </row>
    <row r="91" spans="1:7" ht="28">
      <c r="A91" s="327" t="s">
        <v>299</v>
      </c>
      <c r="B91" s="328"/>
      <c r="C91" s="328" t="s">
        <v>300</v>
      </c>
      <c r="D91" s="329">
        <f>D87-D66</f>
        <v>-3434.0326500000374</v>
      </c>
      <c r="E91" s="329">
        <f>E87-E66</f>
        <v>-12503.699999999975</v>
      </c>
      <c r="F91" s="329">
        <f>F87-F66</f>
        <v>-20267.400000000005</v>
      </c>
      <c r="G91" s="329">
        <f>G87-G66</f>
        <v>-14384</v>
      </c>
    </row>
    <row r="92" spans="1:7" ht="28">
      <c r="A92" s="323" t="s">
        <v>301</v>
      </c>
      <c r="B92" s="324"/>
      <c r="C92" s="324" t="s">
        <v>302</v>
      </c>
      <c r="D92" s="330">
        <f>D87-D67</f>
        <v>-718.45265000003928</v>
      </c>
      <c r="E92" s="330">
        <f>E87-E67</f>
        <v>-10093.699999999975</v>
      </c>
      <c r="F92" s="330">
        <f>F87-F67</f>
        <v>23367.199999999997</v>
      </c>
      <c r="G92" s="330">
        <f>G87-G67</f>
        <v>-13916</v>
      </c>
    </row>
    <row r="93" spans="1:7">
      <c r="A93" s="314">
        <v>31</v>
      </c>
      <c r="B93" s="314"/>
      <c r="C93" s="314" t="s">
        <v>303</v>
      </c>
      <c r="D93" s="331">
        <f>D77+D78+D80</f>
        <v>245322</v>
      </c>
      <c r="E93" s="331">
        <f>E77+E78+E80</f>
        <v>0</v>
      </c>
      <c r="F93" s="331">
        <f>F77+F78+F80</f>
        <v>240593</v>
      </c>
      <c r="G93" s="331">
        <f>G77+G78+G80</f>
        <v>0</v>
      </c>
    </row>
    <row r="94" spans="1:7">
      <c r="A94" s="332">
        <v>32</v>
      </c>
      <c r="B94" s="332"/>
      <c r="C94" s="332" t="s">
        <v>304</v>
      </c>
      <c r="D94" s="326">
        <f>IF(0=D111,0,D93/D111)</f>
        <v>0.87756293179470346</v>
      </c>
      <c r="E94" s="326">
        <f>IF(0=E111,0,E93/E111)</f>
        <v>0</v>
      </c>
      <c r="F94" s="326">
        <f>IF(0=F111,0,F93/F111)</f>
        <v>0.86252042540773721</v>
      </c>
      <c r="G94" s="326">
        <f>IF(0=G111,0,G93/G111)</f>
        <v>0</v>
      </c>
    </row>
    <row r="95" spans="1:7">
      <c r="A95" s="314">
        <v>33</v>
      </c>
      <c r="B95" s="314"/>
      <c r="C95" s="314" t="s">
        <v>305</v>
      </c>
      <c r="D95" s="331">
        <f>D76-D70</f>
        <v>-13781</v>
      </c>
      <c r="E95" s="331">
        <f>E76-E70</f>
        <v>0</v>
      </c>
      <c r="F95" s="331">
        <f>F76-F70</f>
        <v>11682</v>
      </c>
      <c r="G95" s="331">
        <f>G76-G70</f>
        <v>0</v>
      </c>
    </row>
    <row r="96" spans="1:7">
      <c r="A96" s="317">
        <v>34</v>
      </c>
      <c r="B96" s="317"/>
      <c r="C96" s="317" t="s">
        <v>306</v>
      </c>
      <c r="D96" s="333">
        <f>D71-D72-D73-D82</f>
        <v>-111877</v>
      </c>
      <c r="E96" s="333">
        <f>E71-E72-E73-E82</f>
        <v>0</v>
      </c>
      <c r="F96" s="333">
        <f>F71-F72-F73-F82</f>
        <v>-130033</v>
      </c>
      <c r="G96" s="333">
        <f>G71-G72-G73-G82</f>
        <v>0</v>
      </c>
    </row>
    <row r="97" spans="1:7">
      <c r="A97" s="316" t="s">
        <v>307</v>
      </c>
      <c r="B97" s="317"/>
      <c r="C97" s="317" t="s">
        <v>308</v>
      </c>
      <c r="D97" s="333">
        <f>IF(0=D109,0,1000*(D95/D109))</f>
        <v>-336.85316907433213</v>
      </c>
      <c r="E97" s="333">
        <f>IF(0=E109,0,1000*(E95/E109))</f>
        <v>0</v>
      </c>
      <c r="F97" s="333">
        <f>IF(0=F109,0,1000*(F95/F109))</f>
        <v>282.85714285714289</v>
      </c>
      <c r="G97" s="333">
        <f>IF(0=G109,0,1000*(G95/G109))</f>
        <v>0</v>
      </c>
    </row>
    <row r="98" spans="1:7">
      <c r="A98" s="316" t="s">
        <v>309</v>
      </c>
      <c r="B98" s="317"/>
      <c r="C98" s="317" t="s">
        <v>310</v>
      </c>
      <c r="D98" s="333">
        <f>IF(D109=0,0,1000*(D96/D109))</f>
        <v>-2734.6434944147049</v>
      </c>
      <c r="E98" s="333">
        <f>IF(E109=0,0,1000*(E96/E109))</f>
        <v>0</v>
      </c>
      <c r="F98" s="333">
        <f>IF(F109=0,0,1000*(F96/F109))</f>
        <v>-3148.4987893462471</v>
      </c>
      <c r="G98" s="333">
        <f>IF(G109=0,0,1000*(G96/G109))</f>
        <v>0</v>
      </c>
    </row>
    <row r="99" spans="1:7">
      <c r="A99" s="332">
        <v>36</v>
      </c>
      <c r="B99" s="332"/>
      <c r="C99" s="332" t="s">
        <v>311</v>
      </c>
      <c r="D99" s="326">
        <f>IF(D14=0,0,(D76-D81-D70)/D14)</f>
        <v>-8.581821505376816E-2</v>
      </c>
      <c r="E99" s="326">
        <f>IF(E14=0,0,(E76-E81-E70)/E14)</f>
        <v>0</v>
      </c>
      <c r="F99" s="326">
        <f>IF(F14=0,0,(F76-F81-F70)/F14)</f>
        <v>7.2879267588938965E-2</v>
      </c>
      <c r="G99" s="326">
        <f>IF(G14=0,0,(G76-G81-G70)/G14)</f>
        <v>0</v>
      </c>
    </row>
    <row r="100" spans="1:7">
      <c r="A100" s="317">
        <v>37</v>
      </c>
      <c r="B100" s="317"/>
      <c r="C100" s="317" t="s">
        <v>288</v>
      </c>
      <c r="D100" s="315">
        <f>D82</f>
        <v>119882</v>
      </c>
      <c r="E100" s="315">
        <f>E82</f>
        <v>0</v>
      </c>
      <c r="F100" s="315">
        <f>F82</f>
        <v>130374</v>
      </c>
      <c r="G100" s="315">
        <f>G82</f>
        <v>0</v>
      </c>
    </row>
    <row r="101" spans="1:7">
      <c r="A101" s="332">
        <v>38</v>
      </c>
      <c r="B101" s="332"/>
      <c r="C101" s="332" t="s">
        <v>313</v>
      </c>
      <c r="D101" s="326">
        <f>IF(D112=0,0,D83/D112)</f>
        <v>0.20191403058739044</v>
      </c>
      <c r="E101" s="326">
        <f>IF(E112=0,0,E83/E112)</f>
        <v>0</v>
      </c>
      <c r="F101" s="326">
        <f>IF(F112=0,0,F83/F112)</f>
        <v>0.19148119111280773</v>
      </c>
      <c r="G101" s="326">
        <f>IF(G112=0,0,G83/G112)</f>
        <v>0</v>
      </c>
    </row>
    <row r="102" spans="1:7">
      <c r="A102" s="334">
        <v>42</v>
      </c>
      <c r="B102" s="334"/>
      <c r="C102" s="334" t="s">
        <v>314</v>
      </c>
      <c r="D102" s="335">
        <f>IF(D111=0,0,(D27-D28+D6)/D111)</f>
        <v>4.39471002165761E-2</v>
      </c>
      <c r="E102" s="335">
        <f>IF(E111=0,0,(E27-E28+E6)/E111)</f>
        <v>5.0834884946361465E-2</v>
      </c>
      <c r="F102" s="335">
        <f>IF(F111=0,0,(F27-F28+F6)/F111)</f>
        <v>4.7438569622767178E-2</v>
      </c>
      <c r="G102" s="335">
        <f>IF(G111=0,0,(G27-G28+G6)/G111)</f>
        <v>3.5156947469913935E-2</v>
      </c>
    </row>
    <row r="103" spans="1:7">
      <c r="A103" s="317">
        <v>43</v>
      </c>
      <c r="B103" s="317"/>
      <c r="C103" s="317" t="s">
        <v>315</v>
      </c>
      <c r="D103" s="315">
        <f>D39</f>
        <v>17713.800469999998</v>
      </c>
      <c r="E103" s="315">
        <f>E39</f>
        <v>19202.900000000001</v>
      </c>
      <c r="F103" s="315">
        <f>F39</f>
        <v>19485.100000000002</v>
      </c>
      <c r="G103" s="315">
        <f>G39</f>
        <v>14471</v>
      </c>
    </row>
    <row r="104" spans="1:7">
      <c r="A104" s="332">
        <v>44</v>
      </c>
      <c r="B104" s="332"/>
      <c r="C104" s="332" t="s">
        <v>316</v>
      </c>
      <c r="D104" s="326">
        <f>IF(0=D70,0,(D28+D29+D30+D31+D32)/D70)</f>
        <v>1.487840623275077E-2</v>
      </c>
      <c r="E104" s="326">
        <f>IF(0=E70,0,(E28+E29+E30+E31+E32)/E70)</f>
        <v>0</v>
      </c>
      <c r="F104" s="326">
        <f>IF(0=F70,0,(F28+F29+F30+F31+F32)/F70)</f>
        <v>1.2234479129441055E-2</v>
      </c>
      <c r="G104" s="326">
        <f>IF(0=G70,0,(G28+G29+G30+G31+G32)/G70)</f>
        <v>0</v>
      </c>
    </row>
    <row r="105" spans="1:7">
      <c r="A105" s="317">
        <v>45</v>
      </c>
      <c r="B105" s="317"/>
      <c r="C105" s="317" t="s">
        <v>317</v>
      </c>
      <c r="D105" s="319">
        <f>IF(D111=0,0,(D27-D28)/D111)</f>
        <v>1.4719698931489234E-3</v>
      </c>
      <c r="E105" s="319">
        <f>IF(E111=0,0,(E27-E28)/E111)</f>
        <v>7.8315641970862319E-3</v>
      </c>
      <c r="F105" s="319">
        <f>IF(F111=0,0,(F27-F28)/F111)</f>
        <v>3.535146041217201E-3</v>
      </c>
      <c r="G105" s="319">
        <f>IF(G111=0,0,(G27-G28)/G111)</f>
        <v>1.9355069099739313E-3</v>
      </c>
    </row>
    <row r="106" spans="1:7">
      <c r="A106" s="334">
        <v>47</v>
      </c>
      <c r="B106" s="334"/>
      <c r="C106" s="334" t="s">
        <v>318</v>
      </c>
      <c r="D106" s="335">
        <f>IF(D113=0,0,D54/D113)</f>
        <v>0.16838132881095261</v>
      </c>
      <c r="E106" s="335">
        <f>IF(E113=0,0,E54/E113)</f>
        <v>0.15750291685712073</v>
      </c>
      <c r="F106" s="335">
        <f>IF(F113=0,0,F54/F113)</f>
        <v>0.25149555132746432</v>
      </c>
      <c r="G106" s="335">
        <f>IF(G113=0,0,G54/G113)</f>
        <v>0.11269421817818581</v>
      </c>
    </row>
    <row r="108" spans="1:7">
      <c r="A108" s="338" t="s">
        <v>319</v>
      </c>
      <c r="B108" s="339"/>
      <c r="C108" s="338"/>
      <c r="D108" s="277"/>
      <c r="E108" s="277"/>
      <c r="F108" s="277"/>
      <c r="G108" s="277"/>
    </row>
    <row r="109" spans="1:7" s="234" customFormat="1">
      <c r="A109" s="339"/>
      <c r="B109" s="339"/>
      <c r="C109" s="339" t="s">
        <v>320</v>
      </c>
      <c r="D109" s="340">
        <v>40911</v>
      </c>
      <c r="E109" s="341">
        <v>41300</v>
      </c>
      <c r="F109" s="341">
        <v>41300</v>
      </c>
      <c r="G109" s="341">
        <v>41300</v>
      </c>
    </row>
    <row r="110" spans="1:7">
      <c r="A110" s="339"/>
      <c r="B110" s="339"/>
      <c r="C110" s="339"/>
      <c r="D110" s="339"/>
      <c r="E110" s="339"/>
      <c r="F110" s="339"/>
      <c r="G110" s="339"/>
    </row>
    <row r="111" spans="1:7">
      <c r="A111" s="338" t="s">
        <v>321</v>
      </c>
      <c r="B111" s="339"/>
      <c r="C111" s="339" t="s">
        <v>322</v>
      </c>
      <c r="D111" s="342">
        <f>D14+D15+D16+D17+D20</f>
        <v>279549.18229999999</v>
      </c>
      <c r="E111" s="342">
        <f>E14+E15+E16+E17+E20</f>
        <v>274606.7</v>
      </c>
      <c r="F111" s="342">
        <f>F14+F15+F16+F17+F20</f>
        <v>278941.80000000005</v>
      </c>
      <c r="G111" s="342">
        <f>G14+G15+G16+G17+G20</f>
        <v>280030</v>
      </c>
    </row>
    <row r="112" spans="1:7">
      <c r="A112" s="339"/>
      <c r="B112" s="339"/>
      <c r="C112" s="339" t="s">
        <v>323</v>
      </c>
      <c r="D112" s="342">
        <f>D50-D11-D41-D12</f>
        <v>288142.43285000004</v>
      </c>
      <c r="E112" s="342">
        <f>E50-E11-E41-E12</f>
        <v>297937.59999999998</v>
      </c>
      <c r="F112" s="342">
        <f>F50-F11-F41-F12</f>
        <v>307017.09999999998</v>
      </c>
      <c r="G112" s="342">
        <f>G50-G11-G41-G12</f>
        <v>302680</v>
      </c>
    </row>
    <row r="113" spans="1:9">
      <c r="A113" s="339"/>
      <c r="B113" s="339"/>
      <c r="C113" s="339" t="s">
        <v>324</v>
      </c>
      <c r="D113" s="342">
        <f>D50-D6-D7-D11-D12-D41+D54</f>
        <v>331361.08001999999</v>
      </c>
      <c r="E113" s="342">
        <f>E50-E6-E7-E11-E12-E41+E54</f>
        <v>339320.69999999995</v>
      </c>
      <c r="F113" s="342">
        <f>F50-F6-F7-F11-F12-F41+F54</f>
        <v>392296.79999999993</v>
      </c>
      <c r="G113" s="342">
        <f>G50-G6-G7-G11-G12-G41+G54</f>
        <v>330363</v>
      </c>
    </row>
    <row r="114" spans="1:9">
      <c r="A114" s="343" t="s">
        <v>325</v>
      </c>
      <c r="B114" s="344"/>
      <c r="C114" s="344" t="s">
        <v>326</v>
      </c>
      <c r="D114" s="345">
        <f t="shared" ref="D114:I114" si="0">D14+D15+D16+D17+(D28+D29+D30+D31+D33+D34+D35+D36+(D37-D38))+(D20-D21)+D60</f>
        <v>323864.51406999998</v>
      </c>
      <c r="E114" s="345">
        <f t="shared" si="0"/>
        <v>314583.09999999998</v>
      </c>
      <c r="F114" s="345">
        <f t="shared" si="0"/>
        <v>362565.6</v>
      </c>
      <c r="G114" s="345">
        <f t="shared" si="0"/>
        <v>308490</v>
      </c>
      <c r="H114" s="346">
        <f t="shared" si="0"/>
        <v>0</v>
      </c>
      <c r="I114" s="346">
        <f t="shared" si="0"/>
        <v>0</v>
      </c>
    </row>
    <row r="115" spans="1:9">
      <c r="A115" s="344"/>
      <c r="B115" s="344"/>
      <c r="C115" s="344" t="s">
        <v>327</v>
      </c>
      <c r="D115" s="345">
        <f t="shared" ref="D115:I115" si="1">D14+D15+D16+D17+(D28+D29+D30+D31+D33+D34+D35+D36+(D37-D38))+(D20-D21)+(D45-D46-D47)+D60+D64</f>
        <v>323864.51406999998</v>
      </c>
      <c r="E115" s="345">
        <f t="shared" si="1"/>
        <v>314583.09999999998</v>
      </c>
      <c r="F115" s="345">
        <f t="shared" si="1"/>
        <v>362565.6</v>
      </c>
      <c r="G115" s="345">
        <f t="shared" si="1"/>
        <v>308490</v>
      </c>
      <c r="H115" s="346">
        <f t="shared" si="1"/>
        <v>0</v>
      </c>
      <c r="I115" s="346">
        <f t="shared" si="1"/>
        <v>0</v>
      </c>
    </row>
    <row r="116" spans="1:9">
      <c r="A116" s="344"/>
      <c r="B116" s="344"/>
      <c r="C116" s="344" t="s">
        <v>328</v>
      </c>
      <c r="D116" s="345">
        <f t="shared" ref="D116:I116" si="2">D4+D5+D26+(D9-D10)+D54</f>
        <v>321692.66482000001</v>
      </c>
      <c r="E116" s="345">
        <f t="shared" si="2"/>
        <v>327352.7</v>
      </c>
      <c r="F116" s="345">
        <f t="shared" si="2"/>
        <v>378314.9</v>
      </c>
      <c r="G116" s="345">
        <f t="shared" si="2"/>
        <v>320790</v>
      </c>
      <c r="H116" s="346">
        <f t="shared" si="2"/>
        <v>0</v>
      </c>
      <c r="I116" s="346">
        <f t="shared" si="2"/>
        <v>0</v>
      </c>
    </row>
    <row r="117" spans="1:9">
      <c r="A117" s="344"/>
      <c r="B117" s="344"/>
      <c r="C117" s="344" t="s">
        <v>329</v>
      </c>
      <c r="D117" s="345">
        <f t="shared" ref="D117:I117" si="3">D4+D5+D26+(D9-D10)+(D41-D42-D43-D44)+D54+D58</f>
        <v>321692.66482000001</v>
      </c>
      <c r="E117" s="345">
        <f t="shared" si="3"/>
        <v>327352.7</v>
      </c>
      <c r="F117" s="345">
        <f t="shared" si="3"/>
        <v>378314.9</v>
      </c>
      <c r="G117" s="345">
        <f t="shared" si="3"/>
        <v>320790</v>
      </c>
      <c r="H117" s="346">
        <f t="shared" si="3"/>
        <v>0</v>
      </c>
      <c r="I117" s="346">
        <f t="shared" si="3"/>
        <v>0</v>
      </c>
    </row>
    <row r="118" spans="1:9">
      <c r="A118" s="344"/>
      <c r="B118" s="344"/>
      <c r="C118" s="344" t="s">
        <v>330</v>
      </c>
      <c r="D118" s="345">
        <f t="shared" ref="D118:I118" si="4">D114-D116</f>
        <v>2171.8492499999702</v>
      </c>
      <c r="E118" s="345">
        <f t="shared" si="4"/>
        <v>-12769.600000000035</v>
      </c>
      <c r="F118" s="345">
        <f t="shared" si="4"/>
        <v>-15749.300000000047</v>
      </c>
      <c r="G118" s="345">
        <f t="shared" si="4"/>
        <v>-12300</v>
      </c>
      <c r="H118" s="346">
        <f t="shared" si="4"/>
        <v>0</v>
      </c>
      <c r="I118" s="346">
        <f t="shared" si="4"/>
        <v>0</v>
      </c>
    </row>
    <row r="119" spans="1:9">
      <c r="A119" s="344"/>
      <c r="B119" s="344"/>
      <c r="C119" s="344" t="s">
        <v>331</v>
      </c>
      <c r="D119" s="345">
        <f t="shared" ref="D119:I119" si="5">D115-D117</f>
        <v>2171.8492499999702</v>
      </c>
      <c r="E119" s="345">
        <f t="shared" si="5"/>
        <v>-12769.600000000035</v>
      </c>
      <c r="F119" s="345">
        <f t="shared" si="5"/>
        <v>-15749.300000000047</v>
      </c>
      <c r="G119" s="345">
        <f t="shared" si="5"/>
        <v>-12300</v>
      </c>
      <c r="H119" s="346">
        <f t="shared" si="5"/>
        <v>0</v>
      </c>
      <c r="I119" s="346">
        <f t="shared" si="5"/>
        <v>0</v>
      </c>
    </row>
  </sheetData>
  <mergeCells count="2">
    <mergeCell ref="A3:C3"/>
    <mergeCell ref="A53:C53"/>
  </mergeCells>
  <phoneticPr fontId="7" type="noConversion"/>
  <printOptions headings="1" gridLines="1"/>
  <pageMargins left="0.75" right="0.75" top="1" bottom="1" header="0.4921259845" footer="0.4921259845"/>
  <pageSetup paperSize="8" fitToHeight="5" orientation="landscape"/>
  <headerFooter alignWithMargins="0">
    <oddHeader>&amp;LFachgruppe für kantonale Finanzfragen (FkF)
Groupe d'études pour les finances cantonales
&amp;CRechnung 2010 - Budget 2012
Compte 2010 - Budget 2012&amp;RZürich, 20.6.2012</oddHeader>
    <oddFooter>&amp;LQuelle / Source: FkF Juni 2012</oddFooter>
  </headerFooter>
  <rowBreaks count="3" manualBreakCount="3">
    <brk id="25" max="8" man="1"/>
    <brk id="52" max="8" man="1"/>
    <brk id="85" max="8" man="1"/>
  </row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49</vt:i4>
      </vt:variant>
    </vt:vector>
  </HeadingPairs>
  <TitlesOfParts>
    <vt:vector size="92" baseType="lpstr">
      <vt:lpstr>ZH HRM2</vt:lpstr>
      <vt:lpstr>BE HRM1</vt:lpstr>
      <vt:lpstr>LU HRM1</vt:lpstr>
      <vt:lpstr>LU HRM2</vt:lpstr>
      <vt:lpstr>UR HRM1</vt:lpstr>
      <vt:lpstr>UR HRM2</vt:lpstr>
      <vt:lpstr>SZ HRM1</vt:lpstr>
      <vt:lpstr>OW HRM1</vt:lpstr>
      <vt:lpstr>NW HRM2</vt:lpstr>
      <vt:lpstr>GL HRM1</vt:lpstr>
      <vt:lpstr>GL HRM2</vt:lpstr>
      <vt:lpstr>ZG HRM1</vt:lpstr>
      <vt:lpstr>ZG HRM2</vt:lpstr>
      <vt:lpstr>FR MCH1</vt:lpstr>
      <vt:lpstr>FR MCH2</vt:lpstr>
      <vt:lpstr>SO HRM1</vt:lpstr>
      <vt:lpstr>SO HRM2</vt:lpstr>
      <vt:lpstr>BS HRM1</vt:lpstr>
      <vt:lpstr>BL HRM2</vt:lpstr>
      <vt:lpstr>SH HRM1</vt:lpstr>
      <vt:lpstr>AR HRM1</vt:lpstr>
      <vt:lpstr>AI HRM1</vt:lpstr>
      <vt:lpstr>SG HRM1</vt:lpstr>
      <vt:lpstr>GR HRM1</vt:lpstr>
      <vt:lpstr>AG HRM1</vt:lpstr>
      <vt:lpstr>TG HRM1</vt:lpstr>
      <vt:lpstr>TG HRM2</vt:lpstr>
      <vt:lpstr>TI HRM1</vt:lpstr>
      <vt:lpstr>VD MCH1</vt:lpstr>
      <vt:lpstr>VS MCH1</vt:lpstr>
      <vt:lpstr>NE MCH1</vt:lpstr>
      <vt:lpstr>GE IPSAS</vt:lpstr>
      <vt:lpstr>JU MCH1</vt:lpstr>
      <vt:lpstr>JU MCH2</vt:lpstr>
      <vt:lpstr>CHF</vt:lpstr>
      <vt:lpstr>CHD</vt:lpstr>
      <vt:lpstr>Ergebnisse Rechnung 2010</vt:lpstr>
      <vt:lpstr>Ergebnisse Budgets 2011</vt:lpstr>
      <vt:lpstr>Ergebnisse Rechnung 2011</vt:lpstr>
      <vt:lpstr>Budget 2012</vt:lpstr>
      <vt:lpstr>Übersicht Saldo L. R. </vt:lpstr>
      <vt:lpstr>Finanzierungsfehlbetrag</vt:lpstr>
      <vt:lpstr>Selbstfinanzierungsgrad</vt:lpstr>
      <vt:lpstr>'Ergebnisse Budgets 2011'!Abschluss_d</vt:lpstr>
      <vt:lpstr>'Ergebnisse Rechnung 2011'!Abschluss_d</vt:lpstr>
      <vt:lpstr>Finanzierungsfehlbetrag!Abschluss_d</vt:lpstr>
      <vt:lpstr>Selbstfinanzierungsgrad!Abschluss_d</vt:lpstr>
      <vt:lpstr>'Übersicht Saldo L. R. '!Abschluss_d</vt:lpstr>
      <vt:lpstr>Abschluss_d</vt:lpstr>
      <vt:lpstr>Finanzierungsfehlbetrag!Abschluss_f</vt:lpstr>
      <vt:lpstr>Selbstfinanzierungsgrad!Abschluss_f</vt:lpstr>
      <vt:lpstr>'Übersicht Saldo L. R. '!Abschluss_f</vt:lpstr>
      <vt:lpstr>find</vt:lpstr>
      <vt:lpstr>LRd</vt:lpstr>
      <vt:lpstr>od</vt:lpstr>
      <vt:lpstr>'BL HRM2'!Print_Area</vt:lpstr>
      <vt:lpstr>CHD!Print_Area</vt:lpstr>
      <vt:lpstr>CHF!Print_Area</vt:lpstr>
      <vt:lpstr>'Ergebnisse Budgets 2011'!Print_Area</vt:lpstr>
      <vt:lpstr>'Ergebnisse Rechnung 2010'!Print_Area</vt:lpstr>
      <vt:lpstr>'Ergebnisse Rechnung 2011'!Print_Area</vt:lpstr>
      <vt:lpstr>Finanzierungsfehlbetrag!Print_Area</vt:lpstr>
      <vt:lpstr>'FR MCH2'!Print_Area</vt:lpstr>
      <vt:lpstr>'GL HRM2'!Print_Area</vt:lpstr>
      <vt:lpstr>'JU MCH2'!Print_Area</vt:lpstr>
      <vt:lpstr>'LU HRM2'!Print_Area</vt:lpstr>
      <vt:lpstr>'NW HRM2'!Print_Area</vt:lpstr>
      <vt:lpstr>Selbstfinanzierungsgrad!Print_Area</vt:lpstr>
      <vt:lpstr>'TG HRM2'!Print_Area</vt:lpstr>
      <vt:lpstr>'Übersicht Saldo L. R. '!Print_Area</vt:lpstr>
      <vt:lpstr>'UR HRM2'!Print_Area</vt:lpstr>
      <vt:lpstr>'ZH HRM2'!Print_Area</vt:lpstr>
      <vt:lpstr>'BL HRM2'!Print_Titles</vt:lpstr>
      <vt:lpstr>'FR MCH2'!Print_Titles</vt:lpstr>
      <vt:lpstr>'GL HRM2'!Print_Titles</vt:lpstr>
      <vt:lpstr>'JU MCH2'!Print_Titles</vt:lpstr>
      <vt:lpstr>'LU HRM2'!Print_Titles</vt:lpstr>
      <vt:lpstr>'NW HRM2'!Print_Titles</vt:lpstr>
      <vt:lpstr>'SO HRM2'!Print_Titles</vt:lpstr>
      <vt:lpstr>'TG HRM2'!Print_Titles</vt:lpstr>
      <vt:lpstr>'UR HRM2'!Print_Titles</vt:lpstr>
      <vt:lpstr>'ZG HRM2'!Print_Titles</vt:lpstr>
      <vt:lpstr>'ZH HRM2'!Print_Titles</vt:lpstr>
      <vt:lpstr>qd</vt:lpstr>
      <vt:lpstr>sd</vt:lpstr>
      <vt:lpstr>'Ergebnisse Budgets 2011'!SF_GradR</vt:lpstr>
      <vt:lpstr>'Ergebnisse Rechnung 2010'!SF_GradR</vt:lpstr>
      <vt:lpstr>'Ergebnisse Rechnung 2011'!SF_GradR</vt:lpstr>
      <vt:lpstr>Finanzierungsfehlbetrag!SF_GradR</vt:lpstr>
      <vt:lpstr>Selbstfinanzierungsgrad!SF_GradR</vt:lpstr>
      <vt:lpstr>'Übersicht Saldo L. R. '!SF_GradR</vt:lpstr>
      <vt:lpstr>SFd</vt:lpstr>
    </vt:vector>
  </TitlesOfParts>
  <Company>Kanton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Finanzverwaltung</dc:creator>
  <cp:lastModifiedBy>Grau, MarcChristopher</cp:lastModifiedBy>
  <cp:lastPrinted>2012-06-20T13:14:01Z</cp:lastPrinted>
  <dcterms:created xsi:type="dcterms:W3CDTF">1998-11-13T16:50:35Z</dcterms:created>
  <dcterms:modified xsi:type="dcterms:W3CDTF">2024-01-25T14:32:35Z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1348697941</vt:i4>
  </property>
  <property fmtid="{D5CDD505-2E9C-101B-9397-08002B2CF9AE}" pid="3" name="_EmailSubject">
    <vt:lpwstr>Dat</vt:lpwstr>
  </property>
  <property fmtid="{D5CDD505-2E9C-101B-9397-08002B2CF9AE}" pid="4" name="_AuthorEmail">
    <vt:lpwstr>m.meyer-kocherhans@bluewin.ch</vt:lpwstr>
  </property>
  <property fmtid="{D5CDD505-2E9C-101B-9397-08002B2CF9AE}" pid="5" name="_AuthorEmailDisplayName">
    <vt:lpwstr>Margrith Meyer</vt:lpwstr>
  </property>
  <property fmtid="{D5CDD505-2E9C-101B-9397-08002B2CF9AE}" pid="6" name="_PreviousAdHocReviewCycleID">
    <vt:i4>-2060120505</vt:i4>
  </property>
  <property fmtid="{D5CDD505-2E9C-101B-9397-08002B2CF9AE}" pid="7" name="_ReviewingToolsShownOnce">
    <vt:lpwstr/>
  </property>
</Properties>
</file>