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marcgrau/Projects/work/xai-budgeting/data/raw/"/>
    </mc:Choice>
  </mc:AlternateContent>
  <xr:revisionPtr revIDLastSave="0" documentId="13_ncr:1_{15EA18CC-37F2-7349-B862-173BA588EF55}" xr6:coauthVersionLast="47" xr6:coauthVersionMax="47" xr10:uidLastSave="{00000000-0000-0000-0000-000000000000}"/>
  <bookViews>
    <workbookView xWindow="0" yWindow="760" windowWidth="22980" windowHeight="9880" tabRatio="868" firstSheet="22" activeTab="28" xr2:uid="{00000000-000D-0000-FFFF-FFFF00000000}"/>
  </bookViews>
  <sheets>
    <sheet name="ZH_HRM2" sheetId="64" r:id="rId1"/>
    <sheet name="BE HRM1" sheetId="13" r:id="rId2"/>
    <sheet name="BE_HRM2" sheetId="45" r:id="rId3"/>
    <sheet name="LU_HRM2" sheetId="53" r:id="rId4"/>
    <sheet name="UR_HRM2" sheetId="61" r:id="rId5"/>
    <sheet name="SZ_HRM2" sheetId="58" r:id="rId6"/>
    <sheet name="OW_HRM2" sheetId="54" r:id="rId7"/>
    <sheet name="NW_HRM2" sheetId="55" r:id="rId8"/>
    <sheet name="GL_HRM2" sheetId="50" r:id="rId9"/>
    <sheet name="ZG_HRM2" sheetId="63" r:id="rId10"/>
    <sheet name="FR_HRM2" sheetId="48" r:id="rId11"/>
    <sheet name="SO_HRM2" sheetId="57" r:id="rId12"/>
    <sheet name="BS_HRM2" sheetId="47" r:id="rId13"/>
    <sheet name="BL_HRM2" sheetId="46" r:id="rId14"/>
    <sheet name="SH_HRM1" sheetId="25" r:id="rId15"/>
    <sheet name="AR_HRM2" sheetId="44" r:id="rId16"/>
    <sheet name="AI_HRM2" sheetId="43" r:id="rId17"/>
    <sheet name="SG_HRM2" sheetId="56" r:id="rId18"/>
    <sheet name="GR_HRM2" sheetId="51" r:id="rId19"/>
    <sheet name="AG_HRM2" sheetId="42" r:id="rId20"/>
    <sheet name="TG_HRM2" sheetId="59" r:id="rId21"/>
    <sheet name="TI_HRM2" sheetId="60" r:id="rId22"/>
    <sheet name="VD_HRM2" sheetId="62" r:id="rId23"/>
    <sheet name="VS_HRM1" sheetId="34" r:id="rId24"/>
    <sheet name="NE_HRM1" sheetId="35" r:id="rId25"/>
    <sheet name="GE_HRM2" sheetId="49" r:id="rId26"/>
    <sheet name="JU_HRM2" sheetId="52" r:id="rId27"/>
    <sheet name="AlleKantone" sheetId="38" r:id="rId28"/>
    <sheet name="Aggregate" sheetId="39" r:id="rId29"/>
    <sheet name="Rechnung 2015" sheetId="2" r:id="rId30"/>
    <sheet name="Budgets 2016" sheetId="7" r:id="rId31"/>
    <sheet name="Rechnung 2016" sheetId="6" r:id="rId32"/>
    <sheet name="Budget 2017" sheetId="40" r:id="rId33"/>
    <sheet name="Übersicht Saldo L. R. " sheetId="9" r:id="rId34"/>
    <sheet name="Finanzierungsfehlbetrag" sheetId="10" r:id="rId35"/>
    <sheet name="Selbstfinanzierungsgrad" sheetId="11" r:id="rId36"/>
  </sheets>
  <definedNames>
    <definedName name="_xlnm._FilterDatabase" localSheetId="19" hidden="1">AG_HRM2!$A$1:$G$79</definedName>
    <definedName name="_xlnm._FilterDatabase" localSheetId="16" hidden="1">AI_HRM2!$A$1:$AM$1</definedName>
    <definedName name="_xlnm._FilterDatabase" localSheetId="15" hidden="1">AR_HRM2!$A$1:$AQ$1</definedName>
    <definedName name="_xlnm._FilterDatabase" localSheetId="2" hidden="1">BE_HRM2!$A$1:$AM$1</definedName>
    <definedName name="_xlnm._FilterDatabase" localSheetId="13" hidden="1">BL_HRM2!$A$1:$AQ$1</definedName>
    <definedName name="_xlnm._FilterDatabase" localSheetId="12" hidden="1">BS_HRM2!$A$1:$AO$1</definedName>
    <definedName name="_xlnm._FilterDatabase" localSheetId="10" hidden="1">FR_HRM2!$A$1:$AO$1</definedName>
    <definedName name="_xlnm._FilterDatabase" localSheetId="25" hidden="1">GE_HRM2!$A$1:$AM$1</definedName>
    <definedName name="_xlnm._FilterDatabase" localSheetId="8" hidden="1">GL_HRM2!$A$1:$AN$1</definedName>
    <definedName name="_xlnm._FilterDatabase" localSheetId="18" hidden="1">GR_HRM2!$A$1:$D$1</definedName>
    <definedName name="_xlnm._FilterDatabase" localSheetId="26" hidden="1">JU_HRM2!$A$1:$AQ$1</definedName>
    <definedName name="_xlnm._FilterDatabase" localSheetId="3" hidden="1">LU_HRM2!$A$1:$AN$1</definedName>
    <definedName name="_xlnm._FilterDatabase" localSheetId="7" hidden="1">NW_HRM2!$A$1:$AP$1</definedName>
    <definedName name="_xlnm._FilterDatabase" localSheetId="6" hidden="1">OW_HRM2!$A$1:$AO$1</definedName>
    <definedName name="_xlnm._FilterDatabase" localSheetId="17" hidden="1">SG_HRM2!$A$1:$D$1</definedName>
    <definedName name="_xlnm._FilterDatabase" localSheetId="11" hidden="1">SO_HRM2!$A$1:$G$79</definedName>
    <definedName name="_xlnm._FilterDatabase" localSheetId="5" hidden="1">SZ_HRM2!$A$1:$AM$1</definedName>
    <definedName name="_xlnm._FilterDatabase" localSheetId="20" hidden="1">TG_HRM2!$A$1:$AN$1</definedName>
    <definedName name="_xlnm._FilterDatabase" localSheetId="21" hidden="1">TI_HRM2!$A$1:$G$1</definedName>
    <definedName name="_xlnm._FilterDatabase" localSheetId="4" hidden="1">UR_HRM2!$A$1:$D$1</definedName>
    <definedName name="_xlnm._FilterDatabase" localSheetId="22" hidden="1">VD_HRM2!$A$1:$AP$1</definedName>
    <definedName name="_xlnm._FilterDatabase" localSheetId="9" hidden="1">ZG_HRM2!$A$1:$D$1</definedName>
    <definedName name="_xlnm._FilterDatabase" localSheetId="0" hidden="1">ZH_HRM2!$A$1:$D$79</definedName>
    <definedName name="Abschluss_d" localSheetId="30">'Budgets 2016'!$A$3:$E$37</definedName>
    <definedName name="Abschluss_d" localSheetId="34">Finanzierungsfehlbetrag!$A$2:$E$35</definedName>
    <definedName name="Abschluss_d" localSheetId="31">'Rechnung 2016'!$A$3:$E$37</definedName>
    <definedName name="Abschluss_d" localSheetId="35">Selbstfinanzierungsgrad!$A$2:$E$34</definedName>
    <definedName name="Abschluss_d" localSheetId="33">'Übersicht Saldo L. R. '!$A$2:$E$35</definedName>
    <definedName name="Abschluss_d">'Rechnung 2015'!$A$3:$E$37</definedName>
    <definedName name="Abschluss_f" localSheetId="30">'Budgets 2016'!#REF!</definedName>
    <definedName name="Abschluss_f" localSheetId="34">Finanzierungsfehlbetrag!$I$2:$I$35</definedName>
    <definedName name="Abschluss_f" localSheetId="31">'Rechnung 2016'!#REF!</definedName>
    <definedName name="Abschluss_f" localSheetId="35">Selbstfinanzierungsgrad!$I$2:$N$34</definedName>
    <definedName name="Abschluss_f" localSheetId="33">'Übersicht Saldo L. R. '!#REF!</definedName>
    <definedName name="Abschluss_f">'Rechnung 2015'!#REF!</definedName>
    <definedName name="AG">#REF!</definedName>
    <definedName name="AI">#REF!</definedName>
    <definedName name="AR">#REF!</definedName>
    <definedName name="BE">#REF!</definedName>
    <definedName name="BL">#REF!</definedName>
    <definedName name="BS">#REF!</definedName>
    <definedName name="CH">#REF!</definedName>
    <definedName name="CHF">#REF!</definedName>
    <definedName name="Dtext">#REF!</definedName>
    <definedName name="find">Finanzierungsfehlbetrag!$A$1:$F$33</definedName>
    <definedName name="FR">#REF!</definedName>
    <definedName name="Ftext">#REF!</definedName>
    <definedName name="GE">#REF!</definedName>
    <definedName name="GL">#REF!</definedName>
    <definedName name="GR">#REF!</definedName>
    <definedName name="head">#REF!</definedName>
    <definedName name="JU">#REF!</definedName>
    <definedName name="Kanton">#REF!</definedName>
    <definedName name="kantone" localSheetId="34">#REF!</definedName>
    <definedName name="kantone" localSheetId="35">#REF!</definedName>
    <definedName name="kantone" localSheetId="33">#REF!</definedName>
    <definedName name="kantone">#REF!</definedName>
    <definedName name="keywordtitel">#REF!</definedName>
    <definedName name="last">#REF!</definedName>
    <definedName name="LR" localSheetId="34">#REF!</definedName>
    <definedName name="LR" localSheetId="35">#REF!</definedName>
    <definedName name="LR">#REF!</definedName>
    <definedName name="LRd">'Übersicht Saldo L. R. '!$A$1:$F$33</definedName>
    <definedName name="LU">#REF!</definedName>
    <definedName name="md">#REF!</definedName>
    <definedName name="mf">#REF!</definedName>
    <definedName name="Name">#REF!</definedName>
    <definedName name="Nameeinf" localSheetId="34">#REF!</definedName>
    <definedName name="Nameeinf" localSheetId="35">#REF!</definedName>
    <definedName name="NE">#REF!</definedName>
    <definedName name="NW">#REF!</definedName>
    <definedName name="od">'Rechnung 2016'!$A$3:$E$36</definedName>
    <definedName name="of">'Rechnung 2016'!#REF!</definedName>
    <definedName name="OW">#REF!</definedName>
    <definedName name="_xlnm.Print_Area" localSheetId="19">AG_HRM2!$A$1:$C$179</definedName>
    <definedName name="_xlnm.Print_Area" localSheetId="28">Aggregate!$A$1:$I$43</definedName>
    <definedName name="_xlnm.Print_Area" localSheetId="16">AI_HRM2!$A$1:$C$108</definedName>
    <definedName name="_xlnm.Print_Area" localSheetId="27">AlleKantone!$A$1:$I$43</definedName>
    <definedName name="_xlnm.Print_Area" localSheetId="15">AR_HRM2!$A$1:$C$179</definedName>
    <definedName name="_xlnm.Print_Area" localSheetId="2">BE_HRM2!$A$1:$C$108</definedName>
    <definedName name="_xlnm.Print_Area" localSheetId="13">BL_HRM2!$A$1:$C$186</definedName>
    <definedName name="_xlnm.Print_Area" localSheetId="12">BS_HRM2!$A$1:$C$179</definedName>
    <definedName name="_xlnm.Print_Area" localSheetId="32">'Budget 2017'!$A$1:$F$38</definedName>
    <definedName name="_xlnm.Print_Area" localSheetId="30">'Budgets 2016'!$A$1:$F$38</definedName>
    <definedName name="_xlnm.Print_Area" localSheetId="34">Finanzierungsfehlbetrag!$A$1:$G$33</definedName>
    <definedName name="_xlnm.Print_Area" localSheetId="10">FR_HRM2!$A$1:$C$186</definedName>
    <definedName name="_xlnm.Print_Area" localSheetId="25">GE_HRM2!$A$1:$C$186</definedName>
    <definedName name="_xlnm.Print_Area" localSheetId="8">GL_HRM2!$A$1:$C$179</definedName>
    <definedName name="_xlnm.Print_Area" localSheetId="18">GR_HRM2!$A$1:$C$179</definedName>
    <definedName name="_xlnm.Print_Area" localSheetId="26">JU_HRM2!$A$1:$C$179</definedName>
    <definedName name="_xlnm.Print_Area" localSheetId="3">LU_HRM2!$A$1:$C$179</definedName>
    <definedName name="_xlnm.Print_Area" localSheetId="7">NW_HRM2!$A$1:$C$79</definedName>
    <definedName name="_xlnm.Print_Area" localSheetId="6">OW_HRM2!$A$1:$C$179</definedName>
    <definedName name="_xlnm.Print_Area" localSheetId="29">'Rechnung 2015'!$A$2:$F$38</definedName>
    <definedName name="_xlnm.Print_Area" localSheetId="31">'Rechnung 2016'!$A$2:$F$39</definedName>
    <definedName name="_xlnm.Print_Area" localSheetId="35">Selbstfinanzierungsgrad!$A$1:$G$36</definedName>
    <definedName name="_xlnm.Print_Area" localSheetId="5">SZ_HRM2!$A$1:$C$108</definedName>
    <definedName name="_xlnm.Print_Area" localSheetId="20">TG_HRM2!$A$1:$C$179</definedName>
    <definedName name="_xlnm.Print_Area" localSheetId="21">TI_HRM2!$A$1:$C$186</definedName>
    <definedName name="_xlnm.Print_Area" localSheetId="33">'Übersicht Saldo L. R. '!$A$1:$G$34</definedName>
    <definedName name="_xlnm.Print_Area" localSheetId="4">UR_HRM2!$A$1:$C$179</definedName>
    <definedName name="_xlnm.Print_Area" localSheetId="22">VD_HRM2!$A$1:$E$81</definedName>
    <definedName name="_xlnm.Print_Area" localSheetId="0">ZH_HRM2!$A$1:$C$108</definedName>
    <definedName name="_xlnm.Print_Titles" localSheetId="19">AG_HRM2!$1:$2</definedName>
    <definedName name="_xlnm.Print_Titles" localSheetId="16">AI_HRM2!$A:$C,AI_HRM2!$1:$2</definedName>
    <definedName name="_xlnm.Print_Titles" localSheetId="15">AR_HRM2!$1:$2</definedName>
    <definedName name="_xlnm.Print_Titles" localSheetId="2">BE_HRM2!$A:$C,BE_HRM2!$1:$2</definedName>
    <definedName name="_xlnm.Print_Titles" localSheetId="13">BL_HRM2!$1:$2</definedName>
    <definedName name="_xlnm.Print_Titles" localSheetId="12">BS_HRM2!$1:$2</definedName>
    <definedName name="_xlnm.Print_Titles" localSheetId="10">FR_HRM2!$1:$2</definedName>
    <definedName name="_xlnm.Print_Titles" localSheetId="25">GE_HRM2!$1:$2</definedName>
    <definedName name="_xlnm.Print_Titles" localSheetId="8">GL_HRM2!$1:$2</definedName>
    <definedName name="_xlnm.Print_Titles" localSheetId="18">GR_HRM2!$1:$2</definedName>
    <definedName name="_xlnm.Print_Titles" localSheetId="26">JU_HRM2!$1:$2</definedName>
    <definedName name="_xlnm.Print_Titles" localSheetId="3">LU_HRM2!$1:$2</definedName>
    <definedName name="_xlnm.Print_Titles" localSheetId="7">NW_HRM2!$1:$2</definedName>
    <definedName name="_xlnm.Print_Titles" localSheetId="6">OW_HRM2!$1:$2</definedName>
    <definedName name="_xlnm.Print_Titles" localSheetId="17">SG_HRM2!$1:$2</definedName>
    <definedName name="_xlnm.Print_Titles" localSheetId="11">SO_HRM2!$1:$2</definedName>
    <definedName name="_xlnm.Print_Titles" localSheetId="5">SZ_HRM2!$A:$C,SZ_HRM2!$1:$2</definedName>
    <definedName name="_xlnm.Print_Titles" localSheetId="20">TG_HRM2!$1:$2</definedName>
    <definedName name="_xlnm.Print_Titles" localSheetId="21">TI_HRM2!$1:$2</definedName>
    <definedName name="_xlnm.Print_Titles" localSheetId="4">UR_HRM2!$1:$2</definedName>
    <definedName name="_xlnm.Print_Titles" localSheetId="22">VD_HRM2!$1:$2</definedName>
    <definedName name="_xlnm.Print_Titles" localSheetId="9">ZG_HRM2!$1:$2</definedName>
    <definedName name="_xlnm.Print_Titles" localSheetId="0">ZH_HRM2!$A:$C,ZH_HRM2!$1:$2</definedName>
    <definedName name="qd">'Rechnung 2015'!$A$3:$E$36</definedName>
    <definedName name="qf">'Rechnung 2015'!#REF!</definedName>
    <definedName name="sd">'Budgets 2016'!$A$3:$E$36</definedName>
    <definedName name="sf">'Budgets 2016'!#REF!</definedName>
    <definedName name="SF_GradR" localSheetId="30">'Budgets 2016'!$A$3:$E$37</definedName>
    <definedName name="SF_GradR" localSheetId="34">Finanzierungsfehlbetrag!$A$2:$E$35</definedName>
    <definedName name="SF_GradR" localSheetId="29">'Rechnung 2015'!$A$3:$E$37</definedName>
    <definedName name="SF_GradR" localSheetId="31">'Rechnung 2016'!$A$3:$E$37</definedName>
    <definedName name="SF_GradR" localSheetId="35">Selbstfinanzierungsgrad!$A$2:$E$34</definedName>
    <definedName name="SF_GradR" localSheetId="33">'Übersicht Saldo L. R. '!$A$2:$E$35</definedName>
    <definedName name="SF_GradR">#REF!</definedName>
    <definedName name="SFd">Selbstfinanzierungsgrad!$A$1:$F$32</definedName>
    <definedName name="SFmitohne" localSheetId="34">#REF!</definedName>
    <definedName name="SFmitohne" localSheetId="35">#REF!</definedName>
    <definedName name="SG">#REF!</definedName>
    <definedName name="SH">#REF!</definedName>
    <definedName name="so">#REF!</definedName>
    <definedName name="sotxt">#REF!</definedName>
    <definedName name="SZ">#REF!</definedName>
    <definedName name="Text" localSheetId="34">#REF!</definedName>
    <definedName name="Text" localSheetId="35">#REF!</definedName>
    <definedName name="TG">#REF!</definedName>
    <definedName name="TI">#REF!</definedName>
    <definedName name="Umfrage" localSheetId="34">#REF!</definedName>
    <definedName name="Umfrage" localSheetId="35">#REF!</definedName>
    <definedName name="UR">#REF!</definedName>
    <definedName name="VD">#REF!</definedName>
    <definedName name="Verweis" localSheetId="34">#REF!</definedName>
    <definedName name="Verweis" localSheetId="35">#REF!</definedName>
    <definedName name="VS">#REF!</definedName>
    <definedName name="ZG">#REF!</definedName>
    <definedName name="ZH">#REF!</definedName>
    <definedName name="ZIANT" localSheetId="34">#REF!</definedName>
    <definedName name="ZIANT" localSheetId="3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3" i="64" l="1"/>
  <c r="F183" i="64"/>
  <c r="E183" i="64"/>
  <c r="D183" i="64"/>
  <c r="G181" i="64"/>
  <c r="G185" i="64" s="1"/>
  <c r="F181" i="64"/>
  <c r="E181" i="64"/>
  <c r="D181" i="64"/>
  <c r="D185" i="64" s="1"/>
  <c r="G180" i="64"/>
  <c r="F180" i="64"/>
  <c r="F165" i="64" s="1"/>
  <c r="E180" i="64"/>
  <c r="D180" i="64"/>
  <c r="G177" i="64"/>
  <c r="G165" i="64" s="1"/>
  <c r="F177" i="64"/>
  <c r="E177" i="64"/>
  <c r="E165" i="64" s="1"/>
  <c r="D177" i="64"/>
  <c r="G171" i="64"/>
  <c r="F171" i="64"/>
  <c r="E171" i="64"/>
  <c r="D171" i="64"/>
  <c r="G170" i="64"/>
  <c r="F170" i="64"/>
  <c r="E170" i="64"/>
  <c r="D170" i="64"/>
  <c r="G168" i="64"/>
  <c r="F168" i="64"/>
  <c r="E168" i="64"/>
  <c r="D168" i="64"/>
  <c r="D169" i="64" s="1"/>
  <c r="D166" i="64"/>
  <c r="G163" i="64"/>
  <c r="F163" i="64"/>
  <c r="E163" i="64"/>
  <c r="D163" i="64"/>
  <c r="G156" i="64"/>
  <c r="F156" i="64"/>
  <c r="E156" i="64"/>
  <c r="D156" i="64"/>
  <c r="G140" i="64"/>
  <c r="F140" i="64"/>
  <c r="E140" i="64"/>
  <c r="D140" i="64"/>
  <c r="G134" i="64"/>
  <c r="G133" i="64" s="1"/>
  <c r="F134" i="64"/>
  <c r="E134" i="64"/>
  <c r="D134" i="64"/>
  <c r="D133" i="64" s="1"/>
  <c r="D147" i="64" s="1"/>
  <c r="F133" i="64"/>
  <c r="E133" i="64"/>
  <c r="G121" i="64"/>
  <c r="G159" i="64" s="1"/>
  <c r="G161" i="64" s="1"/>
  <c r="F121" i="64"/>
  <c r="F159" i="64" s="1"/>
  <c r="F161" i="64" s="1"/>
  <c r="E121" i="64"/>
  <c r="E159" i="64" s="1"/>
  <c r="E161" i="64" s="1"/>
  <c r="D121" i="64"/>
  <c r="D159" i="64" s="1"/>
  <c r="D161" i="64" s="1"/>
  <c r="G117" i="64"/>
  <c r="F117" i="64"/>
  <c r="E117" i="64"/>
  <c r="D117" i="64"/>
  <c r="G112" i="64"/>
  <c r="G111" i="64" s="1"/>
  <c r="G167" i="64" s="1"/>
  <c r="F112" i="64"/>
  <c r="E112" i="64"/>
  <c r="E111" i="64" s="1"/>
  <c r="E167" i="64" s="1"/>
  <c r="D112" i="64"/>
  <c r="D111" i="64" s="1"/>
  <c r="D167" i="64" s="1"/>
  <c r="F111" i="64"/>
  <c r="G106" i="64"/>
  <c r="F106" i="64"/>
  <c r="E106" i="64"/>
  <c r="D106" i="64"/>
  <c r="G95" i="64"/>
  <c r="F95" i="64"/>
  <c r="F107" i="64" s="1"/>
  <c r="E95" i="64"/>
  <c r="D95" i="64"/>
  <c r="D107" i="64" s="1"/>
  <c r="G76" i="64"/>
  <c r="F76" i="64"/>
  <c r="E76" i="64"/>
  <c r="D76" i="64"/>
  <c r="G55" i="64"/>
  <c r="G166" i="64" s="1"/>
  <c r="F55" i="64"/>
  <c r="E55" i="64"/>
  <c r="E166" i="64" s="1"/>
  <c r="D55" i="64"/>
  <c r="G36" i="64"/>
  <c r="G79" i="64" s="1"/>
  <c r="F36" i="64"/>
  <c r="E36" i="64"/>
  <c r="E79" i="64" s="1"/>
  <c r="D36" i="64"/>
  <c r="D37" i="64" s="1"/>
  <c r="G21" i="64"/>
  <c r="G78" i="64" s="1"/>
  <c r="G178" i="64" s="1"/>
  <c r="F21" i="64"/>
  <c r="F78" i="64" s="1"/>
  <c r="F178" i="64" s="1"/>
  <c r="E21" i="64"/>
  <c r="E78" i="64" s="1"/>
  <c r="E178" i="64" s="1"/>
  <c r="D21" i="64"/>
  <c r="D78" i="64" s="1"/>
  <c r="D178" i="64" s="1"/>
  <c r="G183" i="63"/>
  <c r="F183" i="63"/>
  <c r="E183" i="63"/>
  <c r="D183" i="63"/>
  <c r="G181" i="63"/>
  <c r="F181" i="63"/>
  <c r="E181" i="63"/>
  <c r="E185" i="63" s="1"/>
  <c r="D181" i="63"/>
  <c r="D185" i="63" s="1"/>
  <c r="G180" i="63"/>
  <c r="F180" i="63"/>
  <c r="E180" i="63"/>
  <c r="D180" i="63"/>
  <c r="D165" i="63" s="1"/>
  <c r="G177" i="63"/>
  <c r="G165" i="63" s="1"/>
  <c r="F177" i="63"/>
  <c r="F165" i="63" s="1"/>
  <c r="E177" i="63"/>
  <c r="D177" i="63"/>
  <c r="G171" i="63"/>
  <c r="F171" i="63"/>
  <c r="E171" i="63"/>
  <c r="D171" i="63"/>
  <c r="G170" i="63"/>
  <c r="F170" i="63"/>
  <c r="E170" i="63"/>
  <c r="D170" i="63"/>
  <c r="G168" i="63"/>
  <c r="F168" i="63"/>
  <c r="E168" i="63"/>
  <c r="E169" i="63" s="1"/>
  <c r="D168" i="63"/>
  <c r="D169" i="63" s="1"/>
  <c r="E165" i="63"/>
  <c r="G163" i="63"/>
  <c r="F163" i="63"/>
  <c r="E163" i="63"/>
  <c r="D163" i="63"/>
  <c r="G156" i="63"/>
  <c r="G157" i="63" s="1"/>
  <c r="F156" i="63"/>
  <c r="E156" i="63"/>
  <c r="D156" i="63"/>
  <c r="G140" i="63"/>
  <c r="F140" i="63"/>
  <c r="E140" i="63"/>
  <c r="D140" i="63"/>
  <c r="G134" i="63"/>
  <c r="G133" i="63" s="1"/>
  <c r="F134" i="63"/>
  <c r="E134" i="63"/>
  <c r="E133" i="63" s="1"/>
  <c r="D134" i="63"/>
  <c r="F133" i="63"/>
  <c r="F158" i="63" s="1"/>
  <c r="D133" i="63"/>
  <c r="G121" i="63"/>
  <c r="G159" i="63" s="1"/>
  <c r="G161" i="63" s="1"/>
  <c r="F121" i="63"/>
  <c r="F159" i="63" s="1"/>
  <c r="F161" i="63" s="1"/>
  <c r="E121" i="63"/>
  <c r="E159" i="63" s="1"/>
  <c r="E161" i="63" s="1"/>
  <c r="D121" i="63"/>
  <c r="D159" i="63" s="1"/>
  <c r="D161" i="63" s="1"/>
  <c r="G117" i="63"/>
  <c r="F117" i="63"/>
  <c r="E117" i="63"/>
  <c r="D117" i="63"/>
  <c r="G112" i="63"/>
  <c r="G111" i="63" s="1"/>
  <c r="G167" i="63" s="1"/>
  <c r="F112" i="63"/>
  <c r="E112" i="63"/>
  <c r="D112" i="63"/>
  <c r="D111" i="63" s="1"/>
  <c r="D167" i="63" s="1"/>
  <c r="F111" i="63"/>
  <c r="E111" i="63"/>
  <c r="E167" i="63" s="1"/>
  <c r="G106" i="63"/>
  <c r="F106" i="63"/>
  <c r="E106" i="63"/>
  <c r="D106" i="63"/>
  <c r="G95" i="63"/>
  <c r="F95" i="63"/>
  <c r="F107" i="63" s="1"/>
  <c r="E95" i="63"/>
  <c r="E107" i="63" s="1"/>
  <c r="D95" i="63"/>
  <c r="D107" i="63" s="1"/>
  <c r="D108" i="63" s="1"/>
  <c r="D78" i="63"/>
  <c r="D178" i="63" s="1"/>
  <c r="G76" i="63"/>
  <c r="F76" i="63"/>
  <c r="E76" i="63"/>
  <c r="D76" i="63"/>
  <c r="G55" i="63"/>
  <c r="G166" i="63" s="1"/>
  <c r="F55" i="63"/>
  <c r="F166" i="63" s="1"/>
  <c r="E55" i="63"/>
  <c r="E166" i="63" s="1"/>
  <c r="D55" i="63"/>
  <c r="D166" i="63" s="1"/>
  <c r="G36" i="63"/>
  <c r="G79" i="63" s="1"/>
  <c r="F36" i="63"/>
  <c r="F79" i="63" s="1"/>
  <c r="E36" i="63"/>
  <c r="E79" i="63" s="1"/>
  <c r="D36" i="63"/>
  <c r="D79" i="63" s="1"/>
  <c r="G21" i="63"/>
  <c r="G78" i="63" s="1"/>
  <c r="G178" i="63" s="1"/>
  <c r="F21" i="63"/>
  <c r="F78" i="63" s="1"/>
  <c r="F178" i="63" s="1"/>
  <c r="E21" i="63"/>
  <c r="E78" i="63" s="1"/>
  <c r="E178" i="63" s="1"/>
  <c r="D21" i="63"/>
  <c r="G183" i="62"/>
  <c r="G184" i="62" s="1"/>
  <c r="G172" i="62" s="1"/>
  <c r="F183" i="62"/>
  <c r="F184" i="62" s="1"/>
  <c r="F172" i="62" s="1"/>
  <c r="E183" i="62"/>
  <c r="E184" i="62" s="1"/>
  <c r="E172" i="62" s="1"/>
  <c r="D183" i="62"/>
  <c r="D184" i="62" s="1"/>
  <c r="D172" i="62" s="1"/>
  <c r="G181" i="62"/>
  <c r="F181" i="62"/>
  <c r="E181" i="62"/>
  <c r="E185" i="62" s="1"/>
  <c r="D181" i="62"/>
  <c r="G180" i="62"/>
  <c r="F180" i="62"/>
  <c r="F165" i="62" s="1"/>
  <c r="E180" i="62"/>
  <c r="E165" i="62" s="1"/>
  <c r="D180" i="62"/>
  <c r="G177" i="62"/>
  <c r="F177" i="62"/>
  <c r="E177" i="62"/>
  <c r="D177" i="62"/>
  <c r="D165" i="62" s="1"/>
  <c r="G171" i="62"/>
  <c r="F171" i="62"/>
  <c r="E171" i="62"/>
  <c r="D171" i="62"/>
  <c r="G170" i="62"/>
  <c r="F170" i="62"/>
  <c r="E170" i="62"/>
  <c r="D170" i="62"/>
  <c r="G168" i="62"/>
  <c r="F168" i="62"/>
  <c r="E168" i="62"/>
  <c r="D168" i="62"/>
  <c r="D169" i="62" s="1"/>
  <c r="E166" i="62"/>
  <c r="G165" i="62"/>
  <c r="G163" i="62"/>
  <c r="F163" i="62"/>
  <c r="E163" i="62"/>
  <c r="D163" i="62"/>
  <c r="G156" i="62"/>
  <c r="G157" i="62" s="1"/>
  <c r="F156" i="62"/>
  <c r="F157" i="62" s="1"/>
  <c r="E156" i="62"/>
  <c r="D156" i="62"/>
  <c r="G140" i="62"/>
  <c r="F140" i="62"/>
  <c r="E140" i="62"/>
  <c r="D140" i="62"/>
  <c r="G134" i="62"/>
  <c r="G133" i="62" s="1"/>
  <c r="F134" i="62"/>
  <c r="F133" i="62" s="1"/>
  <c r="E134" i="62"/>
  <c r="E133" i="62" s="1"/>
  <c r="D134" i="62"/>
  <c r="D133" i="62" s="1"/>
  <c r="G121" i="62"/>
  <c r="G159" i="62" s="1"/>
  <c r="G161" i="62" s="1"/>
  <c r="F121" i="62"/>
  <c r="F159" i="62" s="1"/>
  <c r="F161" i="62" s="1"/>
  <c r="E121" i="62"/>
  <c r="E159" i="62" s="1"/>
  <c r="E161" i="62" s="1"/>
  <c r="D121" i="62"/>
  <c r="D159" i="62" s="1"/>
  <c r="D161" i="62" s="1"/>
  <c r="G117" i="62"/>
  <c r="G111" i="62" s="1"/>
  <c r="G167" i="62" s="1"/>
  <c r="F117" i="62"/>
  <c r="E117" i="62"/>
  <c r="D117" i="62"/>
  <c r="G112" i="62"/>
  <c r="F112" i="62"/>
  <c r="E112" i="62"/>
  <c r="D112" i="62"/>
  <c r="F111" i="62"/>
  <c r="E111" i="62"/>
  <c r="E167" i="62" s="1"/>
  <c r="D111" i="62"/>
  <c r="D167" i="62" s="1"/>
  <c r="G106" i="62"/>
  <c r="F106" i="62"/>
  <c r="E106" i="62"/>
  <c r="D106" i="62"/>
  <c r="G95" i="62"/>
  <c r="G107" i="62" s="1"/>
  <c r="F95" i="62"/>
  <c r="F107" i="62" s="1"/>
  <c r="E95" i="62"/>
  <c r="E107" i="62" s="1"/>
  <c r="D95" i="62"/>
  <c r="D107" i="62" s="1"/>
  <c r="D108" i="62" s="1"/>
  <c r="D78" i="62"/>
  <c r="D178" i="62" s="1"/>
  <c r="G76" i="62"/>
  <c r="F76" i="62"/>
  <c r="E76" i="62"/>
  <c r="D76" i="62"/>
  <c r="G55" i="62"/>
  <c r="G166" i="62" s="1"/>
  <c r="F55" i="62"/>
  <c r="E55" i="62"/>
  <c r="D55" i="62"/>
  <c r="D166" i="62" s="1"/>
  <c r="G36" i="62"/>
  <c r="G79" i="62" s="1"/>
  <c r="F36" i="62"/>
  <c r="E36" i="62"/>
  <c r="E79" i="62" s="1"/>
  <c r="D36" i="62"/>
  <c r="D79" i="62" s="1"/>
  <c r="G21" i="62"/>
  <c r="G78" i="62" s="1"/>
  <c r="G178" i="62" s="1"/>
  <c r="F21" i="62"/>
  <c r="F78" i="62" s="1"/>
  <c r="F178" i="62" s="1"/>
  <c r="E21" i="62"/>
  <c r="E78" i="62" s="1"/>
  <c r="E178" i="62" s="1"/>
  <c r="D21" i="62"/>
  <c r="G183" i="61"/>
  <c r="G184" i="61" s="1"/>
  <c r="G172" i="61" s="1"/>
  <c r="F183" i="61"/>
  <c r="F184" i="61" s="1"/>
  <c r="F172" i="61" s="1"/>
  <c r="E183" i="61"/>
  <c r="E184" i="61" s="1"/>
  <c r="E172" i="61" s="1"/>
  <c r="D183" i="61"/>
  <c r="D185" i="61" s="1"/>
  <c r="E181" i="61"/>
  <c r="D181" i="61"/>
  <c r="G180" i="61"/>
  <c r="F180" i="61"/>
  <c r="E180" i="61"/>
  <c r="D180" i="61"/>
  <c r="F177" i="61"/>
  <c r="F157" i="61" s="1"/>
  <c r="E177" i="61"/>
  <c r="E165" i="61" s="1"/>
  <c r="D177" i="61"/>
  <c r="G171" i="61"/>
  <c r="F171" i="61"/>
  <c r="E171" i="61"/>
  <c r="D171" i="61"/>
  <c r="G170" i="61"/>
  <c r="F170" i="61"/>
  <c r="E170" i="61"/>
  <c r="D170" i="61"/>
  <c r="G168" i="61"/>
  <c r="F168" i="61"/>
  <c r="E168" i="61"/>
  <c r="D168" i="61"/>
  <c r="F164" i="61"/>
  <c r="G163" i="61"/>
  <c r="F163" i="61"/>
  <c r="E163" i="61"/>
  <c r="D163" i="61"/>
  <c r="G156" i="61"/>
  <c r="F156" i="61"/>
  <c r="E156" i="61"/>
  <c r="D156" i="61"/>
  <c r="G140" i="61"/>
  <c r="G133" i="61" s="1"/>
  <c r="G147" i="61" s="1"/>
  <c r="F140" i="61"/>
  <c r="F133" i="61" s="1"/>
  <c r="E140" i="61"/>
  <c r="D140" i="61"/>
  <c r="G134" i="61"/>
  <c r="F134" i="61"/>
  <c r="E134" i="61"/>
  <c r="D134" i="61"/>
  <c r="E133" i="61"/>
  <c r="D133" i="61"/>
  <c r="G122" i="61"/>
  <c r="G121" i="61" s="1"/>
  <c r="G159" i="61" s="1"/>
  <c r="G161" i="61" s="1"/>
  <c r="F122" i="61"/>
  <c r="F121" i="61" s="1"/>
  <c r="F159" i="61" s="1"/>
  <c r="F161" i="61" s="1"/>
  <c r="E121" i="61"/>
  <c r="E159" i="61" s="1"/>
  <c r="E161" i="61" s="1"/>
  <c r="D121" i="61"/>
  <c r="D159" i="61" s="1"/>
  <c r="D161" i="61" s="1"/>
  <c r="G117" i="61"/>
  <c r="F117" i="61"/>
  <c r="E117" i="61"/>
  <c r="E111" i="61" s="1"/>
  <c r="D117" i="61"/>
  <c r="D111" i="61" s="1"/>
  <c r="G113" i="61"/>
  <c r="G112" i="61" s="1"/>
  <c r="G111" i="61" s="1"/>
  <c r="F113" i="61"/>
  <c r="F112" i="61" s="1"/>
  <c r="F111" i="61" s="1"/>
  <c r="F167" i="61" s="1"/>
  <c r="E112" i="61"/>
  <c r="D112" i="61"/>
  <c r="G106" i="61"/>
  <c r="G107" i="61" s="1"/>
  <c r="E106" i="61"/>
  <c r="D106" i="61"/>
  <c r="G103" i="61"/>
  <c r="F103" i="61"/>
  <c r="F106" i="61" s="1"/>
  <c r="G95" i="61"/>
  <c r="F95" i="61"/>
  <c r="E95" i="61"/>
  <c r="D95" i="61"/>
  <c r="G76" i="61"/>
  <c r="F76" i="61"/>
  <c r="E76" i="61"/>
  <c r="D76" i="61"/>
  <c r="G55" i="61"/>
  <c r="G166" i="61" s="1"/>
  <c r="F55" i="61"/>
  <c r="F166" i="61" s="1"/>
  <c r="E55" i="61"/>
  <c r="E166" i="61" s="1"/>
  <c r="D55" i="61"/>
  <c r="D166" i="61" s="1"/>
  <c r="E36" i="61"/>
  <c r="D36" i="61"/>
  <c r="D79" i="61" s="1"/>
  <c r="G35" i="61"/>
  <c r="F35" i="61"/>
  <c r="G34" i="61"/>
  <c r="F34" i="61"/>
  <c r="G23" i="61"/>
  <c r="F23" i="61"/>
  <c r="G22" i="61"/>
  <c r="F22" i="61"/>
  <c r="F181" i="61" s="1"/>
  <c r="G21" i="61"/>
  <c r="G78" i="61" s="1"/>
  <c r="G178" i="61" s="1"/>
  <c r="F21" i="61"/>
  <c r="F78" i="61" s="1"/>
  <c r="F178" i="61" s="1"/>
  <c r="F179" i="61" s="1"/>
  <c r="E21" i="61"/>
  <c r="E78" i="61" s="1"/>
  <c r="E178" i="61" s="1"/>
  <c r="D21" i="61"/>
  <c r="D78" i="61" s="1"/>
  <c r="D178" i="61" s="1"/>
  <c r="G184" i="60"/>
  <c r="G183" i="60"/>
  <c r="F183" i="60"/>
  <c r="F184" i="60" s="1"/>
  <c r="F172" i="60" s="1"/>
  <c r="E183" i="60"/>
  <c r="D183" i="60"/>
  <c r="D184" i="60" s="1"/>
  <c r="D172" i="60" s="1"/>
  <c r="G181" i="60"/>
  <c r="F181" i="60"/>
  <c r="F185" i="60" s="1"/>
  <c r="E181" i="60"/>
  <c r="D181" i="60"/>
  <c r="G180" i="60"/>
  <c r="F180" i="60"/>
  <c r="E180" i="60"/>
  <c r="E165" i="60" s="1"/>
  <c r="D180" i="60"/>
  <c r="G177" i="60"/>
  <c r="F177" i="60"/>
  <c r="F165" i="60" s="1"/>
  <c r="E177" i="60"/>
  <c r="D177" i="60"/>
  <c r="D165" i="60" s="1"/>
  <c r="G172" i="60"/>
  <c r="G171" i="60"/>
  <c r="F171" i="60"/>
  <c r="E171" i="60"/>
  <c r="D171" i="60"/>
  <c r="G170" i="60"/>
  <c r="F170" i="60"/>
  <c r="E170" i="60"/>
  <c r="D170" i="60"/>
  <c r="G168" i="60"/>
  <c r="F168" i="60"/>
  <c r="F169" i="60" s="1"/>
  <c r="E168" i="60"/>
  <c r="D168" i="60"/>
  <c r="D169" i="60" s="1"/>
  <c r="G163" i="60"/>
  <c r="F163" i="60"/>
  <c r="E163" i="60"/>
  <c r="D163" i="60"/>
  <c r="G159" i="60"/>
  <c r="G161" i="60" s="1"/>
  <c r="G156" i="60"/>
  <c r="F156" i="60"/>
  <c r="E156" i="60"/>
  <c r="D156" i="60"/>
  <c r="G140" i="60"/>
  <c r="F140" i="60"/>
  <c r="E140" i="60"/>
  <c r="D140" i="60"/>
  <c r="G134" i="60"/>
  <c r="G133" i="60" s="1"/>
  <c r="F134" i="60"/>
  <c r="F133" i="60" s="1"/>
  <c r="F158" i="60" s="1"/>
  <c r="E134" i="60"/>
  <c r="E133" i="60" s="1"/>
  <c r="D134" i="60"/>
  <c r="D133" i="60"/>
  <c r="G121" i="60"/>
  <c r="F121" i="60"/>
  <c r="F159" i="60" s="1"/>
  <c r="F161" i="60" s="1"/>
  <c r="E121" i="60"/>
  <c r="E159" i="60" s="1"/>
  <c r="E161" i="60" s="1"/>
  <c r="D121" i="60"/>
  <c r="D159" i="60" s="1"/>
  <c r="D161" i="60" s="1"/>
  <c r="G117" i="60"/>
  <c r="F117" i="60"/>
  <c r="E117" i="60"/>
  <c r="D117" i="60"/>
  <c r="G112" i="60"/>
  <c r="G111" i="60" s="1"/>
  <c r="F112" i="60"/>
  <c r="E112" i="60"/>
  <c r="D112" i="60"/>
  <c r="D111" i="60" s="1"/>
  <c r="D167" i="60" s="1"/>
  <c r="F111" i="60"/>
  <c r="F167" i="60" s="1"/>
  <c r="E111" i="60"/>
  <c r="G106" i="60"/>
  <c r="F106" i="60"/>
  <c r="E106" i="60"/>
  <c r="D106" i="60"/>
  <c r="G95" i="60"/>
  <c r="G107" i="60" s="1"/>
  <c r="G108" i="60" s="1"/>
  <c r="F95" i="60"/>
  <c r="E95" i="60"/>
  <c r="E107" i="60" s="1"/>
  <c r="D95" i="60"/>
  <c r="D107" i="60" s="1"/>
  <c r="G76" i="60"/>
  <c r="F76" i="60"/>
  <c r="E76" i="60"/>
  <c r="D76" i="60"/>
  <c r="G55" i="60"/>
  <c r="G166" i="60" s="1"/>
  <c r="F55" i="60"/>
  <c r="F166" i="60" s="1"/>
  <c r="E55" i="60"/>
  <c r="D55" i="60"/>
  <c r="D166" i="60" s="1"/>
  <c r="G36" i="60"/>
  <c r="F36" i="60"/>
  <c r="F79" i="60" s="1"/>
  <c r="E36" i="60"/>
  <c r="D36" i="60"/>
  <c r="D79" i="60" s="1"/>
  <c r="G21" i="60"/>
  <c r="G78" i="60" s="1"/>
  <c r="G178" i="60" s="1"/>
  <c r="F21" i="60"/>
  <c r="F78" i="60" s="1"/>
  <c r="F178" i="60" s="1"/>
  <c r="E21" i="60"/>
  <c r="E78" i="60" s="1"/>
  <c r="E178" i="60" s="1"/>
  <c r="D21" i="60"/>
  <c r="D78" i="60" s="1"/>
  <c r="D178" i="60" s="1"/>
  <c r="G183" i="59"/>
  <c r="F183" i="59"/>
  <c r="F184" i="59" s="1"/>
  <c r="F172" i="59" s="1"/>
  <c r="E183" i="59"/>
  <c r="D183" i="59"/>
  <c r="D184" i="59" s="1"/>
  <c r="D172" i="59" s="1"/>
  <c r="G181" i="59"/>
  <c r="F181" i="59"/>
  <c r="E181" i="59"/>
  <c r="D181" i="59"/>
  <c r="G180" i="59"/>
  <c r="F180" i="59"/>
  <c r="E180" i="59"/>
  <c r="D180" i="59"/>
  <c r="D165" i="59" s="1"/>
  <c r="G177" i="59"/>
  <c r="G165" i="59" s="1"/>
  <c r="F177" i="59"/>
  <c r="E177" i="59"/>
  <c r="D177" i="59"/>
  <c r="G171" i="59"/>
  <c r="F171" i="59"/>
  <c r="E171" i="59"/>
  <c r="D171" i="59"/>
  <c r="G170" i="59"/>
  <c r="G184" i="59" s="1"/>
  <c r="G172" i="59" s="1"/>
  <c r="F170" i="59"/>
  <c r="E170" i="59"/>
  <c r="D170" i="59"/>
  <c r="G168" i="59"/>
  <c r="F168" i="59"/>
  <c r="F169" i="59" s="1"/>
  <c r="E168" i="59"/>
  <c r="D168" i="59"/>
  <c r="D169" i="59" s="1"/>
  <c r="F165" i="59"/>
  <c r="E165" i="59"/>
  <c r="G163" i="59"/>
  <c r="F163" i="59"/>
  <c r="E163" i="59"/>
  <c r="D163" i="59"/>
  <c r="F161" i="59"/>
  <c r="E161" i="59"/>
  <c r="G156" i="59"/>
  <c r="F156" i="59"/>
  <c r="E156" i="59"/>
  <c r="D156" i="59"/>
  <c r="D157" i="59" s="1"/>
  <c r="G140" i="59"/>
  <c r="G133" i="59" s="1"/>
  <c r="F140" i="59"/>
  <c r="F133" i="59" s="1"/>
  <c r="F158" i="59" s="1"/>
  <c r="E140" i="59"/>
  <c r="D140" i="59"/>
  <c r="G134" i="59"/>
  <c r="F134" i="59"/>
  <c r="E134" i="59"/>
  <c r="E133" i="59" s="1"/>
  <c r="D134" i="59"/>
  <c r="D133" i="59"/>
  <c r="G121" i="59"/>
  <c r="G159" i="59" s="1"/>
  <c r="G161" i="59" s="1"/>
  <c r="F121" i="59"/>
  <c r="F159" i="59" s="1"/>
  <c r="E121" i="59"/>
  <c r="E159" i="59" s="1"/>
  <c r="D121" i="59"/>
  <c r="D159" i="59" s="1"/>
  <c r="D161" i="59" s="1"/>
  <c r="G117" i="59"/>
  <c r="F117" i="59"/>
  <c r="E117" i="59"/>
  <c r="D117" i="59"/>
  <c r="D111" i="59" s="1"/>
  <c r="D167" i="59" s="1"/>
  <c r="G112" i="59"/>
  <c r="G111" i="59" s="1"/>
  <c r="F112" i="59"/>
  <c r="E112" i="59"/>
  <c r="E111" i="59" s="1"/>
  <c r="D112" i="59"/>
  <c r="F111" i="59"/>
  <c r="F167" i="59" s="1"/>
  <c r="G107" i="59"/>
  <c r="G108" i="59" s="1"/>
  <c r="G106" i="59"/>
  <c r="F106" i="59"/>
  <c r="E106" i="59"/>
  <c r="D106" i="59"/>
  <c r="G95" i="59"/>
  <c r="F95" i="59"/>
  <c r="E95" i="59"/>
  <c r="E107" i="59" s="1"/>
  <c r="D95" i="59"/>
  <c r="G76" i="59"/>
  <c r="F76" i="59"/>
  <c r="E76" i="59"/>
  <c r="D76" i="59"/>
  <c r="G55" i="59"/>
  <c r="G166" i="59" s="1"/>
  <c r="F55" i="59"/>
  <c r="F166" i="59" s="1"/>
  <c r="E55" i="59"/>
  <c r="D55" i="59"/>
  <c r="D166" i="59" s="1"/>
  <c r="G36" i="59"/>
  <c r="F36" i="59"/>
  <c r="F79" i="59" s="1"/>
  <c r="E36" i="59"/>
  <c r="D36" i="59"/>
  <c r="D79" i="59" s="1"/>
  <c r="G21" i="59"/>
  <c r="G78" i="59" s="1"/>
  <c r="G178" i="59" s="1"/>
  <c r="F21" i="59"/>
  <c r="F78" i="59" s="1"/>
  <c r="F178" i="59" s="1"/>
  <c r="E21" i="59"/>
  <c r="E78" i="59" s="1"/>
  <c r="E178" i="59" s="1"/>
  <c r="D21" i="59"/>
  <c r="D78" i="59" s="1"/>
  <c r="D178" i="59" s="1"/>
  <c r="G184" i="58"/>
  <c r="G183" i="58"/>
  <c r="F183" i="58"/>
  <c r="F184" i="58" s="1"/>
  <c r="F172" i="58" s="1"/>
  <c r="E183" i="58"/>
  <c r="D183" i="58"/>
  <c r="G181" i="58"/>
  <c r="F181" i="58"/>
  <c r="E181" i="58"/>
  <c r="D181" i="58"/>
  <c r="D185" i="58" s="1"/>
  <c r="G180" i="58"/>
  <c r="F180" i="58"/>
  <c r="E180" i="58"/>
  <c r="D180" i="58"/>
  <c r="G177" i="58"/>
  <c r="F177" i="58"/>
  <c r="F165" i="58" s="1"/>
  <c r="E177" i="58"/>
  <c r="D177" i="58"/>
  <c r="D151" i="58" s="1"/>
  <c r="G172" i="58"/>
  <c r="G171" i="58"/>
  <c r="F171" i="58"/>
  <c r="E171" i="58"/>
  <c r="D171" i="58"/>
  <c r="G170" i="58"/>
  <c r="F170" i="58"/>
  <c r="E170" i="58"/>
  <c r="D170" i="58"/>
  <c r="D169" i="58"/>
  <c r="G168" i="58"/>
  <c r="F168" i="58"/>
  <c r="E168" i="58"/>
  <c r="D168" i="58"/>
  <c r="G163" i="58"/>
  <c r="F163" i="58"/>
  <c r="E163" i="58"/>
  <c r="D163" i="58"/>
  <c r="D162" i="58"/>
  <c r="G161" i="58"/>
  <c r="E161" i="58"/>
  <c r="D161" i="58"/>
  <c r="E160" i="58"/>
  <c r="D160" i="58"/>
  <c r="G156" i="58"/>
  <c r="F156" i="58"/>
  <c r="E156" i="58"/>
  <c r="D156" i="58"/>
  <c r="G140" i="58"/>
  <c r="F140" i="58"/>
  <c r="E140" i="58"/>
  <c r="D140" i="58"/>
  <c r="G134" i="58"/>
  <c r="G133" i="58" s="1"/>
  <c r="G147" i="58" s="1"/>
  <c r="F134" i="58"/>
  <c r="F133" i="58" s="1"/>
  <c r="F158" i="58" s="1"/>
  <c r="E134" i="58"/>
  <c r="E133" i="58" s="1"/>
  <c r="D134" i="58"/>
  <c r="D133" i="58" s="1"/>
  <c r="D158" i="58" s="1"/>
  <c r="G121" i="58"/>
  <c r="G159" i="58" s="1"/>
  <c r="F121" i="58"/>
  <c r="F159" i="58" s="1"/>
  <c r="F161" i="58" s="1"/>
  <c r="E121" i="58"/>
  <c r="E159" i="58" s="1"/>
  <c r="D121" i="58"/>
  <c r="D159" i="58" s="1"/>
  <c r="G117" i="58"/>
  <c r="G111" i="58" s="1"/>
  <c r="F117" i="58"/>
  <c r="E117" i="58"/>
  <c r="D117" i="58"/>
  <c r="G112" i="58"/>
  <c r="F112" i="58"/>
  <c r="F111" i="58" s="1"/>
  <c r="F167" i="58" s="1"/>
  <c r="E112" i="58"/>
  <c r="D112" i="58"/>
  <c r="E111" i="58"/>
  <c r="D111" i="58"/>
  <c r="D167" i="58" s="1"/>
  <c r="G106" i="58"/>
  <c r="F106" i="58"/>
  <c r="E106" i="58"/>
  <c r="D106" i="58"/>
  <c r="G95" i="58"/>
  <c r="F95" i="58"/>
  <c r="F107" i="58" s="1"/>
  <c r="E95" i="58"/>
  <c r="E107" i="58" s="1"/>
  <c r="E108" i="58" s="1"/>
  <c r="D95" i="58"/>
  <c r="G76" i="58"/>
  <c r="F76" i="58"/>
  <c r="E76" i="58"/>
  <c r="D76" i="58"/>
  <c r="G55" i="58"/>
  <c r="F55" i="58"/>
  <c r="F166" i="58" s="1"/>
  <c r="E55" i="58"/>
  <c r="D55" i="58"/>
  <c r="D166" i="58" s="1"/>
  <c r="G36" i="58"/>
  <c r="G37" i="58" s="1"/>
  <c r="F36" i="58"/>
  <c r="F79" i="58" s="1"/>
  <c r="E36" i="58"/>
  <c r="D36" i="58"/>
  <c r="D79" i="58" s="1"/>
  <c r="G21" i="58"/>
  <c r="G78" i="58" s="1"/>
  <c r="G178" i="58" s="1"/>
  <c r="G164" i="58" s="1"/>
  <c r="F21" i="58"/>
  <c r="F78" i="58" s="1"/>
  <c r="F178" i="58" s="1"/>
  <c r="E21" i="58"/>
  <c r="E78" i="58" s="1"/>
  <c r="E178" i="58" s="1"/>
  <c r="D21" i="58"/>
  <c r="D78" i="58" s="1"/>
  <c r="D178" i="58" s="1"/>
  <c r="G183" i="57"/>
  <c r="F183" i="57"/>
  <c r="E183" i="57"/>
  <c r="D183" i="57"/>
  <c r="G181" i="57"/>
  <c r="F181" i="57"/>
  <c r="E181" i="57"/>
  <c r="D181" i="57"/>
  <c r="G180" i="57"/>
  <c r="F180" i="57"/>
  <c r="E180" i="57"/>
  <c r="E165" i="57" s="1"/>
  <c r="D180" i="57"/>
  <c r="D165" i="57" s="1"/>
  <c r="G177" i="57"/>
  <c r="G165" i="57" s="1"/>
  <c r="F177" i="57"/>
  <c r="E177" i="57"/>
  <c r="D177" i="57"/>
  <c r="G171" i="57"/>
  <c r="F171" i="57"/>
  <c r="E171" i="57"/>
  <c r="D171" i="57"/>
  <c r="G170" i="57"/>
  <c r="F170" i="57"/>
  <c r="E170" i="57"/>
  <c r="D170" i="57"/>
  <c r="G168" i="57"/>
  <c r="F168" i="57"/>
  <c r="E168" i="57"/>
  <c r="D168" i="57"/>
  <c r="D169" i="57" s="1"/>
  <c r="G166" i="57"/>
  <c r="F165" i="57"/>
  <c r="G163" i="57"/>
  <c r="F163" i="57"/>
  <c r="E163" i="57"/>
  <c r="D163" i="57"/>
  <c r="G156" i="57"/>
  <c r="G157" i="57" s="1"/>
  <c r="F156" i="57"/>
  <c r="F157" i="57" s="1"/>
  <c r="E156" i="57"/>
  <c r="D156" i="57"/>
  <c r="D157" i="57" s="1"/>
  <c r="G140" i="57"/>
  <c r="F140" i="57"/>
  <c r="E140" i="57"/>
  <c r="D140" i="57"/>
  <c r="D133" i="57" s="1"/>
  <c r="G134" i="57"/>
  <c r="G133" i="57" s="1"/>
  <c r="F134" i="57"/>
  <c r="F133" i="57" s="1"/>
  <c r="F147" i="57" s="1"/>
  <c r="E134" i="57"/>
  <c r="E133" i="57" s="1"/>
  <c r="D134" i="57"/>
  <c r="G121" i="57"/>
  <c r="G159" i="57" s="1"/>
  <c r="G161" i="57" s="1"/>
  <c r="F121" i="57"/>
  <c r="F159" i="57" s="1"/>
  <c r="F161" i="57" s="1"/>
  <c r="E121" i="57"/>
  <c r="E159" i="57" s="1"/>
  <c r="E161" i="57" s="1"/>
  <c r="D121" i="57"/>
  <c r="D159" i="57" s="1"/>
  <c r="D161" i="57" s="1"/>
  <c r="G117" i="57"/>
  <c r="F117" i="57"/>
  <c r="E117" i="57"/>
  <c r="D117" i="57"/>
  <c r="G112" i="57"/>
  <c r="F112" i="57"/>
  <c r="E112" i="57"/>
  <c r="E111" i="57" s="1"/>
  <c r="E131" i="57" s="1"/>
  <c r="D112" i="57"/>
  <c r="D111" i="57" s="1"/>
  <c r="D167" i="57" s="1"/>
  <c r="G111" i="57"/>
  <c r="G167" i="57" s="1"/>
  <c r="F111" i="57"/>
  <c r="F167" i="57" s="1"/>
  <c r="G106" i="57"/>
  <c r="F106" i="57"/>
  <c r="E106" i="57"/>
  <c r="D106" i="57"/>
  <c r="G95" i="57"/>
  <c r="F95" i="57"/>
  <c r="F107" i="57" s="1"/>
  <c r="E95" i="57"/>
  <c r="E107" i="57" s="1"/>
  <c r="D95" i="57"/>
  <c r="G76" i="57"/>
  <c r="F76" i="57"/>
  <c r="E76" i="57"/>
  <c r="D76" i="57"/>
  <c r="G55" i="57"/>
  <c r="F55" i="57"/>
  <c r="F166" i="57" s="1"/>
  <c r="E55" i="57"/>
  <c r="E166" i="57" s="1"/>
  <c r="D55" i="57"/>
  <c r="D166" i="57" s="1"/>
  <c r="G36" i="57"/>
  <c r="G79" i="57" s="1"/>
  <c r="F36" i="57"/>
  <c r="F79" i="57" s="1"/>
  <c r="E36" i="57"/>
  <c r="E79" i="57" s="1"/>
  <c r="D36" i="57"/>
  <c r="D79" i="57" s="1"/>
  <c r="G21" i="57"/>
  <c r="G78" i="57" s="1"/>
  <c r="G178" i="57" s="1"/>
  <c r="F21" i="57"/>
  <c r="F78" i="57" s="1"/>
  <c r="F178" i="57" s="1"/>
  <c r="E21" i="57"/>
  <c r="E78" i="57" s="1"/>
  <c r="E178" i="57" s="1"/>
  <c r="D21" i="57"/>
  <c r="D78" i="57" s="1"/>
  <c r="D178" i="57" s="1"/>
  <c r="F184" i="56"/>
  <c r="F172" i="56" s="1"/>
  <c r="G183" i="56"/>
  <c r="F183" i="56"/>
  <c r="E183" i="56"/>
  <c r="D183" i="56"/>
  <c r="F182" i="56"/>
  <c r="F186" i="56" s="1"/>
  <c r="G181" i="56"/>
  <c r="G185" i="56" s="1"/>
  <c r="F181" i="56"/>
  <c r="F185" i="56" s="1"/>
  <c r="E181" i="56"/>
  <c r="D181" i="56"/>
  <c r="G180" i="56"/>
  <c r="G165" i="56" s="1"/>
  <c r="F180" i="56"/>
  <c r="E180" i="56"/>
  <c r="D180" i="56"/>
  <c r="D165" i="56" s="1"/>
  <c r="G177" i="56"/>
  <c r="F177" i="56"/>
  <c r="F169" i="56" s="1"/>
  <c r="E177" i="56"/>
  <c r="D177" i="56"/>
  <c r="G171" i="56"/>
  <c r="F171" i="56"/>
  <c r="E171" i="56"/>
  <c r="D171" i="56"/>
  <c r="G170" i="56"/>
  <c r="F170" i="56"/>
  <c r="E170" i="56"/>
  <c r="D170" i="56"/>
  <c r="G168" i="56"/>
  <c r="F168" i="56"/>
  <c r="E168" i="56"/>
  <c r="D168" i="56"/>
  <c r="D169" i="56" s="1"/>
  <c r="F166" i="56"/>
  <c r="F165" i="56"/>
  <c r="E165" i="56"/>
  <c r="G163" i="56"/>
  <c r="F163" i="56"/>
  <c r="E163" i="56"/>
  <c r="D163" i="56"/>
  <c r="F157" i="56"/>
  <c r="G156" i="56"/>
  <c r="G157" i="56" s="1"/>
  <c r="F156" i="56"/>
  <c r="E156" i="56"/>
  <c r="D156" i="56"/>
  <c r="G140" i="56"/>
  <c r="F140" i="56"/>
  <c r="E140" i="56"/>
  <c r="E133" i="56" s="1"/>
  <c r="D140" i="56"/>
  <c r="D133" i="56" s="1"/>
  <c r="D158" i="56" s="1"/>
  <c r="G134" i="56"/>
  <c r="G133" i="56" s="1"/>
  <c r="G158" i="56" s="1"/>
  <c r="F134" i="56"/>
  <c r="F133" i="56" s="1"/>
  <c r="E134" i="56"/>
  <c r="D134" i="56"/>
  <c r="G121" i="56"/>
  <c r="G159" i="56" s="1"/>
  <c r="G161" i="56" s="1"/>
  <c r="F121" i="56"/>
  <c r="F159" i="56" s="1"/>
  <c r="F161" i="56" s="1"/>
  <c r="E121" i="56"/>
  <c r="E159" i="56" s="1"/>
  <c r="E161" i="56" s="1"/>
  <c r="D121" i="56"/>
  <c r="D159" i="56" s="1"/>
  <c r="D161" i="56" s="1"/>
  <c r="G117" i="56"/>
  <c r="F117" i="56"/>
  <c r="E117" i="56"/>
  <c r="D117" i="56"/>
  <c r="G112" i="56"/>
  <c r="F112" i="56"/>
  <c r="F111" i="56" s="1"/>
  <c r="E112" i="56"/>
  <c r="E111" i="56" s="1"/>
  <c r="E167" i="56" s="1"/>
  <c r="D112" i="56"/>
  <c r="D111" i="56" s="1"/>
  <c r="D167" i="56" s="1"/>
  <c r="G111" i="56"/>
  <c r="G167" i="56" s="1"/>
  <c r="G106" i="56"/>
  <c r="F106" i="56"/>
  <c r="E106" i="56"/>
  <c r="D106" i="56"/>
  <c r="G95" i="56"/>
  <c r="G107" i="56" s="1"/>
  <c r="F95" i="56"/>
  <c r="F107" i="56" s="1"/>
  <c r="F108" i="56" s="1"/>
  <c r="E95" i="56"/>
  <c r="D95" i="56"/>
  <c r="G76" i="56"/>
  <c r="F76" i="56"/>
  <c r="E76" i="56"/>
  <c r="D76" i="56"/>
  <c r="G55" i="56"/>
  <c r="G166" i="56" s="1"/>
  <c r="F55" i="56"/>
  <c r="E55" i="56"/>
  <c r="E166" i="56" s="1"/>
  <c r="D55" i="56"/>
  <c r="G36" i="56"/>
  <c r="G79" i="56" s="1"/>
  <c r="F36" i="56"/>
  <c r="F79" i="56" s="1"/>
  <c r="E36" i="56"/>
  <c r="E79" i="56" s="1"/>
  <c r="D36" i="56"/>
  <c r="D79" i="56" s="1"/>
  <c r="G21" i="56"/>
  <c r="G78" i="56" s="1"/>
  <c r="G178" i="56" s="1"/>
  <c r="F21" i="56"/>
  <c r="F78" i="56" s="1"/>
  <c r="F178" i="56" s="1"/>
  <c r="E21" i="56"/>
  <c r="E78" i="56" s="1"/>
  <c r="E178" i="56" s="1"/>
  <c r="D21" i="56"/>
  <c r="D78" i="56" s="1"/>
  <c r="D178" i="56" s="1"/>
  <c r="G183" i="55"/>
  <c r="F183" i="55"/>
  <c r="F185" i="55" s="1"/>
  <c r="E183" i="55"/>
  <c r="D183" i="55"/>
  <c r="D184" i="55" s="1"/>
  <c r="D172" i="55" s="1"/>
  <c r="F182" i="55"/>
  <c r="G181" i="55"/>
  <c r="F181" i="55"/>
  <c r="E181" i="55"/>
  <c r="D181" i="55"/>
  <c r="G180" i="55"/>
  <c r="F180" i="55"/>
  <c r="E180" i="55"/>
  <c r="E165" i="55" s="1"/>
  <c r="D180" i="55"/>
  <c r="D165" i="55" s="1"/>
  <c r="G177" i="55"/>
  <c r="F177" i="55"/>
  <c r="F169" i="55" s="1"/>
  <c r="E177" i="55"/>
  <c r="D177" i="55"/>
  <c r="G171" i="55"/>
  <c r="F171" i="55"/>
  <c r="E171" i="55"/>
  <c r="D171" i="55"/>
  <c r="G170" i="55"/>
  <c r="F170" i="55"/>
  <c r="E170" i="55"/>
  <c r="D170" i="55"/>
  <c r="G168" i="55"/>
  <c r="F168" i="55"/>
  <c r="E168" i="55"/>
  <c r="E169" i="55" s="1"/>
  <c r="D168" i="55"/>
  <c r="D169" i="55" s="1"/>
  <c r="F166" i="55"/>
  <c r="G165" i="55"/>
  <c r="F165" i="55"/>
  <c r="G163" i="55"/>
  <c r="F163" i="55"/>
  <c r="E163" i="55"/>
  <c r="D163" i="55"/>
  <c r="F157" i="55"/>
  <c r="G156" i="55"/>
  <c r="F156" i="55"/>
  <c r="E156" i="55"/>
  <c r="D156" i="55"/>
  <c r="D157" i="55" s="1"/>
  <c r="G140" i="55"/>
  <c r="F140" i="55"/>
  <c r="F133" i="55" s="1"/>
  <c r="E140" i="55"/>
  <c r="E133" i="55" s="1"/>
  <c r="E158" i="55" s="1"/>
  <c r="D140" i="55"/>
  <c r="D133" i="55" s="1"/>
  <c r="G134" i="55"/>
  <c r="G133" i="55" s="1"/>
  <c r="F134" i="55"/>
  <c r="E134" i="55"/>
  <c r="D134" i="55"/>
  <c r="G121" i="55"/>
  <c r="G159" i="55" s="1"/>
  <c r="G161" i="55" s="1"/>
  <c r="F121" i="55"/>
  <c r="F159" i="55" s="1"/>
  <c r="F161" i="55" s="1"/>
  <c r="E121" i="55"/>
  <c r="E159" i="55" s="1"/>
  <c r="E161" i="55" s="1"/>
  <c r="D121" i="55"/>
  <c r="D159" i="55" s="1"/>
  <c r="D161" i="55" s="1"/>
  <c r="G117" i="55"/>
  <c r="F117" i="55"/>
  <c r="E117" i="55"/>
  <c r="D117" i="55"/>
  <c r="G112" i="55"/>
  <c r="G111" i="55" s="1"/>
  <c r="G167" i="55" s="1"/>
  <c r="F112" i="55"/>
  <c r="F111" i="55" s="1"/>
  <c r="E112" i="55"/>
  <c r="E111" i="55" s="1"/>
  <c r="E167" i="55" s="1"/>
  <c r="D112" i="55"/>
  <c r="D111" i="55" s="1"/>
  <c r="D167" i="55" s="1"/>
  <c r="G106" i="55"/>
  <c r="F106" i="55"/>
  <c r="F107" i="55" s="1"/>
  <c r="F108" i="55" s="1"/>
  <c r="E106" i="55"/>
  <c r="D106" i="55"/>
  <c r="G95" i="55"/>
  <c r="G107" i="55" s="1"/>
  <c r="F95" i="55"/>
  <c r="E95" i="55"/>
  <c r="D95" i="55"/>
  <c r="F78" i="55"/>
  <c r="F178" i="55" s="1"/>
  <c r="G76" i="55"/>
  <c r="F76" i="55"/>
  <c r="E76" i="55"/>
  <c r="D76" i="55"/>
  <c r="G55" i="55"/>
  <c r="G166" i="55" s="1"/>
  <c r="F55" i="55"/>
  <c r="E55" i="55"/>
  <c r="E166" i="55" s="1"/>
  <c r="D55" i="55"/>
  <c r="G36" i="55"/>
  <c r="G79" i="55" s="1"/>
  <c r="F36" i="55"/>
  <c r="F79" i="55" s="1"/>
  <c r="E36" i="55"/>
  <c r="E79" i="55" s="1"/>
  <c r="D36" i="55"/>
  <c r="D79" i="55" s="1"/>
  <c r="G21" i="55"/>
  <c r="G78" i="55" s="1"/>
  <c r="G178" i="55" s="1"/>
  <c r="F21" i="55"/>
  <c r="E21" i="55"/>
  <c r="E78" i="55" s="1"/>
  <c r="E178" i="55" s="1"/>
  <c r="D21" i="55"/>
  <c r="D78" i="55" s="1"/>
  <c r="D178" i="55" s="1"/>
  <c r="F185" i="54"/>
  <c r="G183" i="54"/>
  <c r="F183" i="54"/>
  <c r="F184" i="54" s="1"/>
  <c r="F172" i="54" s="1"/>
  <c r="E183" i="54"/>
  <c r="D183" i="54"/>
  <c r="D184" i="54" s="1"/>
  <c r="D172" i="54" s="1"/>
  <c r="G181" i="54"/>
  <c r="F181" i="54"/>
  <c r="E181" i="54"/>
  <c r="D181" i="54"/>
  <c r="G180" i="54"/>
  <c r="F180" i="54"/>
  <c r="F165" i="54" s="1"/>
  <c r="E180" i="54"/>
  <c r="D180" i="54"/>
  <c r="D165" i="54" s="1"/>
  <c r="G177" i="54"/>
  <c r="G169" i="54" s="1"/>
  <c r="F177" i="54"/>
  <c r="E177" i="54"/>
  <c r="D177" i="54"/>
  <c r="G171" i="54"/>
  <c r="F171" i="54"/>
  <c r="F182" i="54" s="1"/>
  <c r="E171" i="54"/>
  <c r="D171" i="54"/>
  <c r="G170" i="54"/>
  <c r="F170" i="54"/>
  <c r="E170" i="54"/>
  <c r="D170" i="54"/>
  <c r="G168" i="54"/>
  <c r="F168" i="54"/>
  <c r="F169" i="54" s="1"/>
  <c r="E168" i="54"/>
  <c r="D168" i="54"/>
  <c r="D169" i="54" s="1"/>
  <c r="G165" i="54"/>
  <c r="E165" i="54"/>
  <c r="G163" i="54"/>
  <c r="F163" i="54"/>
  <c r="E163" i="54"/>
  <c r="D163" i="54"/>
  <c r="G156" i="54"/>
  <c r="F156" i="54"/>
  <c r="F157" i="54" s="1"/>
  <c r="E156" i="54"/>
  <c r="D156" i="54"/>
  <c r="D157" i="54" s="1"/>
  <c r="G140" i="54"/>
  <c r="G133" i="54" s="1"/>
  <c r="G147" i="54" s="1"/>
  <c r="F140" i="54"/>
  <c r="E140" i="54"/>
  <c r="D140" i="54"/>
  <c r="G134" i="54"/>
  <c r="F134" i="54"/>
  <c r="F133" i="54" s="1"/>
  <c r="F158" i="54" s="1"/>
  <c r="E134" i="54"/>
  <c r="D134" i="54"/>
  <c r="E133" i="54"/>
  <c r="D133" i="54"/>
  <c r="G121" i="54"/>
  <c r="G159" i="54" s="1"/>
  <c r="G161" i="54" s="1"/>
  <c r="F121" i="54"/>
  <c r="F159" i="54" s="1"/>
  <c r="F161" i="54" s="1"/>
  <c r="E121" i="54"/>
  <c r="E159" i="54" s="1"/>
  <c r="E161" i="54" s="1"/>
  <c r="D121" i="54"/>
  <c r="D159" i="54" s="1"/>
  <c r="D161" i="54" s="1"/>
  <c r="E117" i="54"/>
  <c r="D117" i="54"/>
  <c r="D111" i="54" s="1"/>
  <c r="D167" i="54" s="1"/>
  <c r="G112" i="54"/>
  <c r="G111" i="54" s="1"/>
  <c r="F112" i="54"/>
  <c r="F111" i="54" s="1"/>
  <c r="F167" i="54" s="1"/>
  <c r="E112" i="54"/>
  <c r="E111" i="54" s="1"/>
  <c r="D112" i="54"/>
  <c r="G106" i="54"/>
  <c r="G107" i="54" s="1"/>
  <c r="G108" i="54" s="1"/>
  <c r="F106" i="54"/>
  <c r="E106" i="54"/>
  <c r="D106" i="54"/>
  <c r="G95" i="54"/>
  <c r="F95" i="54"/>
  <c r="E95" i="54"/>
  <c r="D95" i="54"/>
  <c r="G76" i="54"/>
  <c r="F76" i="54"/>
  <c r="E76" i="54"/>
  <c r="D76" i="54"/>
  <c r="G55" i="54"/>
  <c r="G166" i="54" s="1"/>
  <c r="F55" i="54"/>
  <c r="F166" i="54" s="1"/>
  <c r="E55" i="54"/>
  <c r="D55" i="54"/>
  <c r="G36" i="54"/>
  <c r="G79" i="54" s="1"/>
  <c r="F36" i="54"/>
  <c r="F79" i="54" s="1"/>
  <c r="E36" i="54"/>
  <c r="D36" i="54"/>
  <c r="D79" i="54" s="1"/>
  <c r="G21" i="54"/>
  <c r="G78" i="54" s="1"/>
  <c r="G178" i="54" s="1"/>
  <c r="F21" i="54"/>
  <c r="F78" i="54" s="1"/>
  <c r="F178" i="54" s="1"/>
  <c r="E21" i="54"/>
  <c r="E78" i="54" s="1"/>
  <c r="E178" i="54" s="1"/>
  <c r="D21" i="54"/>
  <c r="D78" i="54" s="1"/>
  <c r="D178" i="54" s="1"/>
  <c r="G183" i="53"/>
  <c r="G184" i="53" s="1"/>
  <c r="G172" i="53" s="1"/>
  <c r="F183" i="53"/>
  <c r="E183" i="53"/>
  <c r="D183" i="53"/>
  <c r="D184" i="53" s="1"/>
  <c r="D172" i="53" s="1"/>
  <c r="G181" i="53"/>
  <c r="G185" i="53" s="1"/>
  <c r="F181" i="53"/>
  <c r="F185" i="53" s="1"/>
  <c r="E181" i="53"/>
  <c r="D181" i="53"/>
  <c r="D185" i="53" s="1"/>
  <c r="G180" i="53"/>
  <c r="F180" i="53"/>
  <c r="E180" i="53"/>
  <c r="D180" i="53"/>
  <c r="G177" i="53"/>
  <c r="G165" i="53" s="1"/>
  <c r="F177" i="53"/>
  <c r="F165" i="53" s="1"/>
  <c r="E177" i="53"/>
  <c r="D177" i="53"/>
  <c r="D165" i="53" s="1"/>
  <c r="G171" i="53"/>
  <c r="F171" i="53"/>
  <c r="E171" i="53"/>
  <c r="D171" i="53"/>
  <c r="G170" i="53"/>
  <c r="F170" i="53"/>
  <c r="E170" i="53"/>
  <c r="D170" i="53"/>
  <c r="G168" i="53"/>
  <c r="F168" i="53"/>
  <c r="E168" i="53"/>
  <c r="D168" i="53"/>
  <c r="G163" i="53"/>
  <c r="F163" i="53"/>
  <c r="E163" i="53"/>
  <c r="D163" i="53"/>
  <c r="G159" i="53"/>
  <c r="G161" i="53" s="1"/>
  <c r="G156" i="53"/>
  <c r="F156" i="53"/>
  <c r="E156" i="53"/>
  <c r="D156" i="53"/>
  <c r="G140" i="53"/>
  <c r="F140" i="53"/>
  <c r="E140" i="53"/>
  <c r="D140" i="53"/>
  <c r="D133" i="53" s="1"/>
  <c r="G134" i="53"/>
  <c r="G133" i="53" s="1"/>
  <c r="G158" i="53" s="1"/>
  <c r="F134" i="53"/>
  <c r="F133" i="53" s="1"/>
  <c r="F158" i="53" s="1"/>
  <c r="E134" i="53"/>
  <c r="E133" i="53" s="1"/>
  <c r="D134" i="53"/>
  <c r="G121" i="53"/>
  <c r="F121" i="53"/>
  <c r="F159" i="53" s="1"/>
  <c r="F161" i="53" s="1"/>
  <c r="E121" i="53"/>
  <c r="E159" i="53" s="1"/>
  <c r="E161" i="53" s="1"/>
  <c r="D121" i="53"/>
  <c r="D159" i="53" s="1"/>
  <c r="D161" i="53" s="1"/>
  <c r="G117" i="53"/>
  <c r="F117" i="53"/>
  <c r="E117" i="53"/>
  <c r="D117" i="53"/>
  <c r="G112" i="53"/>
  <c r="F112" i="53"/>
  <c r="E112" i="53"/>
  <c r="E111" i="53" s="1"/>
  <c r="D112" i="53"/>
  <c r="D111" i="53" s="1"/>
  <c r="D167" i="53" s="1"/>
  <c r="G111" i="53"/>
  <c r="G167" i="53" s="1"/>
  <c r="F111" i="53"/>
  <c r="F167" i="53" s="1"/>
  <c r="G106" i="53"/>
  <c r="F106" i="53"/>
  <c r="E106" i="53"/>
  <c r="D106" i="53"/>
  <c r="G95" i="53"/>
  <c r="G107" i="53" s="1"/>
  <c r="G108" i="53" s="1"/>
  <c r="F95" i="53"/>
  <c r="F107" i="53" s="1"/>
  <c r="E95" i="53"/>
  <c r="E107" i="53" s="1"/>
  <c r="D95" i="53"/>
  <c r="G76" i="53"/>
  <c r="F76" i="53"/>
  <c r="E76" i="53"/>
  <c r="D76" i="53"/>
  <c r="G55" i="53"/>
  <c r="G166" i="53" s="1"/>
  <c r="F55" i="53"/>
  <c r="F166" i="53" s="1"/>
  <c r="E55" i="53"/>
  <c r="D55" i="53"/>
  <c r="D166" i="53" s="1"/>
  <c r="G36" i="53"/>
  <c r="G79" i="53" s="1"/>
  <c r="F36" i="53"/>
  <c r="F79" i="53" s="1"/>
  <c r="E36" i="53"/>
  <c r="D36" i="53"/>
  <c r="D79" i="53" s="1"/>
  <c r="G21" i="53"/>
  <c r="G78" i="53" s="1"/>
  <c r="G178" i="53" s="1"/>
  <c r="F21" i="53"/>
  <c r="F78" i="53" s="1"/>
  <c r="F178" i="53" s="1"/>
  <c r="E21" i="53"/>
  <c r="E78" i="53" s="1"/>
  <c r="E178" i="53" s="1"/>
  <c r="D21" i="53"/>
  <c r="D78" i="53" s="1"/>
  <c r="D178" i="53" s="1"/>
  <c r="G183" i="52"/>
  <c r="G184" i="52" s="1"/>
  <c r="G172" i="52" s="1"/>
  <c r="F183" i="52"/>
  <c r="F184" i="52" s="1"/>
  <c r="F172" i="52" s="1"/>
  <c r="E183" i="52"/>
  <c r="D183" i="52"/>
  <c r="D184" i="52" s="1"/>
  <c r="D172" i="52" s="1"/>
  <c r="G181" i="52"/>
  <c r="F181" i="52"/>
  <c r="E181" i="52"/>
  <c r="D181" i="52"/>
  <c r="D185" i="52" s="1"/>
  <c r="G180" i="52"/>
  <c r="F180" i="52"/>
  <c r="E180" i="52"/>
  <c r="E165" i="52" s="1"/>
  <c r="D180" i="52"/>
  <c r="G177" i="52"/>
  <c r="F177" i="52"/>
  <c r="E177" i="52"/>
  <c r="D177" i="52"/>
  <c r="D165" i="52" s="1"/>
  <c r="G171" i="52"/>
  <c r="F171" i="52"/>
  <c r="E171" i="52"/>
  <c r="D171" i="52"/>
  <c r="G170" i="52"/>
  <c r="F170" i="52"/>
  <c r="E170" i="52"/>
  <c r="D170" i="52"/>
  <c r="G168" i="52"/>
  <c r="F168" i="52"/>
  <c r="F169" i="52" s="1"/>
  <c r="E168" i="52"/>
  <c r="D168" i="52"/>
  <c r="D169" i="52" s="1"/>
  <c r="G165" i="52"/>
  <c r="F165" i="52"/>
  <c r="G163" i="52"/>
  <c r="F163" i="52"/>
  <c r="E163" i="52"/>
  <c r="D163" i="52"/>
  <c r="G156" i="52"/>
  <c r="F156" i="52"/>
  <c r="F157" i="52" s="1"/>
  <c r="E156" i="52"/>
  <c r="D156" i="52"/>
  <c r="D157" i="52" s="1"/>
  <c r="G140" i="52"/>
  <c r="F140" i="52"/>
  <c r="E140" i="52"/>
  <c r="D140" i="52"/>
  <c r="G134" i="52"/>
  <c r="F134" i="52"/>
  <c r="E134" i="52"/>
  <c r="E133" i="52" s="1"/>
  <c r="D134" i="52"/>
  <c r="D133" i="52" s="1"/>
  <c r="D158" i="52" s="1"/>
  <c r="G133" i="52"/>
  <c r="F133" i="52"/>
  <c r="G121" i="52"/>
  <c r="G159" i="52" s="1"/>
  <c r="G161" i="52" s="1"/>
  <c r="F121" i="52"/>
  <c r="F159" i="52" s="1"/>
  <c r="F161" i="52" s="1"/>
  <c r="E121" i="52"/>
  <c r="E159" i="52" s="1"/>
  <c r="E161" i="52" s="1"/>
  <c r="D121" i="52"/>
  <c r="D159" i="52" s="1"/>
  <c r="D161" i="52" s="1"/>
  <c r="G117" i="52"/>
  <c r="G111" i="52" s="1"/>
  <c r="F117" i="52"/>
  <c r="F111" i="52" s="1"/>
  <c r="F167" i="52" s="1"/>
  <c r="E117" i="52"/>
  <c r="D117" i="52"/>
  <c r="G112" i="52"/>
  <c r="F112" i="52"/>
  <c r="E112" i="52"/>
  <c r="E111" i="52" s="1"/>
  <c r="D112" i="52"/>
  <c r="D111" i="52"/>
  <c r="D167" i="52" s="1"/>
  <c r="G107" i="52"/>
  <c r="G108" i="52" s="1"/>
  <c r="G106" i="52"/>
  <c r="F106" i="52"/>
  <c r="E106" i="52"/>
  <c r="D106" i="52"/>
  <c r="G95" i="52"/>
  <c r="F95" i="52"/>
  <c r="F107" i="52" s="1"/>
  <c r="E95" i="52"/>
  <c r="E107" i="52" s="1"/>
  <c r="D95" i="52"/>
  <c r="G76" i="52"/>
  <c r="F76" i="52"/>
  <c r="E76" i="52"/>
  <c r="D76" i="52"/>
  <c r="G55" i="52"/>
  <c r="G166" i="52" s="1"/>
  <c r="F55" i="52"/>
  <c r="F166" i="52" s="1"/>
  <c r="E55" i="52"/>
  <c r="D55" i="52"/>
  <c r="D166" i="52" s="1"/>
  <c r="G36" i="52"/>
  <c r="G79" i="52" s="1"/>
  <c r="F36" i="52"/>
  <c r="F79" i="52" s="1"/>
  <c r="E36" i="52"/>
  <c r="D36" i="52"/>
  <c r="D79" i="52" s="1"/>
  <c r="G21" i="52"/>
  <c r="G78" i="52" s="1"/>
  <c r="G178" i="52" s="1"/>
  <c r="F21" i="52"/>
  <c r="F78" i="52" s="1"/>
  <c r="F178" i="52" s="1"/>
  <c r="E21" i="52"/>
  <c r="E78" i="52" s="1"/>
  <c r="E178" i="52" s="1"/>
  <c r="D21" i="52"/>
  <c r="D78" i="52" s="1"/>
  <c r="D178" i="52" s="1"/>
  <c r="G183" i="51"/>
  <c r="F183" i="51"/>
  <c r="F184" i="51" s="1"/>
  <c r="F172" i="51" s="1"/>
  <c r="E183" i="51"/>
  <c r="D183" i="51"/>
  <c r="D184" i="51" s="1"/>
  <c r="D172" i="51" s="1"/>
  <c r="G181" i="51"/>
  <c r="G185" i="51" s="1"/>
  <c r="F181" i="51"/>
  <c r="E181" i="51"/>
  <c r="D181" i="51"/>
  <c r="G180" i="51"/>
  <c r="F180" i="51"/>
  <c r="E180" i="51"/>
  <c r="D180" i="51"/>
  <c r="D165" i="51" s="1"/>
  <c r="G177" i="51"/>
  <c r="G165" i="51" s="1"/>
  <c r="F177" i="51"/>
  <c r="F165" i="51" s="1"/>
  <c r="E177" i="51"/>
  <c r="D177" i="51"/>
  <c r="G171" i="51"/>
  <c r="F171" i="51"/>
  <c r="E171" i="51"/>
  <c r="D171" i="51"/>
  <c r="G170" i="51"/>
  <c r="G184" i="51" s="1"/>
  <c r="G172" i="51" s="1"/>
  <c r="F170" i="51"/>
  <c r="E170" i="51"/>
  <c r="D170" i="51"/>
  <c r="G168" i="51"/>
  <c r="F168" i="51"/>
  <c r="E168" i="51"/>
  <c r="D168" i="51"/>
  <c r="D169" i="51" s="1"/>
  <c r="G163" i="51"/>
  <c r="F163" i="51"/>
  <c r="E163" i="51"/>
  <c r="D163" i="51"/>
  <c r="G156" i="51"/>
  <c r="F156" i="51"/>
  <c r="E156" i="51"/>
  <c r="D156" i="51"/>
  <c r="D157" i="51" s="1"/>
  <c r="G140" i="51"/>
  <c r="F140" i="51"/>
  <c r="F133" i="51" s="1"/>
  <c r="F158" i="51" s="1"/>
  <c r="E140" i="51"/>
  <c r="D140" i="51"/>
  <c r="G134" i="51"/>
  <c r="G133" i="51" s="1"/>
  <c r="G158" i="51" s="1"/>
  <c r="F134" i="51"/>
  <c r="E134" i="51"/>
  <c r="E133" i="51" s="1"/>
  <c r="D134" i="51"/>
  <c r="D133" i="51"/>
  <c r="G121" i="51"/>
  <c r="G159" i="51" s="1"/>
  <c r="G161" i="51" s="1"/>
  <c r="F121" i="51"/>
  <c r="F159" i="51" s="1"/>
  <c r="F161" i="51" s="1"/>
  <c r="E121" i="51"/>
  <c r="E159" i="51" s="1"/>
  <c r="E161" i="51" s="1"/>
  <c r="D121" i="51"/>
  <c r="D159" i="51" s="1"/>
  <c r="D161" i="51" s="1"/>
  <c r="G117" i="51"/>
  <c r="F117" i="51"/>
  <c r="E117" i="51"/>
  <c r="E111" i="51" s="1"/>
  <c r="D117" i="51"/>
  <c r="G112" i="51"/>
  <c r="G111" i="51" s="1"/>
  <c r="F112" i="51"/>
  <c r="F111" i="51" s="1"/>
  <c r="F167" i="51" s="1"/>
  <c r="E112" i="51"/>
  <c r="D112" i="51"/>
  <c r="D111" i="51" s="1"/>
  <c r="D167" i="51" s="1"/>
  <c r="G107" i="51"/>
  <c r="G108" i="51" s="1"/>
  <c r="G106" i="51"/>
  <c r="F106" i="51"/>
  <c r="E106" i="51"/>
  <c r="D106" i="51"/>
  <c r="G95" i="51"/>
  <c r="F95" i="51"/>
  <c r="E95" i="51"/>
  <c r="D95" i="51"/>
  <c r="D107" i="51" s="1"/>
  <c r="G76" i="51"/>
  <c r="F76" i="51"/>
  <c r="E76" i="51"/>
  <c r="D76" i="51"/>
  <c r="G55" i="51"/>
  <c r="G166" i="51" s="1"/>
  <c r="F55" i="51"/>
  <c r="F166" i="51" s="1"/>
  <c r="E55" i="51"/>
  <c r="D55" i="51"/>
  <c r="D166" i="51" s="1"/>
  <c r="G36" i="51"/>
  <c r="G79" i="51" s="1"/>
  <c r="F36" i="51"/>
  <c r="F79" i="51" s="1"/>
  <c r="E36" i="51"/>
  <c r="D36" i="51"/>
  <c r="D79" i="51" s="1"/>
  <c r="G21" i="51"/>
  <c r="G78" i="51" s="1"/>
  <c r="G178" i="51" s="1"/>
  <c r="F21" i="51"/>
  <c r="F78" i="51" s="1"/>
  <c r="F178" i="51" s="1"/>
  <c r="E21" i="51"/>
  <c r="E78" i="51" s="1"/>
  <c r="E178" i="51" s="1"/>
  <c r="D21" i="51"/>
  <c r="D78" i="51" s="1"/>
  <c r="D178" i="51" s="1"/>
  <c r="G184" i="50"/>
  <c r="G183" i="50"/>
  <c r="F183" i="50"/>
  <c r="E183" i="50"/>
  <c r="D183" i="50"/>
  <c r="G181" i="50"/>
  <c r="G185" i="50" s="1"/>
  <c r="F181" i="50"/>
  <c r="E181" i="50"/>
  <c r="D181" i="50"/>
  <c r="D185" i="50" s="1"/>
  <c r="G180" i="50"/>
  <c r="F180" i="50"/>
  <c r="F165" i="50" s="1"/>
  <c r="E180" i="50"/>
  <c r="D180" i="50"/>
  <c r="G177" i="50"/>
  <c r="G165" i="50" s="1"/>
  <c r="F177" i="50"/>
  <c r="E177" i="50"/>
  <c r="D177" i="50"/>
  <c r="G172" i="50"/>
  <c r="G171" i="50"/>
  <c r="F171" i="50"/>
  <c r="E171" i="50"/>
  <c r="D171" i="50"/>
  <c r="G170" i="50"/>
  <c r="F170" i="50"/>
  <c r="E170" i="50"/>
  <c r="D170" i="50"/>
  <c r="G168" i="50"/>
  <c r="F168" i="50"/>
  <c r="F169" i="50" s="1"/>
  <c r="E168" i="50"/>
  <c r="D168" i="50"/>
  <c r="D165" i="50"/>
  <c r="G163" i="50"/>
  <c r="F163" i="50"/>
  <c r="E163" i="50"/>
  <c r="D163" i="50"/>
  <c r="G159" i="50"/>
  <c r="G161" i="50" s="1"/>
  <c r="G156" i="50"/>
  <c r="F156" i="50"/>
  <c r="F157" i="50" s="1"/>
  <c r="E156" i="50"/>
  <c r="D156" i="50"/>
  <c r="D157" i="50" s="1"/>
  <c r="G140" i="50"/>
  <c r="F140" i="50"/>
  <c r="E140" i="50"/>
  <c r="E133" i="50" s="1"/>
  <c r="D140" i="50"/>
  <c r="G134" i="50"/>
  <c r="G133" i="50" s="1"/>
  <c r="G158" i="50" s="1"/>
  <c r="F134" i="50"/>
  <c r="F133" i="50" s="1"/>
  <c r="E134" i="50"/>
  <c r="D134" i="50"/>
  <c r="D133" i="50" s="1"/>
  <c r="D158" i="50" s="1"/>
  <c r="G121" i="50"/>
  <c r="F121" i="50"/>
  <c r="F159" i="50" s="1"/>
  <c r="F161" i="50" s="1"/>
  <c r="E121" i="50"/>
  <c r="E159" i="50" s="1"/>
  <c r="E161" i="50" s="1"/>
  <c r="D121" i="50"/>
  <c r="D159" i="50" s="1"/>
  <c r="D161" i="50" s="1"/>
  <c r="G117" i="50"/>
  <c r="F117" i="50"/>
  <c r="E117" i="50"/>
  <c r="D117" i="50"/>
  <c r="G112" i="50"/>
  <c r="F112" i="50"/>
  <c r="F111" i="50" s="1"/>
  <c r="F167" i="50" s="1"/>
  <c r="E112" i="50"/>
  <c r="D112" i="50"/>
  <c r="D111" i="50" s="1"/>
  <c r="D167" i="50" s="1"/>
  <c r="G111" i="50"/>
  <c r="G167" i="50" s="1"/>
  <c r="E111" i="50"/>
  <c r="G106" i="50"/>
  <c r="F106" i="50"/>
  <c r="E106" i="50"/>
  <c r="D106" i="50"/>
  <c r="G95" i="50"/>
  <c r="G107" i="50" s="1"/>
  <c r="G108" i="50" s="1"/>
  <c r="F95" i="50"/>
  <c r="F107" i="50" s="1"/>
  <c r="E95" i="50"/>
  <c r="D95" i="50"/>
  <c r="D107" i="50" s="1"/>
  <c r="G76" i="50"/>
  <c r="F76" i="50"/>
  <c r="E76" i="50"/>
  <c r="D76" i="50"/>
  <c r="G55" i="50"/>
  <c r="G166" i="50" s="1"/>
  <c r="F55" i="50"/>
  <c r="F166" i="50" s="1"/>
  <c r="E55" i="50"/>
  <c r="D55" i="50"/>
  <c r="D166" i="50" s="1"/>
  <c r="G36" i="50"/>
  <c r="G79" i="50" s="1"/>
  <c r="F36" i="50"/>
  <c r="F79" i="50" s="1"/>
  <c r="E36" i="50"/>
  <c r="D36" i="50"/>
  <c r="D79" i="50" s="1"/>
  <c r="G21" i="50"/>
  <c r="G78" i="50" s="1"/>
  <c r="G178" i="50" s="1"/>
  <c r="F21" i="50"/>
  <c r="F78" i="50" s="1"/>
  <c r="F178" i="50" s="1"/>
  <c r="E21" i="50"/>
  <c r="E78" i="50" s="1"/>
  <c r="E178" i="50" s="1"/>
  <c r="D21" i="50"/>
  <c r="D78" i="50" s="1"/>
  <c r="D178" i="50" s="1"/>
  <c r="G184" i="49"/>
  <c r="G172" i="49" s="1"/>
  <c r="G183" i="49"/>
  <c r="F183" i="49"/>
  <c r="E183" i="49"/>
  <c r="D183" i="49"/>
  <c r="G181" i="49"/>
  <c r="F181" i="49"/>
  <c r="F185" i="49" s="1"/>
  <c r="E181" i="49"/>
  <c r="D181" i="49"/>
  <c r="D185" i="49" s="1"/>
  <c r="G180" i="49"/>
  <c r="F180" i="49"/>
  <c r="F165" i="49" s="1"/>
  <c r="E180" i="49"/>
  <c r="E165" i="49" s="1"/>
  <c r="D180" i="49"/>
  <c r="G177" i="49"/>
  <c r="F177" i="49"/>
  <c r="E177" i="49"/>
  <c r="D177" i="49"/>
  <c r="D165" i="49" s="1"/>
  <c r="G171" i="49"/>
  <c r="F171" i="49"/>
  <c r="E171" i="49"/>
  <c r="D171" i="49"/>
  <c r="G170" i="49"/>
  <c r="F170" i="49"/>
  <c r="E170" i="49"/>
  <c r="D170" i="49"/>
  <c r="G168" i="49"/>
  <c r="F168" i="49"/>
  <c r="F169" i="49" s="1"/>
  <c r="E168" i="49"/>
  <c r="D168" i="49"/>
  <c r="G165" i="49"/>
  <c r="G163" i="49"/>
  <c r="F163" i="49"/>
  <c r="E163" i="49"/>
  <c r="D163" i="49"/>
  <c r="G161" i="49"/>
  <c r="G160" i="49"/>
  <c r="G159" i="49"/>
  <c r="G156" i="49"/>
  <c r="F156" i="49"/>
  <c r="F157" i="49" s="1"/>
  <c r="E156" i="49"/>
  <c r="D156" i="49"/>
  <c r="G140" i="49"/>
  <c r="F140" i="49"/>
  <c r="E140" i="49"/>
  <c r="D140" i="49"/>
  <c r="D133" i="49" s="1"/>
  <c r="D158" i="49" s="1"/>
  <c r="G134" i="49"/>
  <c r="F134" i="49"/>
  <c r="F133" i="49" s="1"/>
  <c r="F158" i="49" s="1"/>
  <c r="E134" i="49"/>
  <c r="E133" i="49" s="1"/>
  <c r="D134" i="49"/>
  <c r="G133" i="49"/>
  <c r="G121" i="49"/>
  <c r="F121" i="49"/>
  <c r="F159" i="49" s="1"/>
  <c r="F161" i="49" s="1"/>
  <c r="E121" i="49"/>
  <c r="E159" i="49" s="1"/>
  <c r="E161" i="49" s="1"/>
  <c r="D121" i="49"/>
  <c r="D159" i="49" s="1"/>
  <c r="D161" i="49" s="1"/>
  <c r="G117" i="49"/>
  <c r="F117" i="49"/>
  <c r="E117" i="49"/>
  <c r="D117" i="49"/>
  <c r="G112" i="49"/>
  <c r="F112" i="49"/>
  <c r="E112" i="49"/>
  <c r="E111" i="49" s="1"/>
  <c r="D112" i="49"/>
  <c r="G111" i="49"/>
  <c r="G167" i="49" s="1"/>
  <c r="F111" i="49"/>
  <c r="F167" i="49" s="1"/>
  <c r="D111" i="49"/>
  <c r="D167" i="49" s="1"/>
  <c r="G106" i="49"/>
  <c r="F106" i="49"/>
  <c r="E106" i="49"/>
  <c r="D106" i="49"/>
  <c r="G95" i="49"/>
  <c r="G107" i="49" s="1"/>
  <c r="G108" i="49" s="1"/>
  <c r="F95" i="49"/>
  <c r="F107" i="49" s="1"/>
  <c r="E95" i="49"/>
  <c r="E107" i="49" s="1"/>
  <c r="D95" i="49"/>
  <c r="G76" i="49"/>
  <c r="F76" i="49"/>
  <c r="E76" i="49"/>
  <c r="D76" i="49"/>
  <c r="G55" i="49"/>
  <c r="G166" i="49" s="1"/>
  <c r="F55" i="49"/>
  <c r="F166" i="49" s="1"/>
  <c r="E55" i="49"/>
  <c r="D55" i="49"/>
  <c r="D166" i="49" s="1"/>
  <c r="G36" i="49"/>
  <c r="G79" i="49" s="1"/>
  <c r="F36" i="49"/>
  <c r="F79" i="49" s="1"/>
  <c r="E36" i="49"/>
  <c r="D36" i="49"/>
  <c r="D79" i="49" s="1"/>
  <c r="G21" i="49"/>
  <c r="G78" i="49" s="1"/>
  <c r="G178" i="49" s="1"/>
  <c r="F21" i="49"/>
  <c r="F78" i="49" s="1"/>
  <c r="F178" i="49" s="1"/>
  <c r="E21" i="49"/>
  <c r="E78" i="49" s="1"/>
  <c r="E178" i="49" s="1"/>
  <c r="D21" i="49"/>
  <c r="D78" i="49" s="1"/>
  <c r="D178" i="49" s="1"/>
  <c r="G183" i="48"/>
  <c r="G184" i="48" s="1"/>
  <c r="G172" i="48" s="1"/>
  <c r="F183" i="48"/>
  <c r="F184" i="48" s="1"/>
  <c r="F172" i="48" s="1"/>
  <c r="E183" i="48"/>
  <c r="D183" i="48"/>
  <c r="D184" i="48" s="1"/>
  <c r="D172" i="48" s="1"/>
  <c r="G181" i="48"/>
  <c r="F181" i="48"/>
  <c r="E181" i="48"/>
  <c r="D181" i="48"/>
  <c r="G180" i="48"/>
  <c r="F180" i="48"/>
  <c r="E180" i="48"/>
  <c r="E165" i="48" s="1"/>
  <c r="D180" i="48"/>
  <c r="D165" i="48" s="1"/>
  <c r="G177" i="48"/>
  <c r="F177" i="48"/>
  <c r="E177" i="48"/>
  <c r="D177" i="48"/>
  <c r="G171" i="48"/>
  <c r="F171" i="48"/>
  <c r="E171" i="48"/>
  <c r="D171" i="48"/>
  <c r="G170" i="48"/>
  <c r="F170" i="48"/>
  <c r="E170" i="48"/>
  <c r="D170" i="48"/>
  <c r="G168" i="48"/>
  <c r="F168" i="48"/>
  <c r="F169" i="48" s="1"/>
  <c r="E168" i="48"/>
  <c r="D168" i="48"/>
  <c r="D169" i="48" s="1"/>
  <c r="G165" i="48"/>
  <c r="F165" i="48"/>
  <c r="G163" i="48"/>
  <c r="F163" i="48"/>
  <c r="E163" i="48"/>
  <c r="D163" i="48"/>
  <c r="G156" i="48"/>
  <c r="F156" i="48"/>
  <c r="F157" i="48" s="1"/>
  <c r="E156" i="48"/>
  <c r="D156" i="48"/>
  <c r="D157" i="48" s="1"/>
  <c r="G140" i="48"/>
  <c r="F140" i="48"/>
  <c r="E140" i="48"/>
  <c r="D140" i="48"/>
  <c r="G134" i="48"/>
  <c r="F134" i="48"/>
  <c r="E134" i="48"/>
  <c r="E133" i="48" s="1"/>
  <c r="D134" i="48"/>
  <c r="D133" i="48" s="1"/>
  <c r="D158" i="48" s="1"/>
  <c r="G133" i="48"/>
  <c r="F133" i="48"/>
  <c r="G121" i="48"/>
  <c r="G159" i="48" s="1"/>
  <c r="G161" i="48" s="1"/>
  <c r="F121" i="48"/>
  <c r="F159" i="48" s="1"/>
  <c r="F161" i="48" s="1"/>
  <c r="E121" i="48"/>
  <c r="E159" i="48" s="1"/>
  <c r="E161" i="48" s="1"/>
  <c r="D121" i="48"/>
  <c r="D159" i="48" s="1"/>
  <c r="D161" i="48" s="1"/>
  <c r="G117" i="48"/>
  <c r="F117" i="48"/>
  <c r="F111" i="48" s="1"/>
  <c r="F167" i="48" s="1"/>
  <c r="E117" i="48"/>
  <c r="E111" i="48" s="1"/>
  <c r="D117" i="48"/>
  <c r="G112" i="48"/>
  <c r="G111" i="48" s="1"/>
  <c r="F112" i="48"/>
  <c r="E112" i="48"/>
  <c r="D112" i="48"/>
  <c r="D111" i="48"/>
  <c r="D167" i="48" s="1"/>
  <c r="G107" i="48"/>
  <c r="G108" i="48" s="1"/>
  <c r="G106" i="48"/>
  <c r="F106" i="48"/>
  <c r="E106" i="48"/>
  <c r="D106" i="48"/>
  <c r="G95" i="48"/>
  <c r="F95" i="48"/>
  <c r="E95" i="48"/>
  <c r="E107" i="48" s="1"/>
  <c r="D95" i="48"/>
  <c r="D107" i="48" s="1"/>
  <c r="G76" i="48"/>
  <c r="F76" i="48"/>
  <c r="E76" i="48"/>
  <c r="D76" i="48"/>
  <c r="G55" i="48"/>
  <c r="G166" i="48" s="1"/>
  <c r="F55" i="48"/>
  <c r="F166" i="48" s="1"/>
  <c r="E55" i="48"/>
  <c r="D55" i="48"/>
  <c r="D166" i="48" s="1"/>
  <c r="G36" i="48"/>
  <c r="G79" i="48" s="1"/>
  <c r="F36" i="48"/>
  <c r="F79" i="48" s="1"/>
  <c r="E36" i="48"/>
  <c r="D36" i="48"/>
  <c r="D79" i="48" s="1"/>
  <c r="G21" i="48"/>
  <c r="G78" i="48" s="1"/>
  <c r="G178" i="48" s="1"/>
  <c r="F21" i="48"/>
  <c r="F78" i="48" s="1"/>
  <c r="F178" i="48" s="1"/>
  <c r="E21" i="48"/>
  <c r="E78" i="48" s="1"/>
  <c r="E178" i="48" s="1"/>
  <c r="D21" i="48"/>
  <c r="D78" i="48" s="1"/>
  <c r="D178" i="48" s="1"/>
  <c r="G183" i="47"/>
  <c r="F183" i="47"/>
  <c r="F184" i="47" s="1"/>
  <c r="F172" i="47" s="1"/>
  <c r="E183" i="47"/>
  <c r="D183" i="47"/>
  <c r="D184" i="47" s="1"/>
  <c r="D172" i="47" s="1"/>
  <c r="G181" i="47"/>
  <c r="G185" i="47" s="1"/>
  <c r="F181" i="47"/>
  <c r="E181" i="47"/>
  <c r="D181" i="47"/>
  <c r="G180" i="47"/>
  <c r="F180" i="47"/>
  <c r="E180" i="47"/>
  <c r="D180" i="47"/>
  <c r="D165" i="47" s="1"/>
  <c r="G177" i="47"/>
  <c r="G165" i="47" s="1"/>
  <c r="F177" i="47"/>
  <c r="F165" i="47" s="1"/>
  <c r="E177" i="47"/>
  <c r="D177" i="47"/>
  <c r="G171" i="47"/>
  <c r="F171" i="47"/>
  <c r="E171" i="47"/>
  <c r="D171" i="47"/>
  <c r="G170" i="47"/>
  <c r="G184" i="47" s="1"/>
  <c r="G172" i="47" s="1"/>
  <c r="F170" i="47"/>
  <c r="E170" i="47"/>
  <c r="D170" i="47"/>
  <c r="G168" i="47"/>
  <c r="F168" i="47"/>
  <c r="E168" i="47"/>
  <c r="D168" i="47"/>
  <c r="G163" i="47"/>
  <c r="F163" i="47"/>
  <c r="E163" i="47"/>
  <c r="D163" i="47"/>
  <c r="G156" i="47"/>
  <c r="F156" i="47"/>
  <c r="E156" i="47"/>
  <c r="D156" i="47"/>
  <c r="D157" i="47" s="1"/>
  <c r="G140" i="47"/>
  <c r="F140" i="47"/>
  <c r="F133" i="47" s="1"/>
  <c r="F158" i="47" s="1"/>
  <c r="E140" i="47"/>
  <c r="E133" i="47" s="1"/>
  <c r="D140" i="47"/>
  <c r="G134" i="47"/>
  <c r="G133" i="47" s="1"/>
  <c r="G158" i="47" s="1"/>
  <c r="F134" i="47"/>
  <c r="E134" i="47"/>
  <c r="D134" i="47"/>
  <c r="D133" i="47"/>
  <c r="G121" i="47"/>
  <c r="G159" i="47" s="1"/>
  <c r="G161" i="47" s="1"/>
  <c r="F121" i="47"/>
  <c r="F159" i="47" s="1"/>
  <c r="F161" i="47" s="1"/>
  <c r="E121" i="47"/>
  <c r="E159" i="47" s="1"/>
  <c r="E161" i="47" s="1"/>
  <c r="D121" i="47"/>
  <c r="D159" i="47" s="1"/>
  <c r="D161" i="47" s="1"/>
  <c r="G117" i="47"/>
  <c r="F117" i="47"/>
  <c r="E117" i="47"/>
  <c r="D117" i="47"/>
  <c r="G112" i="47"/>
  <c r="G111" i="47" s="1"/>
  <c r="F112" i="47"/>
  <c r="F111" i="47" s="1"/>
  <c r="F167" i="47" s="1"/>
  <c r="E112" i="47"/>
  <c r="E111" i="47" s="1"/>
  <c r="D112" i="47"/>
  <c r="D111" i="47" s="1"/>
  <c r="D167" i="47" s="1"/>
  <c r="G107" i="47"/>
  <c r="G108" i="47" s="1"/>
  <c r="G106" i="47"/>
  <c r="F106" i="47"/>
  <c r="E106" i="47"/>
  <c r="D106" i="47"/>
  <c r="G95" i="47"/>
  <c r="F95" i="47"/>
  <c r="E95" i="47"/>
  <c r="D95" i="47"/>
  <c r="G76" i="47"/>
  <c r="F76" i="47"/>
  <c r="E76" i="47"/>
  <c r="D76" i="47"/>
  <c r="G55" i="47"/>
  <c r="G166" i="47" s="1"/>
  <c r="F55" i="47"/>
  <c r="F166" i="47" s="1"/>
  <c r="E55" i="47"/>
  <c r="D55" i="47"/>
  <c r="D166" i="47" s="1"/>
  <c r="G36" i="47"/>
  <c r="G79" i="47" s="1"/>
  <c r="F36" i="47"/>
  <c r="F79" i="47" s="1"/>
  <c r="E36" i="47"/>
  <c r="D36" i="47"/>
  <c r="D79" i="47" s="1"/>
  <c r="G21" i="47"/>
  <c r="G78" i="47" s="1"/>
  <c r="G178" i="47" s="1"/>
  <c r="F21" i="47"/>
  <c r="F78" i="47" s="1"/>
  <c r="F178" i="47" s="1"/>
  <c r="E21" i="47"/>
  <c r="E78" i="47" s="1"/>
  <c r="E178" i="47" s="1"/>
  <c r="D21" i="47"/>
  <c r="D78" i="47" s="1"/>
  <c r="D178" i="47" s="1"/>
  <c r="G183" i="46"/>
  <c r="F183" i="46"/>
  <c r="F184" i="46" s="1"/>
  <c r="F172" i="46" s="1"/>
  <c r="E183" i="46"/>
  <c r="D183" i="46"/>
  <c r="G181" i="46"/>
  <c r="G185" i="46" s="1"/>
  <c r="F181" i="46"/>
  <c r="E181" i="46"/>
  <c r="E185" i="46" s="1"/>
  <c r="D181" i="46"/>
  <c r="G180" i="46"/>
  <c r="G165" i="46" s="1"/>
  <c r="F180" i="46"/>
  <c r="E180" i="46"/>
  <c r="D180" i="46"/>
  <c r="G177" i="46"/>
  <c r="F177" i="46"/>
  <c r="E177" i="46"/>
  <c r="E165" i="46" s="1"/>
  <c r="D177" i="46"/>
  <c r="D157" i="46" s="1"/>
  <c r="G171" i="46"/>
  <c r="F171" i="46"/>
  <c r="E171" i="46"/>
  <c r="D171" i="46"/>
  <c r="G170" i="46"/>
  <c r="F170" i="46"/>
  <c r="E170" i="46"/>
  <c r="D170" i="46"/>
  <c r="G168" i="46"/>
  <c r="G169" i="46" s="1"/>
  <c r="F168" i="46"/>
  <c r="E168" i="46"/>
  <c r="E169" i="46" s="1"/>
  <c r="D168" i="46"/>
  <c r="G163" i="46"/>
  <c r="F163" i="46"/>
  <c r="E163" i="46"/>
  <c r="D163" i="46"/>
  <c r="G161" i="46"/>
  <c r="E161" i="46"/>
  <c r="G160" i="46"/>
  <c r="E160" i="46"/>
  <c r="G156" i="46"/>
  <c r="G157" i="46" s="1"/>
  <c r="F156" i="46"/>
  <c r="E156" i="46"/>
  <c r="E157" i="46" s="1"/>
  <c r="D156" i="46"/>
  <c r="G140" i="46"/>
  <c r="G133" i="46" s="1"/>
  <c r="F140" i="46"/>
  <c r="F133" i="46" s="1"/>
  <c r="F158" i="46" s="1"/>
  <c r="E140" i="46"/>
  <c r="D140" i="46"/>
  <c r="G134" i="46"/>
  <c r="F134" i="46"/>
  <c r="E134" i="46"/>
  <c r="D134" i="46"/>
  <c r="E133" i="46"/>
  <c r="D133" i="46"/>
  <c r="G121" i="46"/>
  <c r="G159" i="46" s="1"/>
  <c r="F121" i="46"/>
  <c r="F159" i="46" s="1"/>
  <c r="F161" i="46" s="1"/>
  <c r="E121" i="46"/>
  <c r="E159" i="46" s="1"/>
  <c r="D121" i="46"/>
  <c r="D159" i="46" s="1"/>
  <c r="D161" i="46" s="1"/>
  <c r="G117" i="46"/>
  <c r="F117" i="46"/>
  <c r="E117" i="46"/>
  <c r="E111" i="46" s="1"/>
  <c r="E167" i="46" s="1"/>
  <c r="D117" i="46"/>
  <c r="G112" i="46"/>
  <c r="G111" i="46" s="1"/>
  <c r="G167" i="46" s="1"/>
  <c r="F112" i="46"/>
  <c r="F111" i="46" s="1"/>
  <c r="F167" i="46" s="1"/>
  <c r="E112" i="46"/>
  <c r="D112" i="46"/>
  <c r="D111" i="46" s="1"/>
  <c r="D167" i="46" s="1"/>
  <c r="G106" i="46"/>
  <c r="F106" i="46"/>
  <c r="E106" i="46"/>
  <c r="D106" i="46"/>
  <c r="G95" i="46"/>
  <c r="F95" i="46"/>
  <c r="E95" i="46"/>
  <c r="D95" i="46"/>
  <c r="G76" i="46"/>
  <c r="F76" i="46"/>
  <c r="E76" i="46"/>
  <c r="D76" i="46"/>
  <c r="G55" i="46"/>
  <c r="G166" i="46" s="1"/>
  <c r="F55" i="46"/>
  <c r="F166" i="46" s="1"/>
  <c r="E55" i="46"/>
  <c r="E166" i="46" s="1"/>
  <c r="D55" i="46"/>
  <c r="D166" i="46" s="1"/>
  <c r="G36" i="46"/>
  <c r="G79" i="46" s="1"/>
  <c r="F36" i="46"/>
  <c r="F79" i="46" s="1"/>
  <c r="E36" i="46"/>
  <c r="E79" i="46" s="1"/>
  <c r="D36" i="46"/>
  <c r="D79" i="46" s="1"/>
  <c r="G21" i="46"/>
  <c r="G78" i="46" s="1"/>
  <c r="G178" i="46" s="1"/>
  <c r="F21" i="46"/>
  <c r="F78" i="46" s="1"/>
  <c r="F178" i="46" s="1"/>
  <c r="E21" i="46"/>
  <c r="E78" i="46" s="1"/>
  <c r="E178" i="46" s="1"/>
  <c r="D21" i="46"/>
  <c r="D78" i="46" s="1"/>
  <c r="D178" i="46" s="1"/>
  <c r="G183" i="45"/>
  <c r="F183" i="45"/>
  <c r="E183" i="45"/>
  <c r="D183" i="45"/>
  <c r="G181" i="45"/>
  <c r="G185" i="45" s="1"/>
  <c r="F181" i="45"/>
  <c r="E181" i="45"/>
  <c r="E185" i="45" s="1"/>
  <c r="D181" i="45"/>
  <c r="D185" i="45" s="1"/>
  <c r="G180" i="45"/>
  <c r="G165" i="45" s="1"/>
  <c r="F180" i="45"/>
  <c r="E180" i="45"/>
  <c r="D180" i="45"/>
  <c r="G177" i="45"/>
  <c r="F177" i="45"/>
  <c r="E177" i="45"/>
  <c r="E165" i="45" s="1"/>
  <c r="D177" i="45"/>
  <c r="D157" i="45" s="1"/>
  <c r="G171" i="45"/>
  <c r="F171" i="45"/>
  <c r="E171" i="45"/>
  <c r="D171" i="45"/>
  <c r="G170" i="45"/>
  <c r="F170" i="45"/>
  <c r="E170" i="45"/>
  <c r="D170" i="45"/>
  <c r="E169" i="45"/>
  <c r="G168" i="45"/>
  <c r="F168" i="45"/>
  <c r="E168" i="45"/>
  <c r="D168" i="45"/>
  <c r="F166" i="45"/>
  <c r="G163" i="45"/>
  <c r="F163" i="45"/>
  <c r="E163" i="45"/>
  <c r="D163" i="45"/>
  <c r="E162" i="45"/>
  <c r="D162" i="45"/>
  <c r="E161" i="45"/>
  <c r="D161" i="45"/>
  <c r="E160" i="45"/>
  <c r="D160" i="45"/>
  <c r="G156" i="45"/>
  <c r="G157" i="45" s="1"/>
  <c r="F156" i="45"/>
  <c r="E156" i="45"/>
  <c r="D156" i="45"/>
  <c r="E151" i="45"/>
  <c r="G140" i="45"/>
  <c r="G133" i="45" s="1"/>
  <c r="G158" i="45" s="1"/>
  <c r="F140" i="45"/>
  <c r="F133" i="45" s="1"/>
  <c r="E140" i="45"/>
  <c r="D140" i="45"/>
  <c r="G134" i="45"/>
  <c r="F134" i="45"/>
  <c r="E134" i="45"/>
  <c r="D134" i="45"/>
  <c r="E133" i="45"/>
  <c r="D133" i="45"/>
  <c r="D147" i="45" s="1"/>
  <c r="G121" i="45"/>
  <c r="G159" i="45" s="1"/>
  <c r="G161" i="45" s="1"/>
  <c r="F121" i="45"/>
  <c r="F159" i="45" s="1"/>
  <c r="F161" i="45" s="1"/>
  <c r="E121" i="45"/>
  <c r="E159" i="45" s="1"/>
  <c r="D121" i="45"/>
  <c r="D159" i="45" s="1"/>
  <c r="G117" i="45"/>
  <c r="F117" i="45"/>
  <c r="E117" i="45"/>
  <c r="E111" i="45" s="1"/>
  <c r="E167" i="45" s="1"/>
  <c r="D117" i="45"/>
  <c r="G112" i="45"/>
  <c r="G111" i="45" s="1"/>
  <c r="G167" i="45" s="1"/>
  <c r="F112" i="45"/>
  <c r="F111" i="45" s="1"/>
  <c r="F131" i="45" s="1"/>
  <c r="E112" i="45"/>
  <c r="D112" i="45"/>
  <c r="D111" i="45" s="1"/>
  <c r="D167" i="45" s="1"/>
  <c r="G106" i="45"/>
  <c r="F106" i="45"/>
  <c r="E106" i="45"/>
  <c r="D106" i="45"/>
  <c r="G95" i="45"/>
  <c r="F95" i="45"/>
  <c r="E95" i="45"/>
  <c r="D95" i="45"/>
  <c r="D78" i="45"/>
  <c r="D178" i="45" s="1"/>
  <c r="G76" i="45"/>
  <c r="F76" i="45"/>
  <c r="E76" i="45"/>
  <c r="D76" i="45"/>
  <c r="G55" i="45"/>
  <c r="G166" i="45" s="1"/>
  <c r="F55" i="45"/>
  <c r="E55" i="45"/>
  <c r="E166" i="45" s="1"/>
  <c r="D55" i="45"/>
  <c r="G36" i="45"/>
  <c r="G79" i="45" s="1"/>
  <c r="F36" i="45"/>
  <c r="F79" i="45" s="1"/>
  <c r="E36" i="45"/>
  <c r="E79" i="45" s="1"/>
  <c r="D36" i="45"/>
  <c r="D79" i="45" s="1"/>
  <c r="G21" i="45"/>
  <c r="G78" i="45" s="1"/>
  <c r="G178" i="45" s="1"/>
  <c r="F21" i="45"/>
  <c r="F78" i="45" s="1"/>
  <c r="F178" i="45" s="1"/>
  <c r="E21" i="45"/>
  <c r="E78" i="45" s="1"/>
  <c r="E178" i="45" s="1"/>
  <c r="D21" i="45"/>
  <c r="G183" i="44"/>
  <c r="F183" i="44"/>
  <c r="E183" i="44"/>
  <c r="D183" i="44"/>
  <c r="D184" i="44" s="1"/>
  <c r="D172" i="44" s="1"/>
  <c r="G181" i="44"/>
  <c r="G185" i="44" s="1"/>
  <c r="F181" i="44"/>
  <c r="F185" i="44" s="1"/>
  <c r="E181" i="44"/>
  <c r="E185" i="44" s="1"/>
  <c r="D181" i="44"/>
  <c r="D185" i="44" s="1"/>
  <c r="G180" i="44"/>
  <c r="F180" i="44"/>
  <c r="E180" i="44"/>
  <c r="D180" i="44"/>
  <c r="G177" i="44"/>
  <c r="F177" i="44"/>
  <c r="E177" i="44"/>
  <c r="E165" i="44" s="1"/>
  <c r="D177" i="44"/>
  <c r="D165" i="44" s="1"/>
  <c r="G171" i="44"/>
  <c r="F171" i="44"/>
  <c r="E171" i="44"/>
  <c r="D171" i="44"/>
  <c r="G170" i="44"/>
  <c r="F170" i="44"/>
  <c r="E170" i="44"/>
  <c r="D170" i="44"/>
  <c r="G168" i="44"/>
  <c r="G169" i="44" s="1"/>
  <c r="F168" i="44"/>
  <c r="E168" i="44"/>
  <c r="E169" i="44" s="1"/>
  <c r="D168" i="44"/>
  <c r="D169" i="44" s="1"/>
  <c r="G165" i="44"/>
  <c r="F165" i="44"/>
  <c r="G163" i="44"/>
  <c r="F163" i="44"/>
  <c r="E163" i="44"/>
  <c r="D163" i="44"/>
  <c r="G156" i="44"/>
  <c r="G157" i="44" s="1"/>
  <c r="F156" i="44"/>
  <c r="E156" i="44"/>
  <c r="E157" i="44" s="1"/>
  <c r="D156" i="44"/>
  <c r="G140" i="44"/>
  <c r="F140" i="44"/>
  <c r="E140" i="44"/>
  <c r="D140" i="44"/>
  <c r="G134" i="44"/>
  <c r="F134" i="44"/>
  <c r="F133" i="44" s="1"/>
  <c r="E134" i="44"/>
  <c r="E133" i="44" s="1"/>
  <c r="E158" i="44" s="1"/>
  <c r="D134" i="44"/>
  <c r="D133" i="44" s="1"/>
  <c r="D158" i="44" s="1"/>
  <c r="G133" i="44"/>
  <c r="G121" i="44"/>
  <c r="G159" i="44" s="1"/>
  <c r="G161" i="44" s="1"/>
  <c r="F121" i="44"/>
  <c r="F159" i="44" s="1"/>
  <c r="F161" i="44" s="1"/>
  <c r="E121" i="44"/>
  <c r="E159" i="44" s="1"/>
  <c r="E161" i="44" s="1"/>
  <c r="D121" i="44"/>
  <c r="D159" i="44" s="1"/>
  <c r="D161" i="44" s="1"/>
  <c r="G117" i="44"/>
  <c r="G111" i="44" s="1"/>
  <c r="G167" i="44" s="1"/>
  <c r="F117" i="44"/>
  <c r="F111" i="44" s="1"/>
  <c r="F167" i="44" s="1"/>
  <c r="E117" i="44"/>
  <c r="E111" i="44" s="1"/>
  <c r="E167" i="44" s="1"/>
  <c r="D117" i="44"/>
  <c r="G112" i="44"/>
  <c r="F112" i="44"/>
  <c r="E112" i="44"/>
  <c r="D112" i="44"/>
  <c r="D111" i="44"/>
  <c r="D167" i="44" s="1"/>
  <c r="G106" i="44"/>
  <c r="F106" i="44"/>
  <c r="E106" i="44"/>
  <c r="D106" i="44"/>
  <c r="G95" i="44"/>
  <c r="F95" i="44"/>
  <c r="E95" i="44"/>
  <c r="E107" i="44" s="1"/>
  <c r="D95" i="44"/>
  <c r="D107" i="44" s="1"/>
  <c r="D78" i="44"/>
  <c r="D178" i="44" s="1"/>
  <c r="G76" i="44"/>
  <c r="F76" i="44"/>
  <c r="E76" i="44"/>
  <c r="D76" i="44"/>
  <c r="G55" i="44"/>
  <c r="G166" i="44" s="1"/>
  <c r="F55" i="44"/>
  <c r="E55" i="44"/>
  <c r="E166" i="44" s="1"/>
  <c r="D55" i="44"/>
  <c r="G36" i="44"/>
  <c r="G79" i="44" s="1"/>
  <c r="F36" i="44"/>
  <c r="F79" i="44" s="1"/>
  <c r="E36" i="44"/>
  <c r="E79" i="44" s="1"/>
  <c r="D36" i="44"/>
  <c r="D79" i="44" s="1"/>
  <c r="G21" i="44"/>
  <c r="G78" i="44" s="1"/>
  <c r="G178" i="44" s="1"/>
  <c r="F21" i="44"/>
  <c r="F78" i="44" s="1"/>
  <c r="F178" i="44" s="1"/>
  <c r="E21" i="44"/>
  <c r="E78" i="44" s="1"/>
  <c r="E178" i="44" s="1"/>
  <c r="D21" i="44"/>
  <c r="G183" i="43"/>
  <c r="G184" i="43" s="1"/>
  <c r="G172" i="43" s="1"/>
  <c r="F183" i="43"/>
  <c r="E183" i="43"/>
  <c r="E184" i="43" s="1"/>
  <c r="E172" i="43" s="1"/>
  <c r="D183" i="43"/>
  <c r="G181" i="43"/>
  <c r="G185" i="43" s="1"/>
  <c r="F181" i="43"/>
  <c r="F185" i="43" s="1"/>
  <c r="E181" i="43"/>
  <c r="D181" i="43"/>
  <c r="G180" i="43"/>
  <c r="F180" i="43"/>
  <c r="E180" i="43"/>
  <c r="D180" i="43"/>
  <c r="G177" i="43"/>
  <c r="G165" i="43" s="1"/>
  <c r="F177" i="43"/>
  <c r="E177" i="43"/>
  <c r="E157" i="43" s="1"/>
  <c r="D177" i="43"/>
  <c r="G171" i="43"/>
  <c r="F171" i="43"/>
  <c r="E171" i="43"/>
  <c r="D171" i="43"/>
  <c r="G170" i="43"/>
  <c r="F170" i="43"/>
  <c r="E170" i="43"/>
  <c r="D170" i="43"/>
  <c r="G168" i="43"/>
  <c r="G169" i="43" s="1"/>
  <c r="F168" i="43"/>
  <c r="E168" i="43"/>
  <c r="D168" i="43"/>
  <c r="G167" i="43"/>
  <c r="G163" i="43"/>
  <c r="F163" i="43"/>
  <c r="E163" i="43"/>
  <c r="D163" i="43"/>
  <c r="G161" i="43"/>
  <c r="E161" i="43"/>
  <c r="E160" i="43"/>
  <c r="G159" i="43"/>
  <c r="E159" i="43"/>
  <c r="G158" i="43"/>
  <c r="G162" i="43" s="1"/>
  <c r="G156" i="43"/>
  <c r="G157" i="43" s="1"/>
  <c r="F156" i="43"/>
  <c r="E156" i="43"/>
  <c r="D156" i="43"/>
  <c r="G147" i="43"/>
  <c r="F140" i="43"/>
  <c r="E140" i="43"/>
  <c r="D140" i="43"/>
  <c r="F134" i="43"/>
  <c r="E134" i="43"/>
  <c r="E133" i="43" s="1"/>
  <c r="E147" i="43" s="1"/>
  <c r="D134" i="43"/>
  <c r="D133" i="43" s="1"/>
  <c r="F133" i="43"/>
  <c r="G131" i="43"/>
  <c r="F121" i="43"/>
  <c r="F159" i="43" s="1"/>
  <c r="F161" i="43" s="1"/>
  <c r="E121" i="43"/>
  <c r="D121" i="43"/>
  <c r="D159" i="43" s="1"/>
  <c r="D161" i="43" s="1"/>
  <c r="F117" i="43"/>
  <c r="E117" i="43"/>
  <c r="D117" i="43"/>
  <c r="D111" i="43" s="1"/>
  <c r="D131" i="43" s="1"/>
  <c r="F112" i="43"/>
  <c r="F111" i="43" s="1"/>
  <c r="E112" i="43"/>
  <c r="D112" i="43"/>
  <c r="G106" i="43"/>
  <c r="F106" i="43"/>
  <c r="E106" i="43"/>
  <c r="D106" i="43"/>
  <c r="G95" i="43"/>
  <c r="G107" i="43" s="1"/>
  <c r="G108" i="43" s="1"/>
  <c r="F95" i="43"/>
  <c r="E95" i="43"/>
  <c r="D95" i="43"/>
  <c r="G76" i="43"/>
  <c r="F76" i="43"/>
  <c r="E76" i="43"/>
  <c r="D76" i="43"/>
  <c r="G55" i="43"/>
  <c r="G166" i="43" s="1"/>
  <c r="F55" i="43"/>
  <c r="E55" i="43"/>
  <c r="E166" i="43" s="1"/>
  <c r="D55" i="43"/>
  <c r="D166" i="43" s="1"/>
  <c r="G36" i="43"/>
  <c r="G79" i="43" s="1"/>
  <c r="F36" i="43"/>
  <c r="F79" i="43" s="1"/>
  <c r="E36" i="43"/>
  <c r="E79" i="43" s="1"/>
  <c r="D36" i="43"/>
  <c r="D79" i="43" s="1"/>
  <c r="G21" i="43"/>
  <c r="G78" i="43" s="1"/>
  <c r="G178" i="43" s="1"/>
  <c r="F21" i="43"/>
  <c r="F78" i="43" s="1"/>
  <c r="F178" i="43" s="1"/>
  <c r="E21" i="43"/>
  <c r="E78" i="43" s="1"/>
  <c r="E178" i="43" s="1"/>
  <c r="D21" i="43"/>
  <c r="D78" i="43" s="1"/>
  <c r="D178" i="43" s="1"/>
  <c r="G183" i="42"/>
  <c r="F183" i="42"/>
  <c r="E183" i="42"/>
  <c r="D183" i="42"/>
  <c r="D184" i="42" s="1"/>
  <c r="D172" i="42" s="1"/>
  <c r="G181" i="42"/>
  <c r="F181" i="42"/>
  <c r="E181" i="42"/>
  <c r="D181" i="42"/>
  <c r="D185" i="42" s="1"/>
  <c r="G180" i="42"/>
  <c r="F180" i="42"/>
  <c r="E180" i="42"/>
  <c r="D180" i="42"/>
  <c r="G177" i="42"/>
  <c r="F177" i="42"/>
  <c r="E177" i="42"/>
  <c r="D177" i="42"/>
  <c r="G171" i="42"/>
  <c r="F171" i="42"/>
  <c r="E171" i="42"/>
  <c r="D171" i="42"/>
  <c r="G170" i="42"/>
  <c r="F170" i="42"/>
  <c r="E170" i="42"/>
  <c r="D170" i="42"/>
  <c r="G168" i="42"/>
  <c r="F168" i="42"/>
  <c r="E168" i="42"/>
  <c r="E169" i="42" s="1"/>
  <c r="D168" i="42"/>
  <c r="D169" i="42" s="1"/>
  <c r="G165" i="42"/>
  <c r="F165" i="42"/>
  <c r="E165" i="42"/>
  <c r="D165" i="42"/>
  <c r="G163" i="42"/>
  <c r="F163" i="42"/>
  <c r="E163" i="42"/>
  <c r="D163" i="42"/>
  <c r="G156" i="42"/>
  <c r="F156" i="42"/>
  <c r="E156" i="42"/>
  <c r="E157" i="42" s="1"/>
  <c r="D156" i="42"/>
  <c r="G140" i="42"/>
  <c r="G133" i="42" s="1"/>
  <c r="G158" i="42" s="1"/>
  <c r="F140" i="42"/>
  <c r="E140" i="42"/>
  <c r="D140" i="42"/>
  <c r="G134" i="42"/>
  <c r="F134" i="42"/>
  <c r="E134" i="42"/>
  <c r="D134" i="42"/>
  <c r="D133" i="42" s="1"/>
  <c r="D158" i="42" s="1"/>
  <c r="F133" i="42"/>
  <c r="E133" i="42"/>
  <c r="G121" i="42"/>
  <c r="G159" i="42" s="1"/>
  <c r="G161" i="42" s="1"/>
  <c r="F121" i="42"/>
  <c r="F159" i="42" s="1"/>
  <c r="F161" i="42" s="1"/>
  <c r="E121" i="42"/>
  <c r="E159" i="42" s="1"/>
  <c r="E161" i="42" s="1"/>
  <c r="D121" i="42"/>
  <c r="D159" i="42" s="1"/>
  <c r="D161" i="42" s="1"/>
  <c r="G117" i="42"/>
  <c r="F117" i="42"/>
  <c r="E117" i="42"/>
  <c r="D117" i="42"/>
  <c r="D111" i="42" s="1"/>
  <c r="D167" i="42" s="1"/>
  <c r="G112" i="42"/>
  <c r="G111" i="42" s="1"/>
  <c r="G167" i="42" s="1"/>
  <c r="F112" i="42"/>
  <c r="F111" i="42" s="1"/>
  <c r="F167" i="42" s="1"/>
  <c r="E112" i="42"/>
  <c r="E111" i="42" s="1"/>
  <c r="E167" i="42" s="1"/>
  <c r="D112" i="42"/>
  <c r="G106" i="42"/>
  <c r="F106" i="42"/>
  <c r="E106" i="42"/>
  <c r="D106" i="42"/>
  <c r="G95" i="42"/>
  <c r="F95" i="42"/>
  <c r="E95" i="42"/>
  <c r="D95" i="42"/>
  <c r="G76" i="42"/>
  <c r="F76" i="42"/>
  <c r="E76" i="42"/>
  <c r="D76" i="42"/>
  <c r="G55" i="42"/>
  <c r="G166" i="42" s="1"/>
  <c r="F55" i="42"/>
  <c r="F166" i="42" s="1"/>
  <c r="E55" i="42"/>
  <c r="E166" i="42" s="1"/>
  <c r="D55" i="42"/>
  <c r="D166" i="42" s="1"/>
  <c r="G36" i="42"/>
  <c r="G79" i="42" s="1"/>
  <c r="F36" i="42"/>
  <c r="F79" i="42" s="1"/>
  <c r="E36" i="42"/>
  <c r="E79" i="42" s="1"/>
  <c r="D36" i="42"/>
  <c r="D79" i="42" s="1"/>
  <c r="G21" i="42"/>
  <c r="G78" i="42" s="1"/>
  <c r="G178" i="42" s="1"/>
  <c r="F21" i="42"/>
  <c r="F78" i="42" s="1"/>
  <c r="F178" i="42" s="1"/>
  <c r="E21" i="42"/>
  <c r="E78" i="42" s="1"/>
  <c r="E178" i="42" s="1"/>
  <c r="D21" i="42"/>
  <c r="D78" i="42" s="1"/>
  <c r="D178" i="42" s="1"/>
  <c r="G147" i="57" l="1"/>
  <c r="G158" i="57"/>
  <c r="G167" i="60"/>
  <c r="G131" i="60"/>
  <c r="F158" i="56"/>
  <c r="F160" i="56" s="1"/>
  <c r="F147" i="56"/>
  <c r="G167" i="48"/>
  <c r="G131" i="48"/>
  <c r="G131" i="51"/>
  <c r="G167" i="51"/>
  <c r="G167" i="54"/>
  <c r="G131" i="54"/>
  <c r="D158" i="53"/>
  <c r="D131" i="61"/>
  <c r="D167" i="61"/>
  <c r="E147" i="63"/>
  <c r="E158" i="63"/>
  <c r="G131" i="59"/>
  <c r="G167" i="59"/>
  <c r="E158" i="56"/>
  <c r="G158" i="63"/>
  <c r="E147" i="62"/>
  <c r="E158" i="62"/>
  <c r="F131" i="55"/>
  <c r="F167" i="55"/>
  <c r="F158" i="50"/>
  <c r="G158" i="55"/>
  <c r="G158" i="58"/>
  <c r="F158" i="45"/>
  <c r="F167" i="43"/>
  <c r="F131" i="43"/>
  <c r="F158" i="44"/>
  <c r="G131" i="47"/>
  <c r="G167" i="47"/>
  <c r="G167" i="52"/>
  <c r="G131" i="52"/>
  <c r="F186" i="54"/>
  <c r="D158" i="55"/>
  <c r="F186" i="55"/>
  <c r="E158" i="57"/>
  <c r="F147" i="61"/>
  <c r="F158" i="61"/>
  <c r="F160" i="61" s="1"/>
  <c r="G158" i="64"/>
  <c r="G158" i="46"/>
  <c r="G162" i="46" s="1"/>
  <c r="F153" i="55"/>
  <c r="F147" i="55"/>
  <c r="F158" i="55"/>
  <c r="F160" i="55" s="1"/>
  <c r="F167" i="56"/>
  <c r="F131" i="56"/>
  <c r="F162" i="59"/>
  <c r="F160" i="59"/>
  <c r="G131" i="50"/>
  <c r="E184" i="56"/>
  <c r="E172" i="56" s="1"/>
  <c r="D107" i="61"/>
  <c r="D182" i="62"/>
  <c r="D186" i="62" s="1"/>
  <c r="E158" i="64"/>
  <c r="E158" i="42"/>
  <c r="D158" i="47"/>
  <c r="G158" i="48"/>
  <c r="D158" i="51"/>
  <c r="G158" i="52"/>
  <c r="F169" i="46"/>
  <c r="G157" i="42"/>
  <c r="E185" i="42"/>
  <c r="E165" i="43"/>
  <c r="F184" i="43"/>
  <c r="F172" i="43" s="1"/>
  <c r="G169" i="45"/>
  <c r="F185" i="45"/>
  <c r="D165" i="46"/>
  <c r="E184" i="46"/>
  <c r="E172" i="46" s="1"/>
  <c r="E165" i="47"/>
  <c r="F107" i="48"/>
  <c r="D185" i="48"/>
  <c r="G131" i="49"/>
  <c r="D184" i="50"/>
  <c r="D172" i="50" s="1"/>
  <c r="E165" i="51"/>
  <c r="G131" i="53"/>
  <c r="G184" i="55"/>
  <c r="G172" i="55" s="1"/>
  <c r="F131" i="57"/>
  <c r="D157" i="58"/>
  <c r="D184" i="58"/>
  <c r="D172" i="58" s="1"/>
  <c r="E107" i="61"/>
  <c r="E157" i="61"/>
  <c r="D157" i="42"/>
  <c r="D107" i="47"/>
  <c r="F157" i="47"/>
  <c r="F157" i="51"/>
  <c r="G157" i="54"/>
  <c r="D185" i="54"/>
  <c r="F37" i="55"/>
  <c r="F56" i="55" s="1"/>
  <c r="F77" i="55" s="1"/>
  <c r="F150" i="55" s="1"/>
  <c r="F184" i="55"/>
  <c r="F172" i="55" s="1"/>
  <c r="G184" i="56"/>
  <c r="G172" i="56" s="1"/>
  <c r="E179" i="58"/>
  <c r="G107" i="58"/>
  <c r="D165" i="58"/>
  <c r="G179" i="58"/>
  <c r="D107" i="59"/>
  <c r="F157" i="59"/>
  <c r="D185" i="59"/>
  <c r="G169" i="62"/>
  <c r="F185" i="62"/>
  <c r="E157" i="64"/>
  <c r="D184" i="46"/>
  <c r="D172" i="46" s="1"/>
  <c r="F107" i="44"/>
  <c r="F157" i="44"/>
  <c r="E107" i="42"/>
  <c r="G169" i="42"/>
  <c r="G185" i="42"/>
  <c r="G107" i="44"/>
  <c r="G108" i="44" s="1"/>
  <c r="E184" i="44"/>
  <c r="E172" i="44" s="1"/>
  <c r="D107" i="45"/>
  <c r="F169" i="45"/>
  <c r="D184" i="45"/>
  <c r="D172" i="45" s="1"/>
  <c r="D107" i="46"/>
  <c r="F165" i="46"/>
  <c r="G184" i="46"/>
  <c r="G172" i="46" s="1"/>
  <c r="E107" i="47"/>
  <c r="D169" i="47"/>
  <c r="F185" i="48"/>
  <c r="G185" i="49"/>
  <c r="F184" i="50"/>
  <c r="F172" i="50" s="1"/>
  <c r="E107" i="51"/>
  <c r="F185" i="52"/>
  <c r="D107" i="54"/>
  <c r="E185" i="54"/>
  <c r="D185" i="55"/>
  <c r="F37" i="56"/>
  <c r="F56" i="56" s="1"/>
  <c r="F77" i="56" s="1"/>
  <c r="F150" i="56" s="1"/>
  <c r="E169" i="56"/>
  <c r="D185" i="57"/>
  <c r="D158" i="60"/>
  <c r="D182" i="61"/>
  <c r="F179" i="62"/>
  <c r="F164" i="62"/>
  <c r="G185" i="62"/>
  <c r="G107" i="63"/>
  <c r="G169" i="63"/>
  <c r="G185" i="63"/>
  <c r="E169" i="64"/>
  <c r="E185" i="64"/>
  <c r="F107" i="42"/>
  <c r="D107" i="43"/>
  <c r="F184" i="44"/>
  <c r="F172" i="44" s="1"/>
  <c r="E107" i="45"/>
  <c r="E157" i="45"/>
  <c r="E184" i="45"/>
  <c r="E172" i="45" s="1"/>
  <c r="E107" i="46"/>
  <c r="F107" i="47"/>
  <c r="D185" i="47"/>
  <c r="G185" i="48"/>
  <c r="D157" i="49"/>
  <c r="D184" i="49"/>
  <c r="D172" i="49" s="1"/>
  <c r="E165" i="50"/>
  <c r="F107" i="51"/>
  <c r="D185" i="51"/>
  <c r="G185" i="52"/>
  <c r="D157" i="53"/>
  <c r="F184" i="53"/>
  <c r="F172" i="53" s="1"/>
  <c r="E107" i="54"/>
  <c r="D107" i="55"/>
  <c r="E157" i="55"/>
  <c r="G169" i="55"/>
  <c r="E185" i="55"/>
  <c r="D157" i="56"/>
  <c r="D185" i="56"/>
  <c r="F37" i="57"/>
  <c r="F169" i="57"/>
  <c r="G182" i="57"/>
  <c r="F107" i="59"/>
  <c r="G157" i="59"/>
  <c r="F185" i="59"/>
  <c r="G157" i="60"/>
  <c r="D157" i="62"/>
  <c r="F169" i="62"/>
  <c r="E182" i="62"/>
  <c r="E186" i="62" s="1"/>
  <c r="D184" i="63"/>
  <c r="D172" i="63" s="1"/>
  <c r="D79" i="64"/>
  <c r="G157" i="64"/>
  <c r="D157" i="64"/>
  <c r="D107" i="42"/>
  <c r="D108" i="42" s="1"/>
  <c r="F185" i="42"/>
  <c r="F169" i="42"/>
  <c r="G107" i="42"/>
  <c r="E184" i="42"/>
  <c r="E172" i="42" s="1"/>
  <c r="E107" i="43"/>
  <c r="E108" i="43" s="1"/>
  <c r="E111" i="43"/>
  <c r="E158" i="43" s="1"/>
  <c r="E162" i="43" s="1"/>
  <c r="D169" i="43"/>
  <c r="D185" i="43"/>
  <c r="G184" i="44"/>
  <c r="G172" i="44" s="1"/>
  <c r="F107" i="45"/>
  <c r="F108" i="45" s="1"/>
  <c r="F184" i="45"/>
  <c r="F172" i="45" s="1"/>
  <c r="F107" i="46"/>
  <c r="F169" i="47"/>
  <c r="G158" i="49"/>
  <c r="G162" i="49" s="1"/>
  <c r="F169" i="51"/>
  <c r="E165" i="53"/>
  <c r="F107" i="54"/>
  <c r="E169" i="54"/>
  <c r="G185" i="54"/>
  <c r="E107" i="55"/>
  <c r="D107" i="56"/>
  <c r="E157" i="56"/>
  <c r="G169" i="56"/>
  <c r="E185" i="56"/>
  <c r="F185" i="57"/>
  <c r="D157" i="60"/>
  <c r="D169" i="61"/>
  <c r="D158" i="63"/>
  <c r="D160" i="63" s="1"/>
  <c r="E184" i="63"/>
  <c r="E172" i="63" s="1"/>
  <c r="G169" i="64"/>
  <c r="F184" i="42"/>
  <c r="F172" i="42" s="1"/>
  <c r="F107" i="43"/>
  <c r="E169" i="43"/>
  <c r="E185" i="43"/>
  <c r="D157" i="44"/>
  <c r="G107" i="45"/>
  <c r="G108" i="45" s="1"/>
  <c r="G184" i="45"/>
  <c r="G172" i="45" s="1"/>
  <c r="G107" i="46"/>
  <c r="D169" i="46"/>
  <c r="D185" i="46"/>
  <c r="F185" i="47"/>
  <c r="D107" i="49"/>
  <c r="F184" i="49"/>
  <c r="F172" i="49" s="1"/>
  <c r="E107" i="50"/>
  <c r="D169" i="50"/>
  <c r="F185" i="51"/>
  <c r="D107" i="53"/>
  <c r="F157" i="53"/>
  <c r="G157" i="55"/>
  <c r="G185" i="55"/>
  <c r="E107" i="56"/>
  <c r="D107" i="57"/>
  <c r="G169" i="57"/>
  <c r="F169" i="58"/>
  <c r="E169" i="61"/>
  <c r="E185" i="61"/>
  <c r="E107" i="64"/>
  <c r="D184" i="64"/>
  <c r="D172" i="64" s="1"/>
  <c r="G158" i="44"/>
  <c r="D158" i="46"/>
  <c r="F158" i="48"/>
  <c r="F158" i="52"/>
  <c r="D169" i="53"/>
  <c r="D158" i="54"/>
  <c r="D184" i="57"/>
  <c r="D172" i="57" s="1"/>
  <c r="F157" i="60"/>
  <c r="D158" i="61"/>
  <c r="G184" i="63"/>
  <c r="G172" i="63" s="1"/>
  <c r="E184" i="64"/>
  <c r="E172" i="64" s="1"/>
  <c r="G184" i="42"/>
  <c r="G172" i="42" s="1"/>
  <c r="F158" i="42"/>
  <c r="E158" i="45"/>
  <c r="E158" i="46"/>
  <c r="E162" i="46" s="1"/>
  <c r="G131" i="57"/>
  <c r="G79" i="58"/>
  <c r="D158" i="59"/>
  <c r="E37" i="63"/>
  <c r="D157" i="63"/>
  <c r="G107" i="64"/>
  <c r="D165" i="64"/>
  <c r="F169" i="43"/>
  <c r="D184" i="43"/>
  <c r="D172" i="43" s="1"/>
  <c r="G182" i="46"/>
  <c r="G186" i="46" s="1"/>
  <c r="D169" i="49"/>
  <c r="F185" i="50"/>
  <c r="D107" i="52"/>
  <c r="F169" i="53"/>
  <c r="E184" i="55"/>
  <c r="E172" i="55" s="1"/>
  <c r="D184" i="56"/>
  <c r="D172" i="56" s="1"/>
  <c r="F56" i="57"/>
  <c r="F77" i="57" s="1"/>
  <c r="F150" i="57" s="1"/>
  <c r="G107" i="57"/>
  <c r="F184" i="57"/>
  <c r="F172" i="57" s="1"/>
  <c r="D107" i="58"/>
  <c r="F157" i="58"/>
  <c r="F185" i="58"/>
  <c r="F107" i="60"/>
  <c r="D185" i="60"/>
  <c r="E157" i="63"/>
  <c r="G184" i="64"/>
  <c r="G172" i="64" s="1"/>
  <c r="D179" i="42"/>
  <c r="D164" i="42"/>
  <c r="D162" i="42"/>
  <c r="D160" i="42"/>
  <c r="D179" i="43"/>
  <c r="D164" i="43"/>
  <c r="D108" i="43"/>
  <c r="D108" i="44"/>
  <c r="D162" i="44"/>
  <c r="D160" i="44"/>
  <c r="D164" i="45"/>
  <c r="D179" i="45"/>
  <c r="G164" i="48"/>
  <c r="G179" i="48"/>
  <c r="G164" i="50"/>
  <c r="G179" i="50"/>
  <c r="G160" i="52"/>
  <c r="G162" i="52"/>
  <c r="G179" i="54"/>
  <c r="G164" i="54"/>
  <c r="F179" i="44"/>
  <c r="F164" i="44"/>
  <c r="D152" i="45"/>
  <c r="D108" i="45"/>
  <c r="D153" i="45" s="1"/>
  <c r="D179" i="46"/>
  <c r="D164" i="46"/>
  <c r="D108" i="46"/>
  <c r="D162" i="46"/>
  <c r="D160" i="46"/>
  <c r="G160" i="47"/>
  <c r="G162" i="47"/>
  <c r="G164" i="49"/>
  <c r="G179" i="49"/>
  <c r="G164" i="51"/>
  <c r="G179" i="51"/>
  <c r="G160" i="53"/>
  <c r="G162" i="53"/>
  <c r="F179" i="42"/>
  <c r="F164" i="42"/>
  <c r="F108" i="42"/>
  <c r="F162" i="42"/>
  <c r="F160" i="42"/>
  <c r="F179" i="43"/>
  <c r="F164" i="43"/>
  <c r="F108" i="43"/>
  <c r="F108" i="44"/>
  <c r="F162" i="44"/>
  <c r="F160" i="44"/>
  <c r="F179" i="45"/>
  <c r="F164" i="45"/>
  <c r="G160" i="48"/>
  <c r="G162" i="48"/>
  <c r="G160" i="50"/>
  <c r="G162" i="50"/>
  <c r="G164" i="52"/>
  <c r="G179" i="52"/>
  <c r="D179" i="44"/>
  <c r="D164" i="44"/>
  <c r="F162" i="45"/>
  <c r="F160" i="45"/>
  <c r="F179" i="46"/>
  <c r="F164" i="46"/>
  <c r="F108" i="46"/>
  <c r="F162" i="46"/>
  <c r="F160" i="46"/>
  <c r="G164" i="47"/>
  <c r="G179" i="47"/>
  <c r="G160" i="51"/>
  <c r="G162" i="51"/>
  <c r="G164" i="53"/>
  <c r="G179" i="53"/>
  <c r="D37" i="42"/>
  <c r="D56" i="42"/>
  <c r="D77" i="42" s="1"/>
  <c r="D150" i="42" s="1"/>
  <c r="D152" i="42" s="1"/>
  <c r="D131" i="42"/>
  <c r="F166" i="43"/>
  <c r="D157" i="43"/>
  <c r="D182" i="43"/>
  <c r="D186" i="43" s="1"/>
  <c r="D37" i="44"/>
  <c r="D56" i="44" s="1"/>
  <c r="D77" i="44" s="1"/>
  <c r="D150" i="44" s="1"/>
  <c r="D152" i="44" s="1"/>
  <c r="D147" i="44"/>
  <c r="D166" i="44"/>
  <c r="D182" i="44"/>
  <c r="D186" i="44" s="1"/>
  <c r="D37" i="45"/>
  <c r="D56" i="45" s="1"/>
  <c r="D77" i="45" s="1"/>
  <c r="D150" i="45" s="1"/>
  <c r="D151" i="45"/>
  <c r="F167" i="45"/>
  <c r="D131" i="46"/>
  <c r="F185" i="46"/>
  <c r="G157" i="47"/>
  <c r="E157" i="47"/>
  <c r="E169" i="47"/>
  <c r="G157" i="48"/>
  <c r="E157" i="48"/>
  <c r="E169" i="48"/>
  <c r="G157" i="49"/>
  <c r="E157" i="49"/>
  <c r="E169" i="49"/>
  <c r="G157" i="50"/>
  <c r="E157" i="50"/>
  <c r="E169" i="50"/>
  <c r="G157" i="51"/>
  <c r="E157" i="51"/>
  <c r="E169" i="51"/>
  <c r="G157" i="52"/>
  <c r="E157" i="52"/>
  <c r="E169" i="52"/>
  <c r="G157" i="53"/>
  <c r="E157" i="53"/>
  <c r="E169" i="53"/>
  <c r="E158" i="54"/>
  <c r="E147" i="54"/>
  <c r="F164" i="55"/>
  <c r="F179" i="55"/>
  <c r="G179" i="42"/>
  <c r="G164" i="42"/>
  <c r="E108" i="42"/>
  <c r="F131" i="42"/>
  <c r="G162" i="42"/>
  <c r="G160" i="42"/>
  <c r="F157" i="42"/>
  <c r="G179" i="43"/>
  <c r="G164" i="43"/>
  <c r="F165" i="43"/>
  <c r="D167" i="43"/>
  <c r="F182" i="43"/>
  <c r="F186" i="43" s="1"/>
  <c r="E179" i="44"/>
  <c r="E164" i="44"/>
  <c r="F37" i="44"/>
  <c r="F56" i="44" s="1"/>
  <c r="F77" i="44" s="1"/>
  <c r="F150" i="44" s="1"/>
  <c r="E162" i="44"/>
  <c r="E160" i="44"/>
  <c r="F147" i="44"/>
  <c r="F166" i="44"/>
  <c r="F169" i="44"/>
  <c r="F182" i="44"/>
  <c r="F186" i="44" s="1"/>
  <c r="E179" i="45"/>
  <c r="E164" i="45"/>
  <c r="F37" i="45"/>
  <c r="F56" i="45" s="1"/>
  <c r="F77" i="45" s="1"/>
  <c r="F150" i="45" s="1"/>
  <c r="F147" i="45"/>
  <c r="F157" i="45"/>
  <c r="D165" i="45"/>
  <c r="D166" i="45"/>
  <c r="D169" i="45"/>
  <c r="G179" i="46"/>
  <c r="G164" i="46"/>
  <c r="E108" i="46"/>
  <c r="F131" i="46"/>
  <c r="F157" i="46"/>
  <c r="G37" i="47"/>
  <c r="G56" i="47" s="1"/>
  <c r="G77" i="47" s="1"/>
  <c r="G150" i="47" s="1"/>
  <c r="E167" i="47"/>
  <c r="E131" i="47"/>
  <c r="G147" i="47"/>
  <c r="G169" i="47"/>
  <c r="G182" i="47"/>
  <c r="G186" i="47" s="1"/>
  <c r="G37" i="48"/>
  <c r="G56" i="48" s="1"/>
  <c r="G77" i="48" s="1"/>
  <c r="G150" i="48" s="1"/>
  <c r="E167" i="48"/>
  <c r="E131" i="48"/>
  <c r="G147" i="48"/>
  <c r="G169" i="48"/>
  <c r="G182" i="48"/>
  <c r="G186" i="48" s="1"/>
  <c r="G37" i="49"/>
  <c r="G56" i="49" s="1"/>
  <c r="G77" i="49" s="1"/>
  <c r="G150" i="49" s="1"/>
  <c r="G152" i="49" s="1"/>
  <c r="E167" i="49"/>
  <c r="E131" i="49"/>
  <c r="G147" i="49"/>
  <c r="G169" i="49"/>
  <c r="G182" i="49"/>
  <c r="G186" i="49" s="1"/>
  <c r="G37" i="50"/>
  <c r="G56" i="50" s="1"/>
  <c r="G77" i="50" s="1"/>
  <c r="G150" i="50" s="1"/>
  <c r="E167" i="50"/>
  <c r="E131" i="50"/>
  <c r="G147" i="50"/>
  <c r="G169" i="50"/>
  <c r="G182" i="50"/>
  <c r="G186" i="50" s="1"/>
  <c r="G37" i="51"/>
  <c r="G56" i="51" s="1"/>
  <c r="G77" i="51" s="1"/>
  <c r="G150" i="51" s="1"/>
  <c r="E167" i="51"/>
  <c r="E131" i="51"/>
  <c r="G147" i="51"/>
  <c r="G169" i="51"/>
  <c r="G182" i="51"/>
  <c r="G186" i="51" s="1"/>
  <c r="G37" i="52"/>
  <c r="G56" i="52" s="1"/>
  <c r="G77" i="52" s="1"/>
  <c r="G150" i="52" s="1"/>
  <c r="E167" i="52"/>
  <c r="E131" i="52"/>
  <c r="G147" i="52"/>
  <c r="G169" i="52"/>
  <c r="G182" i="52"/>
  <c r="G186" i="52" s="1"/>
  <c r="G37" i="53"/>
  <c r="G56" i="53" s="1"/>
  <c r="G77" i="53" s="1"/>
  <c r="G150" i="53" s="1"/>
  <c r="G153" i="53" s="1"/>
  <c r="E167" i="53"/>
  <c r="E131" i="53"/>
  <c r="G147" i="53"/>
  <c r="G169" i="53"/>
  <c r="G182" i="53"/>
  <c r="G186" i="53" s="1"/>
  <c r="G37" i="54"/>
  <c r="G56" i="54" s="1"/>
  <c r="G77" i="54" s="1"/>
  <c r="G150" i="54" s="1"/>
  <c r="E167" i="54"/>
  <c r="E131" i="54"/>
  <c r="F153" i="56"/>
  <c r="F154" i="57"/>
  <c r="F151" i="57"/>
  <c r="G179" i="59"/>
  <c r="G164" i="59"/>
  <c r="E179" i="61"/>
  <c r="E164" i="61"/>
  <c r="D147" i="42"/>
  <c r="D182" i="42"/>
  <c r="D186" i="42" s="1"/>
  <c r="D37" i="43"/>
  <c r="D56" i="43" s="1"/>
  <c r="D77" i="43" s="1"/>
  <c r="D150" i="43" s="1"/>
  <c r="D158" i="43"/>
  <c r="D147" i="43"/>
  <c r="F157" i="43"/>
  <c r="D131" i="44"/>
  <c r="D131" i="45"/>
  <c r="D158" i="45"/>
  <c r="D182" i="45"/>
  <c r="D186" i="45" s="1"/>
  <c r="D37" i="46"/>
  <c r="D56" i="46" s="1"/>
  <c r="D77" i="46" s="1"/>
  <c r="D150" i="46" s="1"/>
  <c r="D147" i="46"/>
  <c r="D182" i="46"/>
  <c r="D186" i="46" s="1"/>
  <c r="E179" i="47"/>
  <c r="E164" i="47"/>
  <c r="E79" i="47"/>
  <c r="E37" i="47"/>
  <c r="E56" i="47" s="1"/>
  <c r="E77" i="47" s="1"/>
  <c r="E150" i="47" s="1"/>
  <c r="E158" i="47"/>
  <c r="E147" i="47"/>
  <c r="E185" i="47"/>
  <c r="E182" i="47"/>
  <c r="E186" i="47" s="1"/>
  <c r="E179" i="48"/>
  <c r="E164" i="48"/>
  <c r="E79" i="48"/>
  <c r="E37" i="48"/>
  <c r="E158" i="48"/>
  <c r="E147" i="48"/>
  <c r="E185" i="48"/>
  <c r="E182" i="48"/>
  <c r="E179" i="49"/>
  <c r="E164" i="49"/>
  <c r="E79" i="49"/>
  <c r="E37" i="49"/>
  <c r="E56" i="49" s="1"/>
  <c r="E77" i="49" s="1"/>
  <c r="E150" i="49" s="1"/>
  <c r="E158" i="49"/>
  <c r="E147" i="49"/>
  <c r="E185" i="49"/>
  <c r="E182" i="49"/>
  <c r="E186" i="49" s="1"/>
  <c r="E179" i="50"/>
  <c r="E164" i="50"/>
  <c r="E79" i="50"/>
  <c r="E37" i="50"/>
  <c r="E158" i="50"/>
  <c r="E147" i="50"/>
  <c r="E185" i="50"/>
  <c r="E182" i="50"/>
  <c r="E179" i="51"/>
  <c r="E164" i="51"/>
  <c r="E79" i="51"/>
  <c r="E37" i="51"/>
  <c r="E56" i="51" s="1"/>
  <c r="E77" i="51" s="1"/>
  <c r="E150" i="51" s="1"/>
  <c r="E158" i="51"/>
  <c r="E147" i="51"/>
  <c r="E185" i="51"/>
  <c r="E182" i="51"/>
  <c r="E179" i="52"/>
  <c r="E164" i="52"/>
  <c r="E79" i="52"/>
  <c r="E37" i="52"/>
  <c r="E56" i="52" s="1"/>
  <c r="E77" i="52" s="1"/>
  <c r="E150" i="52" s="1"/>
  <c r="E158" i="52"/>
  <c r="E147" i="52"/>
  <c r="E185" i="52"/>
  <c r="E182" i="52"/>
  <c r="E179" i="53"/>
  <c r="E164" i="53"/>
  <c r="E79" i="53"/>
  <c r="E37" i="53"/>
  <c r="E56" i="53" s="1"/>
  <c r="E77" i="53" s="1"/>
  <c r="E150" i="53" s="1"/>
  <c r="E158" i="53"/>
  <c r="E147" i="53"/>
  <c r="E185" i="53"/>
  <c r="E182" i="53"/>
  <c r="E179" i="54"/>
  <c r="E164" i="54"/>
  <c r="E79" i="54"/>
  <c r="E37" i="54"/>
  <c r="E56" i="54" s="1"/>
  <c r="E77" i="54" s="1"/>
  <c r="E150" i="54" s="1"/>
  <c r="G158" i="54"/>
  <c r="F155" i="56"/>
  <c r="F151" i="56"/>
  <c r="F154" i="56"/>
  <c r="G160" i="58"/>
  <c r="G162" i="58"/>
  <c r="G179" i="60"/>
  <c r="G164" i="60"/>
  <c r="G167" i="61"/>
  <c r="G131" i="61"/>
  <c r="E179" i="42"/>
  <c r="E164" i="42"/>
  <c r="F37" i="42"/>
  <c r="F56" i="42" s="1"/>
  <c r="F77" i="42" s="1"/>
  <c r="F150" i="42" s="1"/>
  <c r="G108" i="42"/>
  <c r="E162" i="42"/>
  <c r="E160" i="42"/>
  <c r="F147" i="42"/>
  <c r="F182" i="42"/>
  <c r="F186" i="42" s="1"/>
  <c r="E179" i="43"/>
  <c r="E164" i="43"/>
  <c r="F37" i="43"/>
  <c r="F56" i="43" s="1"/>
  <c r="F77" i="43" s="1"/>
  <c r="F150" i="43" s="1"/>
  <c r="E167" i="43"/>
  <c r="E131" i="43"/>
  <c r="F158" i="43"/>
  <c r="F147" i="43"/>
  <c r="D165" i="43"/>
  <c r="G179" i="44"/>
  <c r="G164" i="44"/>
  <c r="E108" i="44"/>
  <c r="F131" i="44"/>
  <c r="G162" i="44"/>
  <c r="G160" i="44"/>
  <c r="G179" i="45"/>
  <c r="G164" i="45"/>
  <c r="E152" i="45"/>
  <c r="E108" i="45"/>
  <c r="E153" i="45" s="1"/>
  <c r="G162" i="45"/>
  <c r="G160" i="45"/>
  <c r="F165" i="45"/>
  <c r="F182" i="45"/>
  <c r="F186" i="45" s="1"/>
  <c r="E179" i="46"/>
  <c r="E164" i="46"/>
  <c r="F37" i="46"/>
  <c r="F56" i="46" s="1"/>
  <c r="F77" i="46" s="1"/>
  <c r="F150" i="46" s="1"/>
  <c r="G108" i="46"/>
  <c r="F147" i="46"/>
  <c r="F182" i="46"/>
  <c r="F186" i="46" s="1"/>
  <c r="E166" i="47"/>
  <c r="E108" i="47"/>
  <c r="E184" i="47"/>
  <c r="E172" i="47" s="1"/>
  <c r="E56" i="48"/>
  <c r="E77" i="48" s="1"/>
  <c r="E150" i="48" s="1"/>
  <c r="E151" i="48" s="1"/>
  <c r="E166" i="48"/>
  <c r="E108" i="48"/>
  <c r="E184" i="48"/>
  <c r="E172" i="48" s="1"/>
  <c r="E166" i="49"/>
  <c r="E108" i="49"/>
  <c r="E184" i="49"/>
  <c r="E172" i="49" s="1"/>
  <c r="E56" i="50"/>
  <c r="E77" i="50" s="1"/>
  <c r="E150" i="50" s="1"/>
  <c r="E166" i="50"/>
  <c r="E108" i="50"/>
  <c r="E184" i="50"/>
  <c r="E172" i="50" s="1"/>
  <c r="E166" i="51"/>
  <c r="E108" i="51"/>
  <c r="E184" i="51"/>
  <c r="E172" i="51" s="1"/>
  <c r="E166" i="52"/>
  <c r="E108" i="52"/>
  <c r="E184" i="52"/>
  <c r="E172" i="52" s="1"/>
  <c r="E166" i="53"/>
  <c r="E108" i="53"/>
  <c r="E184" i="53"/>
  <c r="E172" i="53" s="1"/>
  <c r="F164" i="54"/>
  <c r="F179" i="54"/>
  <c r="E166" i="54"/>
  <c r="E108" i="54"/>
  <c r="F155" i="55"/>
  <c r="F151" i="55"/>
  <c r="F154" i="55"/>
  <c r="F164" i="56"/>
  <c r="F179" i="56"/>
  <c r="G179" i="57"/>
  <c r="G164" i="57"/>
  <c r="G179" i="55"/>
  <c r="G164" i="55"/>
  <c r="G162" i="55"/>
  <c r="G160" i="55"/>
  <c r="F152" i="55"/>
  <c r="G179" i="56"/>
  <c r="G164" i="56"/>
  <c r="G162" i="56"/>
  <c r="G160" i="56"/>
  <c r="F152" i="56"/>
  <c r="F179" i="57"/>
  <c r="F164" i="57"/>
  <c r="E184" i="57"/>
  <c r="E172" i="57" s="1"/>
  <c r="G166" i="58"/>
  <c r="G56" i="58"/>
  <c r="G77" i="58" s="1"/>
  <c r="G150" i="58" s="1"/>
  <c r="G152" i="58" s="1"/>
  <c r="E185" i="58"/>
  <c r="E182" i="58"/>
  <c r="G79" i="59"/>
  <c r="G37" i="59"/>
  <c r="G56" i="59" s="1"/>
  <c r="G77" i="59" s="1"/>
  <c r="G150" i="59" s="1"/>
  <c r="G153" i="59" s="1"/>
  <c r="G158" i="59"/>
  <c r="G147" i="59"/>
  <c r="E169" i="59"/>
  <c r="E157" i="59"/>
  <c r="G153" i="60"/>
  <c r="G165" i="60"/>
  <c r="E169" i="60"/>
  <c r="E157" i="60"/>
  <c r="F107" i="61"/>
  <c r="F167" i="62"/>
  <c r="F131" i="62"/>
  <c r="E160" i="62"/>
  <c r="E162" i="62"/>
  <c r="E162" i="63"/>
  <c r="E160" i="63"/>
  <c r="D182" i="63"/>
  <c r="D186" i="63" s="1"/>
  <c r="E37" i="42"/>
  <c r="E56" i="42" s="1"/>
  <c r="E77" i="42" s="1"/>
  <c r="E150" i="42" s="1"/>
  <c r="E131" i="42"/>
  <c r="E147" i="42"/>
  <c r="E182" i="42"/>
  <c r="E186" i="42" s="1"/>
  <c r="E37" i="43"/>
  <c r="E56" i="43"/>
  <c r="E77" i="43" s="1"/>
  <c r="E150" i="43" s="1"/>
  <c r="E182" i="43"/>
  <c r="E186" i="43" s="1"/>
  <c r="E37" i="44"/>
  <c r="E56" i="44" s="1"/>
  <c r="E77" i="44" s="1"/>
  <c r="E150" i="44" s="1"/>
  <c r="E131" i="44"/>
  <c r="E147" i="44"/>
  <c r="E182" i="44"/>
  <c r="E186" i="44" s="1"/>
  <c r="E37" i="45"/>
  <c r="E56" i="45" s="1"/>
  <c r="E77" i="45" s="1"/>
  <c r="E150" i="45" s="1"/>
  <c r="E131" i="45"/>
  <c r="E147" i="45"/>
  <c r="E182" i="45"/>
  <c r="E186" i="45" s="1"/>
  <c r="E37" i="46"/>
  <c r="E56" i="46" s="1"/>
  <c r="E77" i="46" s="1"/>
  <c r="E150" i="46" s="1"/>
  <c r="E131" i="46"/>
  <c r="E147" i="46"/>
  <c r="E182" i="46"/>
  <c r="E186" i="46" s="1"/>
  <c r="D179" i="47"/>
  <c r="D164" i="47"/>
  <c r="F108" i="47"/>
  <c r="D162" i="47"/>
  <c r="D160" i="47"/>
  <c r="D179" i="48"/>
  <c r="D164" i="48"/>
  <c r="F108" i="48"/>
  <c r="D162" i="48"/>
  <c r="D160" i="48"/>
  <c r="D179" i="49"/>
  <c r="D164" i="49"/>
  <c r="F108" i="49"/>
  <c r="D162" i="49"/>
  <c r="D160" i="49"/>
  <c r="D179" i="50"/>
  <c r="D164" i="50"/>
  <c r="F108" i="50"/>
  <c r="D162" i="50"/>
  <c r="D160" i="50"/>
  <c r="D179" i="51"/>
  <c r="D164" i="51"/>
  <c r="F108" i="51"/>
  <c r="D162" i="51"/>
  <c r="D160" i="51"/>
  <c r="D179" i="52"/>
  <c r="D164" i="52"/>
  <c r="F108" i="52"/>
  <c r="D162" i="52"/>
  <c r="D160" i="52"/>
  <c r="D179" i="53"/>
  <c r="D164" i="53"/>
  <c r="F108" i="53"/>
  <c r="D162" i="53"/>
  <c r="D160" i="53"/>
  <c r="D179" i="54"/>
  <c r="D164" i="54"/>
  <c r="F108" i="54"/>
  <c r="F162" i="54"/>
  <c r="F160" i="54"/>
  <c r="E157" i="54"/>
  <c r="G184" i="54"/>
  <c r="G172" i="54" s="1"/>
  <c r="D179" i="55"/>
  <c r="D164" i="55"/>
  <c r="G108" i="55"/>
  <c r="D162" i="55"/>
  <c r="D160" i="55"/>
  <c r="F162" i="55"/>
  <c r="D179" i="56"/>
  <c r="D164" i="56"/>
  <c r="G108" i="56"/>
  <c r="D162" i="56"/>
  <c r="D160" i="56"/>
  <c r="F162" i="56"/>
  <c r="D179" i="57"/>
  <c r="D164" i="57"/>
  <c r="G108" i="57"/>
  <c r="E131" i="58"/>
  <c r="E167" i="58"/>
  <c r="G165" i="58"/>
  <c r="G169" i="58"/>
  <c r="G157" i="58"/>
  <c r="E185" i="59"/>
  <c r="E182" i="59"/>
  <c r="G79" i="60"/>
  <c r="G37" i="60"/>
  <c r="G56" i="60" s="1"/>
  <c r="G77" i="60" s="1"/>
  <c r="G150" i="60" s="1"/>
  <c r="G158" i="60"/>
  <c r="G147" i="60"/>
  <c r="E185" i="60"/>
  <c r="E182" i="60"/>
  <c r="G179" i="61"/>
  <c r="G164" i="61"/>
  <c r="E167" i="61"/>
  <c r="E131" i="61"/>
  <c r="D164" i="62"/>
  <c r="D179" i="62"/>
  <c r="F108" i="63"/>
  <c r="E179" i="55"/>
  <c r="E164" i="55"/>
  <c r="D108" i="55"/>
  <c r="E162" i="55"/>
  <c r="E160" i="55"/>
  <c r="E179" i="56"/>
  <c r="E164" i="56"/>
  <c r="D108" i="56"/>
  <c r="E162" i="56"/>
  <c r="E160" i="56"/>
  <c r="E179" i="57"/>
  <c r="E164" i="57"/>
  <c r="D108" i="57"/>
  <c r="F152" i="57"/>
  <c r="E162" i="57"/>
  <c r="E160" i="57"/>
  <c r="G184" i="57"/>
  <c r="G172" i="57" s="1"/>
  <c r="G185" i="58"/>
  <c r="G182" i="58"/>
  <c r="G186" i="58" s="1"/>
  <c r="E179" i="59"/>
  <c r="E164" i="59"/>
  <c r="E79" i="59"/>
  <c r="E37" i="59"/>
  <c r="E158" i="59"/>
  <c r="E147" i="59"/>
  <c r="G151" i="59"/>
  <c r="G169" i="59"/>
  <c r="G151" i="60"/>
  <c r="G169" i="60"/>
  <c r="D108" i="61"/>
  <c r="E164" i="62"/>
  <c r="E179" i="62"/>
  <c r="D131" i="62"/>
  <c r="F185" i="63"/>
  <c r="F182" i="63"/>
  <c r="G37" i="42"/>
  <c r="G56" i="42" s="1"/>
  <c r="G77" i="42" s="1"/>
  <c r="G150" i="42" s="1"/>
  <c r="G131" i="42"/>
  <c r="G147" i="42"/>
  <c r="G182" i="42"/>
  <c r="G186" i="42" s="1"/>
  <c r="G37" i="43"/>
  <c r="G56" i="43" s="1"/>
  <c r="G77" i="43" s="1"/>
  <c r="G150" i="43" s="1"/>
  <c r="G182" i="43"/>
  <c r="G186" i="43" s="1"/>
  <c r="G37" i="44"/>
  <c r="G56" i="44"/>
  <c r="G77" i="44" s="1"/>
  <c r="G150" i="44" s="1"/>
  <c r="G131" i="44"/>
  <c r="G147" i="44"/>
  <c r="G182" i="44"/>
  <c r="G186" i="44" s="1"/>
  <c r="G37" i="45"/>
  <c r="G56" i="45" s="1"/>
  <c r="G77" i="45" s="1"/>
  <c r="G150" i="45" s="1"/>
  <c r="G131" i="45"/>
  <c r="G147" i="45"/>
  <c r="G182" i="45"/>
  <c r="G186" i="45" s="1"/>
  <c r="G37" i="46"/>
  <c r="G56" i="46" s="1"/>
  <c r="G77" i="46" s="1"/>
  <c r="G150" i="46" s="1"/>
  <c r="G152" i="46" s="1"/>
  <c r="G131" i="46"/>
  <c r="G147" i="46"/>
  <c r="F179" i="47"/>
  <c r="F164" i="47"/>
  <c r="D108" i="47"/>
  <c r="F162" i="47"/>
  <c r="F160" i="47"/>
  <c r="F179" i="48"/>
  <c r="F164" i="48"/>
  <c r="D108" i="48"/>
  <c r="F162" i="48"/>
  <c r="F160" i="48"/>
  <c r="F179" i="49"/>
  <c r="F164" i="49"/>
  <c r="D108" i="49"/>
  <c r="F162" i="49"/>
  <c r="F160" i="49"/>
  <c r="F179" i="50"/>
  <c r="F164" i="50"/>
  <c r="D108" i="50"/>
  <c r="F162" i="50"/>
  <c r="F160" i="50"/>
  <c r="F179" i="51"/>
  <c r="F164" i="51"/>
  <c r="D108" i="51"/>
  <c r="F162" i="51"/>
  <c r="F160" i="51"/>
  <c r="F179" i="52"/>
  <c r="F164" i="52"/>
  <c r="D108" i="52"/>
  <c r="F162" i="52"/>
  <c r="F160" i="52"/>
  <c r="F179" i="53"/>
  <c r="F164" i="53"/>
  <c r="D108" i="53"/>
  <c r="F162" i="53"/>
  <c r="F160" i="53"/>
  <c r="D108" i="54"/>
  <c r="D162" i="54"/>
  <c r="D160" i="54"/>
  <c r="E184" i="54"/>
  <c r="E172" i="54" s="1"/>
  <c r="E108" i="55"/>
  <c r="E108" i="56"/>
  <c r="E108" i="57"/>
  <c r="F108" i="57"/>
  <c r="F153" i="57" s="1"/>
  <c r="G185" i="57"/>
  <c r="G108" i="58"/>
  <c r="G153" i="58" s="1"/>
  <c r="G167" i="58"/>
  <c r="G131" i="58"/>
  <c r="E166" i="58"/>
  <c r="E157" i="58"/>
  <c r="E169" i="58"/>
  <c r="E165" i="58"/>
  <c r="G185" i="59"/>
  <c r="G182" i="59"/>
  <c r="G186" i="59" s="1"/>
  <c r="E179" i="60"/>
  <c r="E164" i="60"/>
  <c r="E79" i="60"/>
  <c r="E37" i="60"/>
  <c r="E158" i="60"/>
  <c r="E147" i="60"/>
  <c r="G152" i="60"/>
  <c r="G185" i="60"/>
  <c r="G182" i="60"/>
  <c r="G186" i="60" s="1"/>
  <c r="G181" i="61"/>
  <c r="G177" i="61"/>
  <c r="G36" i="61"/>
  <c r="G37" i="61" s="1"/>
  <c r="E79" i="61"/>
  <c r="E37" i="61"/>
  <c r="E56" i="61" s="1"/>
  <c r="E77" i="61" s="1"/>
  <c r="E150" i="61" s="1"/>
  <c r="G108" i="61"/>
  <c r="F37" i="47"/>
  <c r="F56" i="47"/>
  <c r="F77" i="47" s="1"/>
  <c r="F150" i="47" s="1"/>
  <c r="F131" i="47"/>
  <c r="F147" i="47"/>
  <c r="F182" i="47"/>
  <c r="F186" i="47" s="1"/>
  <c r="F37" i="48"/>
  <c r="F56" i="48" s="1"/>
  <c r="F77" i="48" s="1"/>
  <c r="F150" i="48" s="1"/>
  <c r="F131" i="48"/>
  <c r="F147" i="48"/>
  <c r="F182" i="48"/>
  <c r="F186" i="48" s="1"/>
  <c r="F37" i="49"/>
  <c r="F56" i="49"/>
  <c r="F77" i="49" s="1"/>
  <c r="F150" i="49" s="1"/>
  <c r="F131" i="49"/>
  <c r="F147" i="49"/>
  <c r="F182" i="49"/>
  <c r="F186" i="49" s="1"/>
  <c r="F37" i="50"/>
  <c r="F56" i="50" s="1"/>
  <c r="F77" i="50" s="1"/>
  <c r="F150" i="50" s="1"/>
  <c r="F131" i="50"/>
  <c r="F147" i="50"/>
  <c r="F182" i="50"/>
  <c r="F186" i="50" s="1"/>
  <c r="F37" i="51"/>
  <c r="F56" i="51"/>
  <c r="F77" i="51" s="1"/>
  <c r="F150" i="51" s="1"/>
  <c r="F131" i="51"/>
  <c r="F147" i="51"/>
  <c r="F182" i="51"/>
  <c r="F186" i="51" s="1"/>
  <c r="F37" i="52"/>
  <c r="F56" i="52" s="1"/>
  <c r="F77" i="52" s="1"/>
  <c r="F150" i="52" s="1"/>
  <c r="F131" i="52"/>
  <c r="F147" i="52"/>
  <c r="F182" i="52"/>
  <c r="F186" i="52" s="1"/>
  <c r="F37" i="53"/>
  <c r="F56" i="53" s="1"/>
  <c r="F77" i="53" s="1"/>
  <c r="F150" i="53" s="1"/>
  <c r="F131" i="53"/>
  <c r="F147" i="53"/>
  <c r="F182" i="53"/>
  <c r="F186" i="53" s="1"/>
  <c r="F37" i="54"/>
  <c r="F56" i="54" s="1"/>
  <c r="F77" i="54" s="1"/>
  <c r="F150" i="54" s="1"/>
  <c r="D131" i="54"/>
  <c r="D147" i="54"/>
  <c r="D166" i="54"/>
  <c r="D182" i="54"/>
  <c r="D186" i="54" s="1"/>
  <c r="D37" i="55"/>
  <c r="D56" i="55" s="1"/>
  <c r="D77" i="55" s="1"/>
  <c r="D150" i="55" s="1"/>
  <c r="D147" i="55"/>
  <c r="D166" i="55"/>
  <c r="D182" i="55"/>
  <c r="D186" i="55" s="1"/>
  <c r="D37" i="56"/>
  <c r="D56" i="56" s="1"/>
  <c r="D77" i="56" s="1"/>
  <c r="D150" i="56" s="1"/>
  <c r="D147" i="56"/>
  <c r="D166" i="56"/>
  <c r="D182" i="56"/>
  <c r="D186" i="56" s="1"/>
  <c r="D37" i="57"/>
  <c r="D56" i="57" s="1"/>
  <c r="D77" i="57" s="1"/>
  <c r="D150" i="57" s="1"/>
  <c r="D158" i="57"/>
  <c r="D147" i="57"/>
  <c r="E185" i="57"/>
  <c r="E182" i="57"/>
  <c r="E186" i="57" s="1"/>
  <c r="E79" i="58"/>
  <c r="E37" i="58"/>
  <c r="E56" i="58" s="1"/>
  <c r="E77" i="58" s="1"/>
  <c r="E150" i="58" s="1"/>
  <c r="E147" i="58"/>
  <c r="E158" i="58"/>
  <c r="E162" i="58" s="1"/>
  <c r="E131" i="59"/>
  <c r="E167" i="59"/>
  <c r="E167" i="60"/>
  <c r="E131" i="60"/>
  <c r="E152" i="61"/>
  <c r="E108" i="61"/>
  <c r="E153" i="61" s="1"/>
  <c r="E158" i="61"/>
  <c r="E147" i="61"/>
  <c r="D157" i="61"/>
  <c r="D165" i="61"/>
  <c r="F108" i="62"/>
  <c r="F162" i="63"/>
  <c r="F160" i="63"/>
  <c r="D179" i="64"/>
  <c r="D164" i="64"/>
  <c r="F158" i="64"/>
  <c r="F147" i="64"/>
  <c r="D158" i="64"/>
  <c r="F185" i="64"/>
  <c r="F182" i="64"/>
  <c r="D37" i="47"/>
  <c r="D56" i="47"/>
  <c r="D77" i="47" s="1"/>
  <c r="D150" i="47" s="1"/>
  <c r="D131" i="47"/>
  <c r="D147" i="47"/>
  <c r="D182" i="47"/>
  <c r="D186" i="47" s="1"/>
  <c r="D37" i="48"/>
  <c r="D56" i="48" s="1"/>
  <c r="D77" i="48" s="1"/>
  <c r="D150" i="48" s="1"/>
  <c r="D131" i="48"/>
  <c r="D147" i="48"/>
  <c r="D182" i="48"/>
  <c r="D186" i="48" s="1"/>
  <c r="D37" i="49"/>
  <c r="D56" i="49"/>
  <c r="D77" i="49" s="1"/>
  <c r="D150" i="49" s="1"/>
  <c r="D152" i="49" s="1"/>
  <c r="D131" i="49"/>
  <c r="D147" i="49"/>
  <c r="D182" i="49"/>
  <c r="D186" i="49" s="1"/>
  <c r="D37" i="50"/>
  <c r="D56" i="50" s="1"/>
  <c r="D77" i="50" s="1"/>
  <c r="D150" i="50" s="1"/>
  <c r="D131" i="50"/>
  <c r="D147" i="50"/>
  <c r="D182" i="50"/>
  <c r="D186" i="50" s="1"/>
  <c r="D37" i="51"/>
  <c r="D56" i="51"/>
  <c r="D77" i="51" s="1"/>
  <c r="D150" i="51" s="1"/>
  <c r="D131" i="51"/>
  <c r="D147" i="51"/>
  <c r="D182" i="51"/>
  <c r="D186" i="51" s="1"/>
  <c r="D37" i="52"/>
  <c r="D56" i="52" s="1"/>
  <c r="D77" i="52" s="1"/>
  <c r="D150" i="52" s="1"/>
  <c r="D131" i="52"/>
  <c r="D147" i="52"/>
  <c r="D182" i="52"/>
  <c r="D186" i="52" s="1"/>
  <c r="D37" i="53"/>
  <c r="D56" i="53" s="1"/>
  <c r="D77" i="53" s="1"/>
  <c r="D150" i="53" s="1"/>
  <c r="D152" i="53" s="1"/>
  <c r="D131" i="53"/>
  <c r="D147" i="53"/>
  <c r="D182" i="53"/>
  <c r="D186" i="53" s="1"/>
  <c r="D37" i="54"/>
  <c r="D56" i="54" s="1"/>
  <c r="D77" i="54" s="1"/>
  <c r="D150" i="54" s="1"/>
  <c r="F131" i="54"/>
  <c r="F147" i="54"/>
  <c r="D131" i="55"/>
  <c r="D131" i="56"/>
  <c r="D131" i="57"/>
  <c r="F158" i="57"/>
  <c r="E169" i="57"/>
  <c r="E157" i="57"/>
  <c r="E164" i="58"/>
  <c r="E184" i="58"/>
  <c r="E172" i="58" s="1"/>
  <c r="E166" i="59"/>
  <c r="E56" i="59"/>
  <c r="E77" i="59" s="1"/>
  <c r="E150" i="59" s="1"/>
  <c r="E152" i="59"/>
  <c r="E108" i="59"/>
  <c r="E153" i="59" s="1"/>
  <c r="E184" i="59"/>
  <c r="E172" i="59" s="1"/>
  <c r="E166" i="60"/>
  <c r="E56" i="60"/>
  <c r="E77" i="60" s="1"/>
  <c r="E150" i="60" s="1"/>
  <c r="E108" i="60"/>
  <c r="E184" i="60"/>
  <c r="E172" i="60" s="1"/>
  <c r="G158" i="61"/>
  <c r="G160" i="61" s="1"/>
  <c r="F165" i="61"/>
  <c r="F169" i="61"/>
  <c r="D184" i="61"/>
  <c r="F166" i="62"/>
  <c r="F56" i="62"/>
  <c r="F77" i="62" s="1"/>
  <c r="F150" i="62" s="1"/>
  <c r="E157" i="62"/>
  <c r="E169" i="62"/>
  <c r="D179" i="63"/>
  <c r="D164" i="63"/>
  <c r="D162" i="63"/>
  <c r="F179" i="64"/>
  <c r="F164" i="64"/>
  <c r="F79" i="64"/>
  <c r="F37" i="64"/>
  <c r="F56" i="64" s="1"/>
  <c r="F77" i="64" s="1"/>
  <c r="F150" i="64" s="1"/>
  <c r="D182" i="64"/>
  <c r="D186" i="64" s="1"/>
  <c r="G182" i="54"/>
  <c r="G37" i="55"/>
  <c r="G56" i="55"/>
  <c r="G77" i="55" s="1"/>
  <c r="G150" i="55" s="1"/>
  <c r="G131" i="55"/>
  <c r="G147" i="55"/>
  <c r="G182" i="55"/>
  <c r="G186" i="55" s="1"/>
  <c r="G37" i="56"/>
  <c r="G56" i="56" s="1"/>
  <c r="G77" i="56" s="1"/>
  <c r="G150" i="56" s="1"/>
  <c r="G131" i="56"/>
  <c r="G147" i="56"/>
  <c r="G182" i="56"/>
  <c r="G186" i="56" s="1"/>
  <c r="G37" i="57"/>
  <c r="G56" i="57" s="1"/>
  <c r="G77" i="57" s="1"/>
  <c r="G150" i="57" s="1"/>
  <c r="E167" i="57"/>
  <c r="F179" i="58"/>
  <c r="F164" i="58"/>
  <c r="D152" i="58"/>
  <c r="D108" i="58"/>
  <c r="D153" i="58" s="1"/>
  <c r="F162" i="58"/>
  <c r="F160" i="58"/>
  <c r="D179" i="59"/>
  <c r="D164" i="59"/>
  <c r="F108" i="59"/>
  <c r="D162" i="59"/>
  <c r="D160" i="59"/>
  <c r="F179" i="60"/>
  <c r="F164" i="60"/>
  <c r="D108" i="60"/>
  <c r="F162" i="60"/>
  <c r="F160" i="60"/>
  <c r="G56" i="61"/>
  <c r="G77" i="61" s="1"/>
  <c r="G150" i="61" s="1"/>
  <c r="G152" i="61" s="1"/>
  <c r="F162" i="61"/>
  <c r="F79" i="62"/>
  <c r="F37" i="62"/>
  <c r="F158" i="62"/>
  <c r="F147" i="62"/>
  <c r="E152" i="63"/>
  <c r="E108" i="63"/>
  <c r="D131" i="63"/>
  <c r="D56" i="64"/>
  <c r="D77" i="64" s="1"/>
  <c r="D150" i="64" s="1"/>
  <c r="E182" i="54"/>
  <c r="E186" i="54" s="1"/>
  <c r="E37" i="55"/>
  <c r="E56" i="55" s="1"/>
  <c r="E77" i="55" s="1"/>
  <c r="E150" i="55" s="1"/>
  <c r="E131" i="55"/>
  <c r="E147" i="55"/>
  <c r="E182" i="55"/>
  <c r="E186" i="55" s="1"/>
  <c r="E37" i="56"/>
  <c r="E56" i="56"/>
  <c r="E77" i="56" s="1"/>
  <c r="E150" i="56" s="1"/>
  <c r="E131" i="56"/>
  <c r="E147" i="56"/>
  <c r="E182" i="56"/>
  <c r="E186" i="56" s="1"/>
  <c r="E37" i="57"/>
  <c r="E56" i="57" s="1"/>
  <c r="E77" i="57" s="1"/>
  <c r="E150" i="57" s="1"/>
  <c r="E147" i="57"/>
  <c r="D179" i="58"/>
  <c r="D164" i="58"/>
  <c r="F108" i="58"/>
  <c r="F179" i="59"/>
  <c r="F164" i="59"/>
  <c r="D108" i="59"/>
  <c r="D179" i="60"/>
  <c r="D164" i="60"/>
  <c r="F108" i="60"/>
  <c r="D162" i="60"/>
  <c r="D160" i="60"/>
  <c r="D164" i="61"/>
  <c r="D179" i="61"/>
  <c r="F185" i="61"/>
  <c r="F182" i="61"/>
  <c r="F186" i="61" s="1"/>
  <c r="D162" i="61"/>
  <c r="D160" i="61"/>
  <c r="D37" i="62"/>
  <c r="D56" i="62" s="1"/>
  <c r="D77" i="62" s="1"/>
  <c r="D150" i="62" s="1"/>
  <c r="D158" i="62"/>
  <c r="D147" i="62"/>
  <c r="F167" i="63"/>
  <c r="F131" i="63"/>
  <c r="F169" i="63"/>
  <c r="F157" i="63"/>
  <c r="D108" i="64"/>
  <c r="D153" i="64" s="1"/>
  <c r="F157" i="64"/>
  <c r="F169" i="64"/>
  <c r="F182" i="57"/>
  <c r="F186" i="57" s="1"/>
  <c r="F37" i="58"/>
  <c r="F56" i="58"/>
  <c r="F77" i="58" s="1"/>
  <c r="F150" i="58" s="1"/>
  <c r="F131" i="58"/>
  <c r="F147" i="58"/>
  <c r="F182" i="58"/>
  <c r="F186" i="58" s="1"/>
  <c r="F37" i="59"/>
  <c r="F56" i="59" s="1"/>
  <c r="F77" i="59" s="1"/>
  <c r="F150" i="59" s="1"/>
  <c r="F131" i="59"/>
  <c r="F147" i="59"/>
  <c r="F182" i="59"/>
  <c r="F186" i="59" s="1"/>
  <c r="F37" i="60"/>
  <c r="F56" i="60"/>
  <c r="F77" i="60" s="1"/>
  <c r="F150" i="60" s="1"/>
  <c r="F131" i="60"/>
  <c r="F147" i="60"/>
  <c r="F182" i="60"/>
  <c r="F186" i="60" s="1"/>
  <c r="F36" i="61"/>
  <c r="F37" i="61" s="1"/>
  <c r="F56" i="61" s="1"/>
  <c r="F77" i="61" s="1"/>
  <c r="F150" i="61" s="1"/>
  <c r="D147" i="61"/>
  <c r="G179" i="62"/>
  <c r="G164" i="62"/>
  <c r="E108" i="62"/>
  <c r="E179" i="63"/>
  <c r="E164" i="63"/>
  <c r="F179" i="63"/>
  <c r="F164" i="63"/>
  <c r="F167" i="64"/>
  <c r="F131" i="64"/>
  <c r="D182" i="57"/>
  <c r="D186" i="57" s="1"/>
  <c r="D37" i="58"/>
  <c r="D56" i="58"/>
  <c r="D77" i="58" s="1"/>
  <c r="D150" i="58" s="1"/>
  <c r="D131" i="58"/>
  <c r="D147" i="58"/>
  <c r="D182" i="58"/>
  <c r="D186" i="58" s="1"/>
  <c r="D37" i="59"/>
  <c r="D56" i="59" s="1"/>
  <c r="D77" i="59" s="1"/>
  <c r="D150" i="59" s="1"/>
  <c r="D131" i="59"/>
  <c r="D147" i="59"/>
  <c r="D182" i="59"/>
  <c r="D186" i="59" s="1"/>
  <c r="D37" i="60"/>
  <c r="D56" i="60"/>
  <c r="D77" i="60" s="1"/>
  <c r="D150" i="60" s="1"/>
  <c r="D131" i="60"/>
  <c r="D147" i="60"/>
  <c r="D182" i="60"/>
  <c r="D186" i="60" s="1"/>
  <c r="D37" i="61"/>
  <c r="D56" i="61" s="1"/>
  <c r="D77" i="61" s="1"/>
  <c r="D150" i="61" s="1"/>
  <c r="F131" i="61"/>
  <c r="G108" i="62"/>
  <c r="G179" i="63"/>
  <c r="G164" i="63"/>
  <c r="G162" i="63"/>
  <c r="G160" i="63"/>
  <c r="F184" i="63"/>
  <c r="F172" i="63" s="1"/>
  <c r="F166" i="64"/>
  <c r="F108" i="64"/>
  <c r="D131" i="64"/>
  <c r="F184" i="64"/>
  <c r="F172" i="64" s="1"/>
  <c r="E182" i="61"/>
  <c r="E186" i="61" s="1"/>
  <c r="E37" i="62"/>
  <c r="E56" i="62" s="1"/>
  <c r="E77" i="62" s="1"/>
  <c r="E150" i="62" s="1"/>
  <c r="E131" i="62"/>
  <c r="F182" i="62"/>
  <c r="F186" i="62" s="1"/>
  <c r="D185" i="62"/>
  <c r="F37" i="63"/>
  <c r="F56" i="63" s="1"/>
  <c r="F77" i="63" s="1"/>
  <c r="F150" i="63" s="1"/>
  <c r="F152" i="63" s="1"/>
  <c r="G108" i="63"/>
  <c r="E131" i="63"/>
  <c r="F147" i="63"/>
  <c r="E179" i="64"/>
  <c r="E164" i="64"/>
  <c r="G108" i="64"/>
  <c r="E162" i="64"/>
  <c r="E160" i="64"/>
  <c r="G37" i="62"/>
  <c r="G56" i="62" s="1"/>
  <c r="G77" i="62" s="1"/>
  <c r="G150" i="62" s="1"/>
  <c r="G152" i="62" s="1"/>
  <c r="G131" i="62"/>
  <c r="G158" i="62"/>
  <c r="G147" i="62"/>
  <c r="D37" i="63"/>
  <c r="D56" i="63" s="1"/>
  <c r="D77" i="63" s="1"/>
  <c r="D150" i="63" s="1"/>
  <c r="E56" i="63"/>
  <c r="E77" i="63" s="1"/>
  <c r="E150" i="63" s="1"/>
  <c r="D147" i="63"/>
  <c r="G179" i="64"/>
  <c r="G164" i="64"/>
  <c r="E108" i="64"/>
  <c r="G162" i="64"/>
  <c r="G160" i="64"/>
  <c r="E182" i="63"/>
  <c r="E186" i="63" s="1"/>
  <c r="E37" i="64"/>
  <c r="E56" i="64" s="1"/>
  <c r="E77" i="64" s="1"/>
  <c r="E150" i="64" s="1"/>
  <c r="E131" i="64"/>
  <c r="E147" i="64"/>
  <c r="E182" i="64"/>
  <c r="E186" i="64" s="1"/>
  <c r="G182" i="62"/>
  <c r="G186" i="62" s="1"/>
  <c r="G37" i="63"/>
  <c r="G56" i="63" s="1"/>
  <c r="G77" i="63" s="1"/>
  <c r="G150" i="63" s="1"/>
  <c r="G131" i="63"/>
  <c r="G147" i="63"/>
  <c r="G182" i="63"/>
  <c r="G186" i="63" s="1"/>
  <c r="G37" i="64"/>
  <c r="G56" i="64"/>
  <c r="G77" i="64" s="1"/>
  <c r="G150" i="64" s="1"/>
  <c r="G131" i="64"/>
  <c r="G147" i="64"/>
  <c r="G182" i="64"/>
  <c r="G186" i="64" s="1"/>
  <c r="A36" i="11"/>
  <c r="E151" i="52" l="1"/>
  <c r="E152" i="52"/>
  <c r="G162" i="59"/>
  <c r="G160" i="59"/>
  <c r="E162" i="59"/>
  <c r="E160" i="59"/>
  <c r="G79" i="61"/>
  <c r="E152" i="48"/>
  <c r="D153" i="44"/>
  <c r="E186" i="58"/>
  <c r="E186" i="51"/>
  <c r="G151" i="58"/>
  <c r="E186" i="53"/>
  <c r="G162" i="57"/>
  <c r="G160" i="57"/>
  <c r="G186" i="54"/>
  <c r="G155" i="63"/>
  <c r="G154" i="63"/>
  <c r="G151" i="63"/>
  <c r="G152" i="63"/>
  <c r="F154" i="61"/>
  <c r="F151" i="61"/>
  <c r="E155" i="57"/>
  <c r="E154" i="57"/>
  <c r="E151" i="57"/>
  <c r="E152" i="57"/>
  <c r="D155" i="63"/>
  <c r="D154" i="63"/>
  <c r="D153" i="63"/>
  <c r="D152" i="63"/>
  <c r="D151" i="63"/>
  <c r="D154" i="61"/>
  <c r="D155" i="61"/>
  <c r="D151" i="61"/>
  <c r="D152" i="61"/>
  <c r="G154" i="57"/>
  <c r="G151" i="57"/>
  <c r="G155" i="57"/>
  <c r="G152" i="57"/>
  <c r="G155" i="56"/>
  <c r="G154" i="56"/>
  <c r="G151" i="56"/>
  <c r="G152" i="56"/>
  <c r="F154" i="64"/>
  <c r="F155" i="64"/>
  <c r="F152" i="64"/>
  <c r="F151" i="64"/>
  <c r="D155" i="50"/>
  <c r="D154" i="50"/>
  <c r="D151" i="50"/>
  <c r="D152" i="50"/>
  <c r="F155" i="54"/>
  <c r="F154" i="54"/>
  <c r="F151" i="54"/>
  <c r="F152" i="54"/>
  <c r="G155" i="43"/>
  <c r="G151" i="43"/>
  <c r="G154" i="43"/>
  <c r="G153" i="43"/>
  <c r="G152" i="43"/>
  <c r="E155" i="46"/>
  <c r="E154" i="46"/>
  <c r="E151" i="46"/>
  <c r="E152" i="46"/>
  <c r="E155" i="42"/>
  <c r="E154" i="42"/>
  <c r="E151" i="42"/>
  <c r="E152" i="42"/>
  <c r="F155" i="46"/>
  <c r="F154" i="46"/>
  <c r="F151" i="46"/>
  <c r="F152" i="46"/>
  <c r="D155" i="59"/>
  <c r="D154" i="59"/>
  <c r="D151" i="59"/>
  <c r="D152" i="59"/>
  <c r="D155" i="48"/>
  <c r="D154" i="48"/>
  <c r="D151" i="48"/>
  <c r="D152" i="48"/>
  <c r="E155" i="58"/>
  <c r="E154" i="58"/>
  <c r="E152" i="58"/>
  <c r="E151" i="58"/>
  <c r="E153" i="58"/>
  <c r="F155" i="52"/>
  <c r="F154" i="52"/>
  <c r="F151" i="52"/>
  <c r="F152" i="52"/>
  <c r="G155" i="45"/>
  <c r="G154" i="45"/>
  <c r="G151" i="45"/>
  <c r="G152" i="45"/>
  <c r="E155" i="44"/>
  <c r="E154" i="44"/>
  <c r="E151" i="44"/>
  <c r="E152" i="44"/>
  <c r="D155" i="46"/>
  <c r="D151" i="46"/>
  <c r="D154" i="46"/>
  <c r="D152" i="46"/>
  <c r="D154" i="45"/>
  <c r="D155" i="45"/>
  <c r="E154" i="62"/>
  <c r="E155" i="62"/>
  <c r="E152" i="62"/>
  <c r="E151" i="62"/>
  <c r="D155" i="54"/>
  <c r="D154" i="54"/>
  <c r="D151" i="54"/>
  <c r="D152" i="54"/>
  <c r="F155" i="50"/>
  <c r="F154" i="50"/>
  <c r="F151" i="50"/>
  <c r="F152" i="50"/>
  <c r="F155" i="43"/>
  <c r="F154" i="43"/>
  <c r="F151" i="43"/>
  <c r="F152" i="43"/>
  <c r="F155" i="42"/>
  <c r="F154" i="42"/>
  <c r="F152" i="42"/>
  <c r="F151" i="42"/>
  <c r="E155" i="64"/>
  <c r="E154" i="64"/>
  <c r="E151" i="64"/>
  <c r="E152" i="64"/>
  <c r="F155" i="59"/>
  <c r="F154" i="59"/>
  <c r="F151" i="59"/>
  <c r="F152" i="59"/>
  <c r="D155" i="62"/>
  <c r="D154" i="62"/>
  <c r="D151" i="62"/>
  <c r="D152" i="62"/>
  <c r="D153" i="62"/>
  <c r="E155" i="55"/>
  <c r="E154" i="55"/>
  <c r="E151" i="55"/>
  <c r="E152" i="55"/>
  <c r="D155" i="52"/>
  <c r="D154" i="52"/>
  <c r="D151" i="52"/>
  <c r="D152" i="52"/>
  <c r="D155" i="57"/>
  <c r="D154" i="57"/>
  <c r="D151" i="57"/>
  <c r="D152" i="57"/>
  <c r="D154" i="56"/>
  <c r="D155" i="56"/>
  <c r="D151" i="56"/>
  <c r="D152" i="56"/>
  <c r="D154" i="55"/>
  <c r="D155" i="55"/>
  <c r="D151" i="55"/>
  <c r="D152" i="55"/>
  <c r="F155" i="48"/>
  <c r="F154" i="48"/>
  <c r="F151" i="48"/>
  <c r="F152" i="48"/>
  <c r="E155" i="54"/>
  <c r="E154" i="54"/>
  <c r="E152" i="54"/>
  <c r="E151" i="54"/>
  <c r="E154" i="53"/>
  <c r="E155" i="53"/>
  <c r="E152" i="53"/>
  <c r="E151" i="53"/>
  <c r="E154" i="51"/>
  <c r="E155" i="51"/>
  <c r="E151" i="51"/>
  <c r="E152" i="51"/>
  <c r="E154" i="49"/>
  <c r="E155" i="49"/>
  <c r="E152" i="49"/>
  <c r="E151" i="49"/>
  <c r="E154" i="47"/>
  <c r="E155" i="47"/>
  <c r="E151" i="47"/>
  <c r="E152" i="47"/>
  <c r="F155" i="45"/>
  <c r="F151" i="45"/>
  <c r="F154" i="45"/>
  <c r="F152" i="45"/>
  <c r="G162" i="62"/>
  <c r="G160" i="62"/>
  <c r="G153" i="63"/>
  <c r="D155" i="58"/>
  <c r="D154" i="58"/>
  <c r="F155" i="60"/>
  <c r="F154" i="60"/>
  <c r="F151" i="60"/>
  <c r="F151" i="63"/>
  <c r="D162" i="62"/>
  <c r="D160" i="62"/>
  <c r="E155" i="56"/>
  <c r="E154" i="56"/>
  <c r="E151" i="56"/>
  <c r="D154" i="64"/>
  <c r="D155" i="64"/>
  <c r="D151" i="64"/>
  <c r="F153" i="59"/>
  <c r="G155" i="55"/>
  <c r="G154" i="55"/>
  <c r="G151" i="55"/>
  <c r="D172" i="61"/>
  <c r="D186" i="61"/>
  <c r="E155" i="60"/>
  <c r="E154" i="60"/>
  <c r="D155" i="51"/>
  <c r="D154" i="51"/>
  <c r="D151" i="51"/>
  <c r="D155" i="47"/>
  <c r="D154" i="47"/>
  <c r="D151" i="47"/>
  <c r="D160" i="64"/>
  <c r="D162" i="64"/>
  <c r="F153" i="62"/>
  <c r="F155" i="51"/>
  <c r="F154" i="51"/>
  <c r="F151" i="51"/>
  <c r="F155" i="47"/>
  <c r="F154" i="47"/>
  <c r="F151" i="47"/>
  <c r="G153" i="61"/>
  <c r="G162" i="61"/>
  <c r="E152" i="56"/>
  <c r="D153" i="54"/>
  <c r="D153" i="53"/>
  <c r="D153" i="51"/>
  <c r="D153" i="49"/>
  <c r="D153" i="47"/>
  <c r="G155" i="44"/>
  <c r="G154" i="44"/>
  <c r="G151" i="44"/>
  <c r="G155" i="42"/>
  <c r="G154" i="42"/>
  <c r="G151" i="42"/>
  <c r="D153" i="56"/>
  <c r="G153" i="55"/>
  <c r="F153" i="54"/>
  <c r="F153" i="52"/>
  <c r="F153" i="50"/>
  <c r="F153" i="48"/>
  <c r="F108" i="61"/>
  <c r="F153" i="61" s="1"/>
  <c r="F152" i="61"/>
  <c r="G155" i="59"/>
  <c r="G154" i="59"/>
  <c r="G152" i="59"/>
  <c r="E153" i="51"/>
  <c r="E154" i="50"/>
  <c r="E155" i="50"/>
  <c r="E153" i="47"/>
  <c r="G153" i="42"/>
  <c r="E186" i="52"/>
  <c r="E186" i="50"/>
  <c r="E186" i="48"/>
  <c r="F155" i="57"/>
  <c r="G155" i="54"/>
  <c r="G151" i="54"/>
  <c r="G154" i="54"/>
  <c r="G155" i="52"/>
  <c r="G154" i="52"/>
  <c r="G155" i="50"/>
  <c r="G154" i="50"/>
  <c r="G155" i="48"/>
  <c r="G154" i="48"/>
  <c r="G152" i="44"/>
  <c r="G152" i="53"/>
  <c r="D155" i="43"/>
  <c r="D154" i="43"/>
  <c r="G151" i="53"/>
  <c r="G151" i="52"/>
  <c r="F153" i="43"/>
  <c r="F153" i="42"/>
  <c r="G153" i="48"/>
  <c r="F154" i="44"/>
  <c r="F155" i="44"/>
  <c r="G151" i="50"/>
  <c r="E154" i="63"/>
  <c r="E151" i="63"/>
  <c r="E155" i="63"/>
  <c r="E153" i="62"/>
  <c r="D152" i="64"/>
  <c r="E154" i="59"/>
  <c r="E155" i="59"/>
  <c r="E162" i="61"/>
  <c r="E160" i="61"/>
  <c r="E155" i="61"/>
  <c r="E154" i="61"/>
  <c r="E151" i="61"/>
  <c r="G169" i="61"/>
  <c r="G165" i="61"/>
  <c r="G157" i="61"/>
  <c r="G151" i="61"/>
  <c r="E153" i="55"/>
  <c r="D152" i="51"/>
  <c r="D152" i="47"/>
  <c r="D153" i="61"/>
  <c r="F153" i="63"/>
  <c r="E186" i="59"/>
  <c r="G153" i="56"/>
  <c r="G152" i="55"/>
  <c r="G154" i="58"/>
  <c r="G155" i="58"/>
  <c r="E153" i="50"/>
  <c r="F160" i="43"/>
  <c r="F162" i="43"/>
  <c r="G152" i="42"/>
  <c r="E153" i="46"/>
  <c r="G152" i="52"/>
  <c r="G152" i="48"/>
  <c r="D151" i="43"/>
  <c r="F153" i="46"/>
  <c r="G153" i="50"/>
  <c r="D153" i="42"/>
  <c r="G155" i="64"/>
  <c r="G154" i="64"/>
  <c r="G151" i="64"/>
  <c r="E153" i="64"/>
  <c r="G155" i="62"/>
  <c r="G154" i="62"/>
  <c r="G151" i="62"/>
  <c r="G153" i="64"/>
  <c r="F155" i="63"/>
  <c r="F154" i="63"/>
  <c r="F153" i="64"/>
  <c r="D155" i="60"/>
  <c r="D154" i="60"/>
  <c r="D151" i="60"/>
  <c r="F155" i="58"/>
  <c r="F154" i="58"/>
  <c r="F151" i="58"/>
  <c r="F153" i="60"/>
  <c r="D153" i="59"/>
  <c r="F153" i="58"/>
  <c r="F160" i="62"/>
  <c r="F162" i="62"/>
  <c r="G155" i="61"/>
  <c r="G154" i="61"/>
  <c r="D153" i="60"/>
  <c r="F155" i="62"/>
  <c r="F151" i="62"/>
  <c r="F154" i="62"/>
  <c r="E152" i="60"/>
  <c r="D155" i="53"/>
  <c r="D154" i="53"/>
  <c r="D151" i="53"/>
  <c r="D155" i="49"/>
  <c r="D154" i="49"/>
  <c r="D151" i="49"/>
  <c r="F186" i="64"/>
  <c r="F162" i="64"/>
  <c r="F160" i="64"/>
  <c r="F155" i="53"/>
  <c r="F154" i="53"/>
  <c r="F151" i="53"/>
  <c r="F155" i="49"/>
  <c r="F154" i="49"/>
  <c r="F151" i="49"/>
  <c r="G185" i="61"/>
  <c r="G182" i="61"/>
  <c r="G186" i="61" s="1"/>
  <c r="E153" i="57"/>
  <c r="D153" i="52"/>
  <c r="D153" i="50"/>
  <c r="D153" i="48"/>
  <c r="G155" i="46"/>
  <c r="G154" i="46"/>
  <c r="G151" i="46"/>
  <c r="F186" i="63"/>
  <c r="D153" i="57"/>
  <c r="G160" i="60"/>
  <c r="G162" i="60"/>
  <c r="G153" i="57"/>
  <c r="F153" i="53"/>
  <c r="F153" i="51"/>
  <c r="F153" i="49"/>
  <c r="F153" i="47"/>
  <c r="E155" i="45"/>
  <c r="E154" i="45"/>
  <c r="E155" i="43"/>
  <c r="E153" i="43"/>
  <c r="E151" i="43"/>
  <c r="E154" i="43"/>
  <c r="E152" i="43"/>
  <c r="E153" i="53"/>
  <c r="E154" i="52"/>
  <c r="E155" i="52"/>
  <c r="E152" i="50"/>
  <c r="E153" i="49"/>
  <c r="E154" i="48"/>
  <c r="E155" i="48"/>
  <c r="G160" i="54"/>
  <c r="G162" i="54"/>
  <c r="D160" i="43"/>
  <c r="D162" i="43"/>
  <c r="G155" i="53"/>
  <c r="G154" i="53"/>
  <c r="G155" i="51"/>
  <c r="G154" i="51"/>
  <c r="G155" i="49"/>
  <c r="G154" i="49"/>
  <c r="G155" i="47"/>
  <c r="G154" i="47"/>
  <c r="E153" i="42"/>
  <c r="G152" i="51"/>
  <c r="G152" i="47"/>
  <c r="D155" i="42"/>
  <c r="D151" i="42"/>
  <c r="D154" i="42"/>
  <c r="G151" i="49"/>
  <c r="D154" i="44"/>
  <c r="D155" i="44"/>
  <c r="D151" i="44"/>
  <c r="G153" i="49"/>
  <c r="F153" i="44"/>
  <c r="G151" i="51"/>
  <c r="D153" i="46"/>
  <c r="G153" i="47"/>
  <c r="D153" i="43"/>
  <c r="G152" i="64"/>
  <c r="G153" i="62"/>
  <c r="F152" i="60"/>
  <c r="F152" i="58"/>
  <c r="E153" i="63"/>
  <c r="F79" i="61"/>
  <c r="D152" i="60"/>
  <c r="E153" i="60"/>
  <c r="F162" i="57"/>
  <c r="F160" i="57"/>
  <c r="F152" i="62"/>
  <c r="D162" i="57"/>
  <c r="D160" i="57"/>
  <c r="E162" i="60"/>
  <c r="E160" i="60"/>
  <c r="E153" i="56"/>
  <c r="D153" i="55"/>
  <c r="E186" i="60"/>
  <c r="G155" i="60"/>
  <c r="G154" i="60"/>
  <c r="F152" i="53"/>
  <c r="F152" i="51"/>
  <c r="F152" i="49"/>
  <c r="F152" i="47"/>
  <c r="E151" i="60"/>
  <c r="E151" i="59"/>
  <c r="E153" i="54"/>
  <c r="E153" i="52"/>
  <c r="E153" i="48"/>
  <c r="G153" i="46"/>
  <c r="E153" i="44"/>
  <c r="G152" i="54"/>
  <c r="E162" i="53"/>
  <c r="E160" i="53"/>
  <c r="E162" i="52"/>
  <c r="E160" i="52"/>
  <c r="E162" i="51"/>
  <c r="E160" i="51"/>
  <c r="E162" i="50"/>
  <c r="E160" i="50"/>
  <c r="E162" i="49"/>
  <c r="E160" i="49"/>
  <c r="E162" i="48"/>
  <c r="E160" i="48"/>
  <c r="E162" i="47"/>
  <c r="E160" i="47"/>
  <c r="G153" i="45"/>
  <c r="F151" i="44"/>
  <c r="G153" i="44"/>
  <c r="G186" i="57"/>
  <c r="E162" i="54"/>
  <c r="E160" i="54"/>
  <c r="E151" i="50"/>
  <c r="G152" i="50"/>
  <c r="G153" i="52"/>
  <c r="G151" i="47"/>
  <c r="F153" i="45"/>
  <c r="G153" i="51"/>
  <c r="F152" i="44"/>
  <c r="G153" i="54"/>
  <c r="G151" i="48"/>
  <c r="D152" i="43"/>
  <c r="A38" i="7"/>
  <c r="A38" i="2"/>
  <c r="A38" i="6"/>
  <c r="F155" i="61" l="1"/>
  <c r="E4" i="9"/>
  <c r="C4" i="9"/>
  <c r="B4" i="9"/>
  <c r="D3" i="9" l="1"/>
  <c r="F3" i="9"/>
  <c r="A34" i="40"/>
  <c r="A34" i="6"/>
  <c r="A34" i="7"/>
  <c r="A34" i="2"/>
  <c r="A3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Fischer Rudolf</author>
  </authors>
  <commentList>
    <comment ref="D1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Nachmeldung mit RE 2016 alt: 8181 Fr.</t>
        </r>
      </text>
    </comment>
    <comment ref="E1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Nachmeldung mit RE 2016: alt Fr. 7702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b150pcm</author>
  </authors>
  <commentList>
    <comment ref="A142" authorId="0" shapeId="0" xr:uid="{00000000-0006-0000-0700-000001000000}">
      <text>
        <r>
          <rPr>
            <b/>
            <sz val="10"/>
            <color indexed="81"/>
            <rFont val="Tahoma"/>
            <family val="2"/>
          </rPr>
          <t>b150pcm:</t>
        </r>
        <r>
          <rPr>
            <sz val="10"/>
            <color indexed="81"/>
            <rFont val="Tahoma"/>
            <family val="2"/>
          </rPr>
          <t xml:space="preserve">
NW wendet Nettomethode 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Fischer Rudolf</author>
  </authors>
  <commentList>
    <comment ref="D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mit Frau Munier am 08.08.2016 korrigiert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Fischer Rudolf</author>
  </authors>
  <commentList>
    <comment ref="D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Mit Frau Munier korrigiert am 08.08.2016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Fischer Rudolf</author>
  </authors>
  <commentList>
    <comment ref="D20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alter Wert 33881 korrigiert gemäss Homepage. Wurde von Frau Evelyne Munier SRS darauf hingewiesen.</t>
        </r>
      </text>
    </comment>
  </commentList>
</comments>
</file>

<file path=xl/sharedStrings.xml><?xml version="1.0" encoding="utf-8"?>
<sst xmlns="http://schemas.openxmlformats.org/spreadsheetml/2006/main" count="6590" uniqueCount="666">
  <si>
    <t xml:space="preserve"> </t>
  </si>
  <si>
    <t>Canton</t>
  </si>
  <si>
    <t>Kanton</t>
  </si>
  <si>
    <t>Nettoinvestition</t>
  </si>
  <si>
    <t>Investissement net</t>
  </si>
  <si>
    <t>Selbstfinanzierungsgrad</t>
  </si>
  <si>
    <t>Degré d'autofinancement</t>
  </si>
  <si>
    <t>Ein Selbstfinanzierungsgrad von unter null wird mit "negativ" bezeichnet</t>
  </si>
  <si>
    <t>+ Finanzierungsüberschuss / - Finanzierungsfehlbetrag</t>
  </si>
  <si>
    <t>+ Excedent de financement / - Insuffisnce de financement</t>
  </si>
  <si>
    <t>Saldo L. R.</t>
  </si>
  <si>
    <t>Finanzierung (+/-)</t>
  </si>
  <si>
    <t>Financement (+/-)</t>
  </si>
  <si>
    <t>Saldo Laufende Rechnung 
Excedent des revenues / des charges</t>
  </si>
  <si>
    <t xml:space="preserve">Finanzierung 
Financement </t>
  </si>
  <si>
    <t>Selbstfinanzierungsgrad
Degré d'autofinancement</t>
  </si>
  <si>
    <t>in 1000 Fr. / en 1000 frs.</t>
  </si>
  <si>
    <t>Un degré d'autofinancement inférieur à zéro est marqué "négatif"</t>
  </si>
  <si>
    <t>Excédent des</t>
  </si>
  <si>
    <t>revenus/charges</t>
  </si>
  <si>
    <t>Kantone die HRM2 anwenden, sind mit HRM2 markiert   /  Cantons qui utilises MCH2 sont marqué HRM2</t>
  </si>
  <si>
    <t>HRM2 / MCH2</t>
  </si>
  <si>
    <t>Budget</t>
  </si>
  <si>
    <t>Rechnung</t>
  </si>
  <si>
    <t>Differenz</t>
  </si>
  <si>
    <t>Comte</t>
  </si>
  <si>
    <t>Kanton:</t>
  </si>
  <si>
    <t>Zürich</t>
  </si>
  <si>
    <t>Diff.</t>
  </si>
  <si>
    <t>in %</t>
  </si>
  <si>
    <t>L A U F E N D E   R E C H N U N G</t>
  </si>
  <si>
    <t>HRM2=&gt;HRM1</t>
  </si>
  <si>
    <t>30</t>
  </si>
  <si>
    <t>Personalaufwand</t>
  </si>
  <si>
    <t>31</t>
  </si>
  <si>
    <t>Sachaufwand</t>
  </si>
  <si>
    <t>davon 314</t>
  </si>
  <si>
    <t>Baulicher Unterhalt</t>
  </si>
  <si>
    <t>32</t>
  </si>
  <si>
    <t>Passivzinsen</t>
  </si>
  <si>
    <t>330</t>
  </si>
  <si>
    <t>Abschreibungen Finanzvermögen</t>
  </si>
  <si>
    <t>331 - 333</t>
  </si>
  <si>
    <t>Abschreibungen Verwaltungsvermögen</t>
  </si>
  <si>
    <t>34 - 37</t>
  </si>
  <si>
    <t>Anteile, Entschädigungen, Beiträge</t>
  </si>
  <si>
    <t>davon 363</t>
  </si>
  <si>
    <t>Beiträge an eigene Anstalten</t>
  </si>
  <si>
    <t>davon 364</t>
  </si>
  <si>
    <t>Beiträge an gemischtwirtschaftliche Unternehmungen</t>
  </si>
  <si>
    <t>davon 365</t>
  </si>
  <si>
    <t>Beiträge an private Institutionen</t>
  </si>
  <si>
    <t xml:space="preserve">  -</t>
  </si>
  <si>
    <t>davon 373</t>
  </si>
  <si>
    <t>Durchl. Beiträge an eigene Anstalten</t>
  </si>
  <si>
    <t>davon 374</t>
  </si>
  <si>
    <t>Durchl. Beiträge an gemischtwirtschaftliche Unternehmungen</t>
  </si>
  <si>
    <t>davon 375</t>
  </si>
  <si>
    <t>Durchl. Beiträge an private Institutionen</t>
  </si>
  <si>
    <t>38</t>
  </si>
  <si>
    <t>Einlagen in Spezialfinanzierungen/Fonds</t>
  </si>
  <si>
    <t>Einlagen in das Eigenkapital</t>
  </si>
  <si>
    <t>39</t>
  </si>
  <si>
    <t>Interne Verrechnungen (Aufwand)</t>
  </si>
  <si>
    <t>3</t>
  </si>
  <si>
    <t>Total Aufwand Laufende Rechnung</t>
  </si>
  <si>
    <t>400 - 404</t>
  </si>
  <si>
    <t>Direkte Steuern</t>
  </si>
  <si>
    <t>405 - 407</t>
  </si>
  <si>
    <t>Uebrige Steuern</t>
  </si>
  <si>
    <t>42</t>
  </si>
  <si>
    <t>Vermögenserträge</t>
  </si>
  <si>
    <t>41 / 43</t>
  </si>
  <si>
    <t>Konzessionen/Entgelte (Gebühren)</t>
  </si>
  <si>
    <t>44 - 47</t>
  </si>
  <si>
    <t>Anteile, Rückerstattungen, Beiträge</t>
  </si>
  <si>
    <t>48</t>
  </si>
  <si>
    <t>Entnahme aus Spezialfinanzierungen</t>
  </si>
  <si>
    <t>Entnahmen aus dem Eigenkapital</t>
  </si>
  <si>
    <t>49</t>
  </si>
  <si>
    <t>Interne Verrechnungen (Ertrag)</t>
  </si>
  <si>
    <t>4</t>
  </si>
  <si>
    <t>Total Ertrag Laufende Rechnung</t>
  </si>
  <si>
    <t>.</t>
  </si>
  <si>
    <t>Saldo Laufende Rechnung</t>
  </si>
  <si>
    <t>I N V E S T I T I O N S R E C H N U N G</t>
  </si>
  <si>
    <t>50</t>
  </si>
  <si>
    <t>Sachgüter</t>
  </si>
  <si>
    <t>52</t>
  </si>
  <si>
    <t>Darlehen und Beteiligungen</t>
  </si>
  <si>
    <t>56 - 58</t>
  </si>
  <si>
    <t>Investitionsbeiträge,übrige Investitionen</t>
  </si>
  <si>
    <t>5</t>
  </si>
  <si>
    <t>Total Ausgaben Investitionsrechnung</t>
  </si>
  <si>
    <t>60 - 61</t>
  </si>
  <si>
    <t>Abgang Sachgüter, Nutzungsabgaben</t>
  </si>
  <si>
    <t>62 - 67</t>
  </si>
  <si>
    <t>Rückzahlung,Rückerstattung,Invest.-Beitr.</t>
  </si>
  <si>
    <t>6</t>
  </si>
  <si>
    <t>Total Einnahmen Investitionsrechnung</t>
  </si>
  <si>
    <t>NI</t>
  </si>
  <si>
    <t>Selbstfinanzierung</t>
  </si>
  <si>
    <t>Finanzierungsfehlbetrag(-)/-überschuss(+)</t>
  </si>
  <si>
    <t>Konsolidierte Gesamtausgaben</t>
  </si>
  <si>
    <t>Bern</t>
  </si>
  <si>
    <t>Luzern</t>
  </si>
  <si>
    <t>Uri</t>
  </si>
  <si>
    <t>Schwyz</t>
  </si>
  <si>
    <t>Obwalden</t>
  </si>
  <si>
    <t>negativ</t>
  </si>
  <si>
    <t>Nidwalden</t>
  </si>
  <si>
    <t>Glarus</t>
  </si>
  <si>
    <t>Zug</t>
  </si>
  <si>
    <t>Canton:</t>
  </si>
  <si>
    <t>Fribourg</t>
  </si>
  <si>
    <t>C O M P T E   D E   F O N C T I O N N E M E N T</t>
  </si>
  <si>
    <t>Charges de personnel</t>
  </si>
  <si>
    <t>Biens, services et marchandises</t>
  </si>
  <si>
    <t>de cela 314</t>
  </si>
  <si>
    <t>Entretien des Immeubles</t>
  </si>
  <si>
    <t>Intérêts passifs</t>
  </si>
  <si>
    <t>Amortissements sur le patrimoine financier</t>
  </si>
  <si>
    <t>Amortissements sur le patrimoine administratif</t>
  </si>
  <si>
    <t>Parts, dédommagements, subventions</t>
  </si>
  <si>
    <t>de cela 363</t>
  </si>
  <si>
    <t>Subventions accordées; Propres établissements</t>
  </si>
  <si>
    <t>de cela 364</t>
  </si>
  <si>
    <t>Subventions accordées; Sociétés d'économie mixte</t>
  </si>
  <si>
    <t>de cela 365</t>
  </si>
  <si>
    <t>Subventions accordées; Institutions privées</t>
  </si>
  <si>
    <t>de cela 373</t>
  </si>
  <si>
    <t>Subventions redistribuées; Propres établissements</t>
  </si>
  <si>
    <t>de cela 374</t>
  </si>
  <si>
    <t>Subventions redistribuées; Sociétés d'économie mixte</t>
  </si>
  <si>
    <t>de cela 375</t>
  </si>
  <si>
    <t>Subventions redistribuées; Institutions privées</t>
  </si>
  <si>
    <t>Attributions aux financements spéciaux</t>
  </si>
  <si>
    <t>Attributions au capital propre</t>
  </si>
  <si>
    <t>Imputations internes</t>
  </si>
  <si>
    <t>Total des charges</t>
  </si>
  <si>
    <t>Impôts</t>
  </si>
  <si>
    <t>Autres impôts</t>
  </si>
  <si>
    <t>Revenus des biens</t>
  </si>
  <si>
    <t>Concessions / Contributions</t>
  </si>
  <si>
    <t>Prélèvements aux financements spéciaux</t>
  </si>
  <si>
    <t>Total des revenus</t>
  </si>
  <si>
    <t>Excedent des revenus / des charges (-)</t>
  </si>
  <si>
    <t>C O M P T E  DES  I N V E S T I S S E M E N T S</t>
  </si>
  <si>
    <t>Investissements propres</t>
  </si>
  <si>
    <t>Prêts et participations permanentes</t>
  </si>
  <si>
    <t>Subventions, autres investissements</t>
  </si>
  <si>
    <t>Total des dépenses</t>
  </si>
  <si>
    <t>Transferts au patrim.financier/Contrib.de tiers</t>
  </si>
  <si>
    <t>Remboursements/Subventions</t>
  </si>
  <si>
    <t>Total des recettes</t>
  </si>
  <si>
    <t>Autofinancement</t>
  </si>
  <si>
    <t>Insuffisance (-) / Excedent de financement</t>
  </si>
  <si>
    <t>Total des dépenses effectives</t>
  </si>
  <si>
    <t>Solothurn</t>
  </si>
  <si>
    <t>Basel-Stadt</t>
  </si>
  <si>
    <t xml:space="preserve">Basel-Landschaft </t>
  </si>
  <si>
    <t>Schaffhausen</t>
  </si>
  <si>
    <t>Appenzell A.Rh.</t>
  </si>
  <si>
    <t>Appenzell I.Rh.</t>
  </si>
  <si>
    <t>St. Gallen</t>
  </si>
  <si>
    <t>Graubünden</t>
  </si>
  <si>
    <t>Aargau</t>
  </si>
  <si>
    <t>Thurgau</t>
  </si>
  <si>
    <t>Tessin</t>
  </si>
  <si>
    <t>Vaud</t>
  </si>
  <si>
    <t>Prélèvements sur le capital propre</t>
  </si>
  <si>
    <t>Valais</t>
  </si>
  <si>
    <t>Neuchâtel</t>
  </si>
  <si>
    <t>Genève</t>
  </si>
  <si>
    <t>Jura</t>
  </si>
  <si>
    <t>26 Cantons</t>
  </si>
  <si>
    <t>Compte</t>
  </si>
  <si>
    <t>26 Kantone</t>
  </si>
  <si>
    <t xml:space="preserve">L A U F E N D E   R E C H N U N G        </t>
  </si>
  <si>
    <t>Résultats des Comptes 2015 des cantons</t>
  </si>
  <si>
    <t>Abschlusszahlen der Rechnungen 2015 der Kantone</t>
  </si>
  <si>
    <t>Résultats des Budgets 2016 des cantons</t>
  </si>
  <si>
    <t>Abschlusszahlen der Budgets 2016 der Kantone</t>
  </si>
  <si>
    <t>Résultats des Rechnungs 2016 des cantons</t>
  </si>
  <si>
    <t>Abschlusszahlen der Rechnungen 2016 der Kantone</t>
  </si>
  <si>
    <t>Résultats des Budgets 2017 des cantons</t>
  </si>
  <si>
    <t>Abschlusszahlen der Budgets 2017 der Kantone</t>
  </si>
  <si>
    <t>R 16 - B 16</t>
  </si>
  <si>
    <t>B 17 - R 16</t>
  </si>
  <si>
    <t xml:space="preserve">- </t>
  </si>
  <si>
    <t xml:space="preserve">Kanton: </t>
  </si>
  <si>
    <t>AG</t>
  </si>
  <si>
    <t>in 1000 Franken</t>
  </si>
  <si>
    <t>ERFOLGSRECHNUNG</t>
  </si>
  <si>
    <t>Sach- und übriger Betriebsaufwand</t>
  </si>
  <si>
    <t>baulicher und betrieblicher Unterhalt</t>
  </si>
  <si>
    <t>davon 3180</t>
  </si>
  <si>
    <t>Wertberichtigungen auf Forderungen</t>
  </si>
  <si>
    <t>Abschreibungen Sachanlagen VV</t>
  </si>
  <si>
    <t>Abschreibungen Immaterielle Anlagen VV</t>
  </si>
  <si>
    <t>Abtragung Bilanzfehlbetrag</t>
  </si>
  <si>
    <t>Einlagen in Fonds und Spezialfinanzierungen im FK</t>
  </si>
  <si>
    <t>Einlagen in Fonds und Spezialfinanzierungen im EK</t>
  </si>
  <si>
    <t>Transferaufwand</t>
  </si>
  <si>
    <t>davon 3634</t>
  </si>
  <si>
    <t>Beiträge an öffentliche Unternehmungen</t>
  </si>
  <si>
    <t>davon 3635</t>
  </si>
  <si>
    <t>Beiträge an private Unternehmungen</t>
  </si>
  <si>
    <t>davon 364, 365 und 366</t>
  </si>
  <si>
    <t>Wertberichtigungen Darlehen VV, Beteiligungen VV und Investitionsbeiträge</t>
  </si>
  <si>
    <t>Durchlaufende Beiträge</t>
  </si>
  <si>
    <t>davon 3704</t>
  </si>
  <si>
    <t>Durchlaufende Beiträge an öffentliche Unternehmungen</t>
  </si>
  <si>
    <t>davon 3705</t>
  </si>
  <si>
    <t>Durchlaufende Beiträge an private Unternehmungen</t>
  </si>
  <si>
    <t>Interne Verrechungen</t>
  </si>
  <si>
    <t>Total Betrieblicher Aufwand (ohne SG 39)</t>
  </si>
  <si>
    <t>400 + 401</t>
  </si>
  <si>
    <t>Direkte Steuern natürliche und juristische Personen</t>
  </si>
  <si>
    <t>402 + 403</t>
  </si>
  <si>
    <t>Übrige direkte Steuer; Besitz- und Aufwandsteuern</t>
  </si>
  <si>
    <t>Regalien und Konzessionen</t>
  </si>
  <si>
    <t>Entgelte</t>
  </si>
  <si>
    <t>Verschiedene Erträge</t>
  </si>
  <si>
    <t>Aktivierung Eigenleistung</t>
  </si>
  <si>
    <t>Bestandesveränderungen</t>
  </si>
  <si>
    <t>Übriger Ertrag</t>
  </si>
  <si>
    <t>Entnahmen aus Fonds und Spezialfinanzierungen im Fremdkapital</t>
  </si>
  <si>
    <t>Entnahmen aus Fonds und Spezialfinanzierungen im Eigenkapital</t>
  </si>
  <si>
    <t>Transferertrag</t>
  </si>
  <si>
    <t>davon 466</t>
  </si>
  <si>
    <t>Auflösung passivierter Investitionsbeiträge</t>
  </si>
  <si>
    <t>Interne Verrechnungen</t>
  </si>
  <si>
    <t>Total Betrieblicher Ertrag (ohne SG 49)</t>
  </si>
  <si>
    <t>Ergebnis aus betrieblicher Tätigkeit</t>
  </si>
  <si>
    <t>Zinsaufwand</t>
  </si>
  <si>
    <t>Realisierte Kursverluste</t>
  </si>
  <si>
    <t>Kapitalbeschaffungs- und Verwaltungskosten</t>
  </si>
  <si>
    <t>Liegenschaftenaufwand FV</t>
  </si>
  <si>
    <t>Wertberichtigungen Anlagen FV</t>
  </si>
  <si>
    <t>Verschiedener Finanzaufwand</t>
  </si>
  <si>
    <t>Zinsertrag</t>
  </si>
  <si>
    <t>Realisierte Gewinne FV</t>
  </si>
  <si>
    <t>Beteiligungsertrag FV</t>
  </si>
  <si>
    <t>Liegenschaftenertrag FV</t>
  </si>
  <si>
    <t>Finanzertrag aus Darlehen und Beteiligungen VV</t>
  </si>
  <si>
    <t>Finanzertrag von öffentlichen Unternehmungen</t>
  </si>
  <si>
    <t>Liegenschaftenertrag VV</t>
  </si>
  <si>
    <t>Erträge von gemieteten Liegenschaften</t>
  </si>
  <si>
    <t>übriger Finanzertrag</t>
  </si>
  <si>
    <t>davon 4490</t>
  </si>
  <si>
    <t>Aufwertungen Verwaltungsvermögen</t>
  </si>
  <si>
    <t>Ergebnis aus Finanzierung</t>
  </si>
  <si>
    <t>Operatives Ergebnis</t>
  </si>
  <si>
    <t>a.o. Personalaufwand</t>
  </si>
  <si>
    <t>a.o. Sach- und Betriebsaufwand</t>
  </si>
  <si>
    <t>Zusätzliche Abschreibungen Sachanlagen und immat. Anlagen VV</t>
  </si>
  <si>
    <t>a.o. Finanzaufwand (Geldwirksam)</t>
  </si>
  <si>
    <t>a.o. Finanzaufwand (Wertberichtigungen)</t>
  </si>
  <si>
    <t>a.o.Transferaufwand (Geldwirksam)</t>
  </si>
  <si>
    <t>Zusätzlich Abschreibungen Darlehen, Beteiligungen, Invest.-Beiträge VV</t>
  </si>
  <si>
    <t>4800 + 4801</t>
  </si>
  <si>
    <t>a.o. Direkte Steuern natürliche und juristische Personen</t>
  </si>
  <si>
    <t>4802 + 4803</t>
  </si>
  <si>
    <t>a.o. übrige direkte Steuern; a.o. Besitz- und Aufwandsteuern</t>
  </si>
  <si>
    <t>a.o. Regalien, Konzessionen</t>
  </si>
  <si>
    <t>a.o. Entgelte</t>
  </si>
  <si>
    <t>a.o. verschiedene Erträge</t>
  </si>
  <si>
    <t>a.o. Finanzerträge</t>
  </si>
  <si>
    <t>a.o. Entnahmen aus Fonds und Spezialfinanzierungen</t>
  </si>
  <si>
    <t>a.o. Transfererträge</t>
  </si>
  <si>
    <t>Zusätzliche Auflösung passivierter Investitionsbeiträge</t>
  </si>
  <si>
    <t>davon 4895</t>
  </si>
  <si>
    <t>Entnahmen aus Aufwertungsreserven</t>
  </si>
  <si>
    <t>Ausserordentliches Ergebnis</t>
  </si>
  <si>
    <t>Gesamtergebnis Erfolgsrechung</t>
  </si>
  <si>
    <t>Aufwand</t>
  </si>
  <si>
    <t>Ertrag</t>
  </si>
  <si>
    <t>INVESTITIONSRECHNUNG</t>
  </si>
  <si>
    <t>Sachanlagen</t>
  </si>
  <si>
    <t>Investitionen auf Rechnung Dritter</t>
  </si>
  <si>
    <t>Immaterielle Anlagen</t>
  </si>
  <si>
    <t>Darlehen</t>
  </si>
  <si>
    <t>Beteiligungen und Grundkapitalien</t>
  </si>
  <si>
    <t>Eigene Investitionsbeiträge</t>
  </si>
  <si>
    <t>Durchlaufende Investitionsbeiträge</t>
  </si>
  <si>
    <t>a.o. Investitionen für Sachanlagen</t>
  </si>
  <si>
    <t>a.o. Investitionen für immaterielle Anlagen</t>
  </si>
  <si>
    <t>a.o. Investitionen für Darlehen</t>
  </si>
  <si>
    <t>a.o. Investitionen für Beteiligungen und Grundkapitalien</t>
  </si>
  <si>
    <t>a.o. eigene Investitionsbeiträge</t>
  </si>
  <si>
    <t>Übrige a.o. Investitionen</t>
  </si>
  <si>
    <t>Investitionsausgaben gesamt</t>
  </si>
  <si>
    <t>Übertragung von Sachanlagen in das FV</t>
  </si>
  <si>
    <t>Rückerstattungen Dritter für Investitionen</t>
  </si>
  <si>
    <t>Abgang immaterielle Anlagen</t>
  </si>
  <si>
    <t>Investitionsbeiträge für eigene Rechnung</t>
  </si>
  <si>
    <t>Rückzahlung von Darlehen</t>
  </si>
  <si>
    <t>Übertragung von Beteiligungen</t>
  </si>
  <si>
    <t>Rückzahlung eigener Investitionsbeiträge</t>
  </si>
  <si>
    <t>680 + 682
+ 689</t>
  </si>
  <si>
    <t>a.o. Investitionseinnahmen für Sachanlagen, immaterielle Anlagen und übrige Anlagen</t>
  </si>
  <si>
    <t>683 bis 686</t>
  </si>
  <si>
    <t>a.o. Investitionsbeiträge für eigene Rechnung; Rückzahlungen von Darlehen; Übertragung von Beteiligungen; Rückzahlung von eigenen Beiträgen</t>
  </si>
  <si>
    <t>Investitionseinnahmen gesamt</t>
  </si>
  <si>
    <t>HRM2-Tabelle 18.19</t>
  </si>
  <si>
    <t>Nettoinv. II</t>
  </si>
  <si>
    <t>Nettoinvestition ohne Darlehen und Beteiligungen</t>
  </si>
  <si>
    <t>BILANZ</t>
  </si>
  <si>
    <t>Finanzvermögen</t>
  </si>
  <si>
    <t>10 kf. FV</t>
  </si>
  <si>
    <t>Umlaufvermögen (kurzfristiges Finanzvermögen)</t>
  </si>
  <si>
    <t>100+101</t>
  </si>
  <si>
    <t>Flüssige Mittel, Forderungen</t>
  </si>
  <si>
    <t>Kurzfr. Finanzanlagen</t>
  </si>
  <si>
    <t>Aktive Rechnungsabgrenzungen (Transit. Aktiven)</t>
  </si>
  <si>
    <t>Vorräte und angefangene Arbeiten</t>
  </si>
  <si>
    <t>10 lf. FV</t>
  </si>
  <si>
    <t>Anlagevermögen FV (langfristiges Finanzvermögen)</t>
  </si>
  <si>
    <t>Langfristige Finanzanlagen FV</t>
  </si>
  <si>
    <t>Sachanlagen FV</t>
  </si>
  <si>
    <t>Forderungen gegenüber Spezialfinanzierungen und Fonds im FK</t>
  </si>
  <si>
    <t>Verwaltungsvermögen</t>
  </si>
  <si>
    <t>140+142</t>
  </si>
  <si>
    <t>Sachanlagen, Immaterielle Anlagen</t>
  </si>
  <si>
    <t>Beteiligungen / Grundkapitalien</t>
  </si>
  <si>
    <t>Investitionsbeiträge</t>
  </si>
  <si>
    <t>1480+1482</t>
  </si>
  <si>
    <t>Kum. zusätzliche Abschreibungen Sachanlagen, Immaterielle Anlagen (negative Vorzeichen)</t>
  </si>
  <si>
    <t>Kum. zusätzliche Abschreibungen Darlehen</t>
  </si>
  <si>
    <t>Kum. zusätzliche Abschreibungen Beteiligungen</t>
  </si>
  <si>
    <t>Kum. zusätzliche Abschreibungen Investitionsbeiträge</t>
  </si>
  <si>
    <t>Nicht zugeteilte kum. zusätzliche Abschreibungen</t>
  </si>
  <si>
    <t>Aktiven</t>
  </si>
  <si>
    <t>Fremdkapital</t>
  </si>
  <si>
    <t>20 kf. FK</t>
  </si>
  <si>
    <t>Kurzfristiges Fremdkapital</t>
  </si>
  <si>
    <t>Laufende Verbindlichkeiten</t>
  </si>
  <si>
    <t>Kurzfristige Finanzverbindlichkeiten</t>
  </si>
  <si>
    <t>davon 2016</t>
  </si>
  <si>
    <t>derivative Finanzinstrumente</t>
  </si>
  <si>
    <t>Passive Rechnungsabgrenzungen (Transit. Passiven)</t>
  </si>
  <si>
    <t>Kurzfristige Rückstellungen</t>
  </si>
  <si>
    <t>20 lf. FK</t>
  </si>
  <si>
    <t>Langfristiges Fremdkapital</t>
  </si>
  <si>
    <t>Langfristige Finanzverbindlichkeiten</t>
  </si>
  <si>
    <t>davon 2068</t>
  </si>
  <si>
    <t>passivierte Investitionsbeiträge</t>
  </si>
  <si>
    <t>Langfristige Rückstellungen</t>
  </si>
  <si>
    <t>Verbindlichkeiten gegenüber Spezialfinanzierungen und Fonds im FK</t>
  </si>
  <si>
    <t>Eigenkapital</t>
  </si>
  <si>
    <t>davon 299</t>
  </si>
  <si>
    <t>Bilanzüberschuss (- Bilanzfehlbetrag)</t>
  </si>
  <si>
    <t>Passiven</t>
  </si>
  <si>
    <t>KENNZAHLEN</t>
  </si>
  <si>
    <t>1000 Fr.</t>
  </si>
  <si>
    <t>HRM2-Tabelle 18.23</t>
  </si>
  <si>
    <t>HRM2-Tabelle 18.8</t>
  </si>
  <si>
    <t>Selbstfinanzierungsanteil</t>
  </si>
  <si>
    <t>HRM2-Tabelle 18.2</t>
  </si>
  <si>
    <t>Selbstfinanzierungsgrad inkl. Darlehen und Beteiligungen der Investitionsrechnung</t>
  </si>
  <si>
    <t>Selbstfinanzierungsgrad ohne Darlehen und Beteiligungen der Investitionsrechnung</t>
  </si>
  <si>
    <t>Nettoinvestition - Selbstfinanzierung</t>
  </si>
  <si>
    <t>Finanzierungsergebnis inkl. Darlehen und Beteiligungen der Investitionsrechnung</t>
  </si>
  <si>
    <t>Nettoinvestition ohne Darl./Bet. - Selbstfin.</t>
  </si>
  <si>
    <t>Finanzierungsergebnis ohne Darlehen und Beteiligungen der Investitionsrechnung</t>
  </si>
  <si>
    <t>HRM2-Tabelle 18.10</t>
  </si>
  <si>
    <t>Bruttoschulden</t>
  </si>
  <si>
    <t>HRM2-Tabelle 18.4</t>
  </si>
  <si>
    <t>Bruttoverschuldungsanteil</t>
  </si>
  <si>
    <t>HRM2-Tabelle 18.20</t>
  </si>
  <si>
    <t>Nettoschulden I</t>
  </si>
  <si>
    <t>HRM2-Tabelle 18.21</t>
  </si>
  <si>
    <t>Nettoschulden II</t>
  </si>
  <si>
    <t>HRM2-Tabelle 18.7</t>
  </si>
  <si>
    <t>Nettoschuld I in Fr. je Einwohner</t>
  </si>
  <si>
    <t>Nettoschuld II in Fr. je Einwohner</t>
  </si>
  <si>
    <t>HRM2-Tabelle 18.1</t>
  </si>
  <si>
    <t>Nettoverschuldungsquotient</t>
  </si>
  <si>
    <t>SG 29</t>
  </si>
  <si>
    <t>SG 299  in % Laufender Aufwand</t>
  </si>
  <si>
    <t>Eigenkapitaldeckungsgrad</t>
  </si>
  <si>
    <t>HRM2-Tabelle 18.6</t>
  </si>
  <si>
    <t>Kapitaldienstanteil</t>
  </si>
  <si>
    <t>SG 44 - SG 34</t>
  </si>
  <si>
    <t>Ertrag FV in % SG 10</t>
  </si>
  <si>
    <t>Bruttorendite des Finanzvermögens</t>
  </si>
  <si>
    <t>HRM2-Tabelle 18.22</t>
  </si>
  <si>
    <t>Nettozinsaufwand</t>
  </si>
  <si>
    <t>HRM2-Tabelle 18.3</t>
  </si>
  <si>
    <t>Zinsbelastungsanteil</t>
  </si>
  <si>
    <t>HRM2-Tabelle 18.9</t>
  </si>
  <si>
    <t>Bruttoinvestitionen</t>
  </si>
  <si>
    <t>HRM2-Tabelle 18.13</t>
  </si>
  <si>
    <t>Investitionseinnahmen</t>
  </si>
  <si>
    <t>HRM2-Tabelle 18.5</t>
  </si>
  <si>
    <t>Investitionsanteil</t>
  </si>
  <si>
    <t>STATISTIK</t>
  </si>
  <si>
    <t>HRM2-Tabelle 18.24</t>
  </si>
  <si>
    <t xml:space="preserve">Ständige Wohnbevölkerung am Jahresende </t>
  </si>
  <si>
    <t>Hilfsgrössen</t>
  </si>
  <si>
    <t>HRM2-Tabelle 18.18</t>
  </si>
  <si>
    <t>Laufender Ertrag</t>
  </si>
  <si>
    <t>HRM2-Tabelle 18.16</t>
  </si>
  <si>
    <t>Laufender Aufwand</t>
  </si>
  <si>
    <t>Gesamtaufwand</t>
  </si>
  <si>
    <t>HRM2-Tabelle 18.14</t>
  </si>
  <si>
    <t>Kapitaldienst</t>
  </si>
  <si>
    <r>
      <t xml:space="preserve">Finanzrechnung
</t>
    </r>
    <r>
      <rPr>
        <sz val="10"/>
        <rFont val="Arial Narrow"/>
        <family val="2"/>
      </rPr>
      <t>HRM2-Tabelle 18.17</t>
    </r>
  </si>
  <si>
    <t>Laufende Einnahmen</t>
  </si>
  <si>
    <t>HRM2-Tabelle 18.12</t>
  </si>
  <si>
    <t>Gesamteinnahmen</t>
  </si>
  <si>
    <t>HRM2-Tabelle 18.15</t>
  </si>
  <si>
    <t>Laufende Ausgaben</t>
  </si>
  <si>
    <t>HRM2-Tabelle 18.11</t>
  </si>
  <si>
    <t>Gesamtausgaben</t>
  </si>
  <si>
    <t>Ergebnis Finanzrechnung Laufende Zahlungen</t>
  </si>
  <si>
    <t>Ergebnis Finanzrechnung Gesamt</t>
  </si>
  <si>
    <t>AR</t>
  </si>
  <si>
    <t>Appenzell Innerrhoden</t>
  </si>
  <si>
    <t>Eigenkapital (in 1000 Fr.)</t>
  </si>
  <si>
    <t>Ständige Wohnbevölkerung am Jahresende</t>
  </si>
  <si>
    <t>Appenzell Ausserrhoden</t>
  </si>
  <si>
    <t>BE</t>
  </si>
  <si>
    <t>BL</t>
  </si>
  <si>
    <t>Basel Land</t>
  </si>
  <si>
    <t>BS</t>
  </si>
  <si>
    <t>Basel Stadt</t>
  </si>
  <si>
    <t>Bemerkungen:</t>
  </si>
  <si>
    <t>Budget 2013: Gemäss Bevölkerungsprognose Basel-Stadt 2012, Mittleres Szenario, Statistisches Amt des Kantons Basel-Stadt</t>
  </si>
  <si>
    <t>FR</t>
  </si>
  <si>
    <t>en 1000 frs.</t>
  </si>
  <si>
    <t>Compte de résultats</t>
  </si>
  <si>
    <t>Charges de biens et services et autres charges d'exploitation</t>
  </si>
  <si>
    <t>Gros entretien et entretien courant</t>
  </si>
  <si>
    <t>de cela 3180</t>
  </si>
  <si>
    <t>Réévaluations sur créances</t>
  </si>
  <si>
    <t>Immobilisations corporelles du PA</t>
  </si>
  <si>
    <t>Amortissements des immobilisations incorporelles</t>
  </si>
  <si>
    <t>Remboursement du découvert du bilan</t>
  </si>
  <si>
    <t>Attributions aux fonds et financements spéciaux enregistrées sous capitaux de tiers</t>
  </si>
  <si>
    <t>Attributions aux fonds et financements spéciaux enregistrées sous Capital propre</t>
  </si>
  <si>
    <t>Charges de transfert</t>
  </si>
  <si>
    <t>de cela 3634</t>
  </si>
  <si>
    <t>Subventions accordées aux entreprises publiques</t>
  </si>
  <si>
    <t>de cela 3635</t>
  </si>
  <si>
    <t>Subventions accordées aux entreprises privées</t>
  </si>
  <si>
    <t>de cela 364, 365 et 366</t>
  </si>
  <si>
    <t>Réévaluations emprunts PA, participations PA et subventions d'investissements</t>
  </si>
  <si>
    <t>Subventions à redistribuer</t>
  </si>
  <si>
    <t>de cela 3704</t>
  </si>
  <si>
    <t>Subventions à redistribuer aux entreprises publiques</t>
  </si>
  <si>
    <t>de ceal 3705</t>
  </si>
  <si>
    <t>Subventions à redistribuer aux entreprises privées</t>
  </si>
  <si>
    <t>charges d'exploitation (sauf GN 39)</t>
  </si>
  <si>
    <t>Impôts directs Personnes physiques et personnes morales</t>
  </si>
  <si>
    <t>Autres impôts directs; Impôt sur la propriété et sur les charges</t>
  </si>
  <si>
    <t>Patentes et concessions</t>
  </si>
  <si>
    <t>Taxes</t>
  </si>
  <si>
    <t>Revenus d'exploitation divers</t>
  </si>
  <si>
    <t>Activation des prestations propres</t>
  </si>
  <si>
    <t>Variations de stocks</t>
  </si>
  <si>
    <t>Autres revenus</t>
  </si>
  <si>
    <t>Prélèvements sur les fonds et financements spéciaux enregistrés sous Capitaux de tiers</t>
  </si>
  <si>
    <t>Prélèvements sur les fonds et financements spéciaux enregistrés sous Capital propre</t>
  </si>
  <si>
    <t>Revenus de transferts</t>
  </si>
  <si>
    <t>de cela 466</t>
  </si>
  <si>
    <t>Dissolution des subventions d'investissements portées au passif</t>
  </si>
  <si>
    <t>Revenus d'exploitation (sauf GN 49)</t>
  </si>
  <si>
    <t>Résultat provenant des aktivités d'exploitation</t>
  </si>
  <si>
    <t>Charge d'intérêt</t>
  </si>
  <si>
    <t>Pertes de change réalisées</t>
  </si>
  <si>
    <t>Frais d'approvisionnement en capitaux et frais administratifs</t>
  </si>
  <si>
    <t>Charges pour biensfonds, patrimoine financier</t>
  </si>
  <si>
    <t>Réévaluations, immobilisations PF</t>
  </si>
  <si>
    <t>Différentes charges financières</t>
  </si>
  <si>
    <t>Revenus des intérêts</t>
  </si>
  <si>
    <t>Gains réalisés</t>
  </si>
  <si>
    <t>Revenus de participations PF</t>
  </si>
  <si>
    <t>Produit des immeubles du PF</t>
  </si>
  <si>
    <t>Réévaluations, immobilistaions PF</t>
  </si>
  <si>
    <t>Revenus financiers de prêts et de participations du PA</t>
  </si>
  <si>
    <t>Revenus financiers d'entrepirse publiques</t>
  </si>
  <si>
    <t>Produit des immeubles PA</t>
  </si>
  <si>
    <t>Revenus des immeubles loués</t>
  </si>
  <si>
    <t>autres Revenus financiers</t>
  </si>
  <si>
    <t>de cela 4490</t>
  </si>
  <si>
    <t>Réévaluations PA</t>
  </si>
  <si>
    <t>Résultat provenant de financements</t>
  </si>
  <si>
    <t>Résultat opérationnel</t>
  </si>
  <si>
    <t>Charges de personnel e.o.</t>
  </si>
  <si>
    <t>Charges de biens, services et charges d'exploitation e.o.</t>
  </si>
  <si>
    <t>Amortissements supplémentaires des immobilisations corporelles et incorporelles PA</t>
  </si>
  <si>
    <t>Charges financières extraordinaires (flux de trésorérie)</t>
  </si>
  <si>
    <t>Charges financières extraordinaires, réévaluations extraordinaires (comptable)</t>
  </si>
  <si>
    <t>Charges de transfert ex-traordinaires (flux de trésorérie)</t>
  </si>
  <si>
    <t>Amortissements supplémentaires des prêts, participations et subventions d’investissements</t>
  </si>
  <si>
    <t>Impôts directs extraordinaires, personnes physiques et morales</t>
  </si>
  <si>
    <t>Autres impôts directs extraordinaires; Impôts extraordinaires sur la propriété et sur les charges</t>
  </si>
  <si>
    <t>Revenus extraordinaires de patentes, concessions</t>
  </si>
  <si>
    <t>Contributions extraordinaires</t>
  </si>
  <si>
    <t>Revenus divers extraordinaires</t>
  </si>
  <si>
    <t>Revenus financiers extraordinaires</t>
  </si>
  <si>
    <t>Prélèvements extraordinaires sur les fonds et financements spéciaux</t>
  </si>
  <si>
    <t xml:space="preserve">Parts aux revenus extraordinaires </t>
  </si>
  <si>
    <t>Dissolution supplémentaire des subventions d’investissements portées au passif</t>
  </si>
  <si>
    <t>de cela 4895</t>
  </si>
  <si>
    <t>Prélèvements sur réserve liée au retraitement</t>
  </si>
  <si>
    <t>Résultat extraordinaire</t>
  </si>
  <si>
    <t>Résultat total, compte de résultats</t>
  </si>
  <si>
    <t>Comptes des investissements</t>
  </si>
  <si>
    <t>Immobilisations corporelles</t>
  </si>
  <si>
    <t>Investissements pour le compte de tiers</t>
  </si>
  <si>
    <t>Immobilisations incorporelles</t>
  </si>
  <si>
    <t>Prêts</t>
  </si>
  <si>
    <t>Participations et capital social</t>
  </si>
  <si>
    <t>Propres subventions d'investissement</t>
  </si>
  <si>
    <t>Subventions d'investissements à redistribuer</t>
  </si>
  <si>
    <t>Investissements extraordinaires pour les immobilisations corporelles</t>
  </si>
  <si>
    <t>Investissements extraordinaires pour les immobilisations incorporelles</t>
  </si>
  <si>
    <t>Investissements extraordinaires pour les prêts</t>
  </si>
  <si>
    <t>Investissements extraordinaires pour les participations et le capital social</t>
  </si>
  <si>
    <t xml:space="preserve">Subventions d'investissements extraordinaires </t>
  </si>
  <si>
    <t>Autres investissements extraordinaires</t>
  </si>
  <si>
    <t>Dépenses d'investissements total</t>
  </si>
  <si>
    <t>Transfert d'immobilisations corporelles dans le patrimoine financier</t>
  </si>
  <si>
    <t>Remboursements pour les investissements sur le compte des tiers</t>
  </si>
  <si>
    <t>Vente d'immobilisations incorporelles</t>
  </si>
  <si>
    <t>Subventions d'investissements acquises</t>
  </si>
  <si>
    <t>Remboursement de prêts</t>
  </si>
  <si>
    <t>Transfert de participations</t>
  </si>
  <si>
    <t>Remboursement de propres subventions d'investissement</t>
  </si>
  <si>
    <t xml:space="preserve">Recettes d'investissement extraordinaires pour les immobilisations corporelles, pour les immobilisations incorporelles et autres recettes d'investissement </t>
  </si>
  <si>
    <t>683 à 686</t>
  </si>
  <si>
    <t>Subventions d'investissements extraordinaires acquises; Remboursement extraordinaire de prêts; Transfert extraordinaire de participations; Remboursement extraordinaire de propres subventions d'investissement</t>
  </si>
  <si>
    <t>Recettes d'investissements total</t>
  </si>
  <si>
    <t>Investissement net sauf prêts et participations</t>
  </si>
  <si>
    <t>BILAN</t>
  </si>
  <si>
    <t>Patrimoine Financier</t>
  </si>
  <si>
    <t>Actif circulant (Actif financier à court terme)</t>
  </si>
  <si>
    <t>Disponibilités et place-ments à court terme; Créances</t>
  </si>
  <si>
    <t>Placements financiers à court terme</t>
  </si>
  <si>
    <t xml:space="preserve">Actifs de régularisation </t>
  </si>
  <si>
    <t>Marchandises, fournitures et travaux en cours</t>
  </si>
  <si>
    <t>Actif immobilisée</t>
  </si>
  <si>
    <t>Placements financiers</t>
  </si>
  <si>
    <t>Immobilisations corporelles PF</t>
  </si>
  <si>
    <t>Créances envers les financements spéciaux et fonds des capitaux de tiers</t>
  </si>
  <si>
    <t>Patrimoine administratif</t>
  </si>
  <si>
    <t>Immobilisations corporelles et incorporelles du PA</t>
  </si>
  <si>
    <t>Participations, capital social</t>
  </si>
  <si>
    <t>Subventions d'investissements</t>
  </si>
  <si>
    <t>Amortissements supplémentaires cumulés, immobilisations corporelles et  immobilisations incorporelles (négativ)</t>
  </si>
  <si>
    <t>Amortissements supplémentaires cumulés sur prêts</t>
  </si>
  <si>
    <t>Amortissements supplémentaires cumulés sur participations</t>
  </si>
  <si>
    <t>Amortissements supplémentaires cumulés, Subventions d'investissements</t>
  </si>
  <si>
    <t xml:space="preserve">Amortissements supplémentaires cumulés non attribués </t>
  </si>
  <si>
    <t>Actif</t>
  </si>
  <si>
    <t>Capitaux de tiers</t>
  </si>
  <si>
    <t>Capitaux de tiers à court terme</t>
  </si>
  <si>
    <t>Engagements courants</t>
  </si>
  <si>
    <t>Engagements financiers à court terme</t>
  </si>
  <si>
    <t>de cela 2016</t>
  </si>
  <si>
    <t>Instruments financiers dérivés</t>
  </si>
  <si>
    <t>Passifs de régularisation</t>
  </si>
  <si>
    <t>Provisions à court terme</t>
  </si>
  <si>
    <t>Capitaux de tiers à long terme</t>
  </si>
  <si>
    <t>Engagements financiers à long terme</t>
  </si>
  <si>
    <t>de cela 2068</t>
  </si>
  <si>
    <t>Subventions d'investissements inscrites au passif</t>
  </si>
  <si>
    <t>Provisions à long terme</t>
  </si>
  <si>
    <t>Engagements envers les financements spéciaux et des fonds des Capitaux de tiers</t>
  </si>
  <si>
    <t>Capital propre</t>
  </si>
  <si>
    <t>de cela   299</t>
  </si>
  <si>
    <t>Excédent du bilan (- Découvert du bilan)</t>
  </si>
  <si>
    <t>Passif</t>
  </si>
  <si>
    <t>INDICATEURS FINANCIERS                                                                              1000 frs.</t>
  </si>
  <si>
    <t>MCH2-Tableau 18.23</t>
  </si>
  <si>
    <t>MCH2-Tableau 18.8</t>
  </si>
  <si>
    <t>Taux d'autofinancement</t>
  </si>
  <si>
    <t>MCH2-Tableau 18.2</t>
  </si>
  <si>
    <t>Degré d'autofinancement incl. emprunts et participations de la compte des investissements</t>
  </si>
  <si>
    <t>Degré d'autofinancement sauf emprunts et participations de la compte des investissements</t>
  </si>
  <si>
    <t>Invest. net - Autofinancement</t>
  </si>
  <si>
    <t>Financement incl. emprunts et participations de la compte des investissements</t>
  </si>
  <si>
    <t>Invest. net sauf empr. &amp;particip.- Autofinanc.</t>
  </si>
  <si>
    <t>Financement sauf emprunts et participations de la compte des investissements</t>
  </si>
  <si>
    <t>MCH2-Tableau 18.10</t>
  </si>
  <si>
    <t>Dettes brutes</t>
  </si>
  <si>
    <t>MCH2-Tableau 18.4</t>
  </si>
  <si>
    <t>Dettes brutes par rapport aux revenus</t>
  </si>
  <si>
    <t>MCH2-Tableau 18.20</t>
  </si>
  <si>
    <t>Dette nette I</t>
  </si>
  <si>
    <t>MCH2-Tableau 18.21</t>
  </si>
  <si>
    <t>Dette nette II</t>
  </si>
  <si>
    <t>MCH2-Tableau 18.7</t>
  </si>
  <si>
    <t>Dette nette 1 en francs et par habitant</t>
  </si>
  <si>
    <t>Dette nette 2 en francs et par habitant</t>
  </si>
  <si>
    <t>MCH2-Tableau 18.1</t>
  </si>
  <si>
    <t>Taux d'endettement net</t>
  </si>
  <si>
    <t>GN 29</t>
  </si>
  <si>
    <t>capital propre</t>
  </si>
  <si>
    <t>GN 299  en % de charge courant</t>
  </si>
  <si>
    <t>Degré de couverture du capital propre</t>
  </si>
  <si>
    <t>MCH2-Tableau 18.6</t>
  </si>
  <si>
    <t>Part du service de la dette</t>
  </si>
  <si>
    <t>GN 44 - GN 34</t>
  </si>
  <si>
    <t>Resultat provenant de financement</t>
  </si>
  <si>
    <t>Revenus PF ein % du GN 10</t>
  </si>
  <si>
    <t>Rendements bruts du patrimoine financier</t>
  </si>
  <si>
    <t>MCH2-Tableau 18.22</t>
  </si>
  <si>
    <t>Charges d'intérêts nets</t>
  </si>
  <si>
    <t>MCH2-Tableau 18.3</t>
  </si>
  <si>
    <t>Part des charges d'intérêts</t>
  </si>
  <si>
    <t>MCH2-Tableau 18.9</t>
  </si>
  <si>
    <t>Investissements bruts</t>
  </si>
  <si>
    <t>MCH2-Tableau 18.13</t>
  </si>
  <si>
    <t>Resettes d'investissement</t>
  </si>
  <si>
    <t>MCH2-Tableau 18.5</t>
  </si>
  <si>
    <t>Proportion des investissements</t>
  </si>
  <si>
    <t>STATISTIC</t>
  </si>
  <si>
    <t>MCH2-Tableau 18.24</t>
  </si>
  <si>
    <t>Population résident permanente à la fin de l'année</t>
  </si>
  <si>
    <t>Chiffres-clés</t>
  </si>
  <si>
    <t>MCH2-Tableau 18.18</t>
  </si>
  <si>
    <t>Revenus courants</t>
  </si>
  <si>
    <t>MCH2-Tableau 18.16</t>
  </si>
  <si>
    <t>Charges courantes</t>
  </si>
  <si>
    <t>Charges totales</t>
  </si>
  <si>
    <t>MCH2-Tableau 18.14</t>
  </si>
  <si>
    <t>Service de la dette</t>
  </si>
  <si>
    <r>
      <t>Compte financière</t>
    </r>
    <r>
      <rPr>
        <sz val="10"/>
        <rFont val="Arial Narrow"/>
        <family val="2"/>
      </rPr>
      <t xml:space="preserve">
MCH2-Tableau 18.17</t>
    </r>
  </si>
  <si>
    <t>Recettes courantes</t>
  </si>
  <si>
    <t>MCH2-Tableau 18.12</t>
  </si>
  <si>
    <t>Recettes totales</t>
  </si>
  <si>
    <t>MCH2-Tableau 18.15</t>
  </si>
  <si>
    <t>Dépenses courantes</t>
  </si>
  <si>
    <t>MCH2-Tableau 18.11</t>
  </si>
  <si>
    <t>Dépenses totales</t>
  </si>
  <si>
    <t>Résultat compte financière courante</t>
  </si>
  <si>
    <t>Résultat compte financière totales</t>
  </si>
  <si>
    <t>GE</t>
  </si>
  <si>
    <t>Geneva</t>
  </si>
  <si>
    <t>12èmes</t>
  </si>
  <si>
    <t>GL</t>
  </si>
  <si>
    <t>decela 2016</t>
  </si>
  <si>
    <t>GR</t>
  </si>
  <si>
    <t>JU</t>
  </si>
  <si>
    <t>en 1000 frcs.</t>
  </si>
  <si>
    <t>Revenus d'exploitation di-vers</t>
  </si>
  <si>
    <t>Charges de transfert extraordinaires (flux de trésorérie)</t>
  </si>
  <si>
    <t>INDICATEURS FINANCIERS                                                              1000 frs.</t>
  </si>
  <si>
    <t>LU</t>
  </si>
  <si>
    <t>OW</t>
  </si>
  <si>
    <t>NW</t>
  </si>
  <si>
    <t>SG</t>
  </si>
  <si>
    <t>SO</t>
  </si>
  <si>
    <t>SZ</t>
  </si>
  <si>
    <t>TG</t>
  </si>
  <si>
    <t>TI</t>
  </si>
  <si>
    <t>Ticino</t>
  </si>
  <si>
    <t>UR</t>
  </si>
  <si>
    <t>dvon 2016</t>
  </si>
  <si>
    <t>VD</t>
  </si>
  <si>
    <t>ZG</t>
  </si>
  <si>
    <t>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</si>
</sst>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 * #,##0.00_ ;_ * \-#,##0.00_ ;_ * &quot;-&quot;??_ ;_ @_ "/>
    <numFmt numFmtId="164" formatCode="General_)"/>
    <numFmt numFmtId="165" formatCode="0.0%"/>
    <numFmt numFmtId="166" formatCode="#,##0;\-\ #,##0"/>
    <numFmt numFmtId="167" formatCode="0.0%;[Red]\-0.0%"/>
    <numFmt numFmtId="168" formatCode="#"/>
    <numFmt numFmtId="169" formatCode="#,##0_ ;[Red]\-#,##0\ "/>
    <numFmt numFmtId="170" formatCode="_(* #,##0.00_);_(* \(#,##0.00\);_(* &quot;-&quot;??_);_(@_)"/>
    <numFmt numFmtId="171" formatCode="_ * #,##0_ ;_ * \-#,##0_ ;_ * &quot;-&quot;??_ ;_ @_ "/>
    <numFmt numFmtId="172" formatCode="_ * #,##0_ ;[Red]_ * \-#,##0_ ;_ * &quot;-&quot;??_ ;_ @_ "/>
    <numFmt numFmtId="173" formatCode="0.0%;\ \-0.0%;\ * &quot;-&quot;??_;"/>
    <numFmt numFmtId="174" formatCode="#\ ###\ ##0"/>
  </numFmts>
  <fonts count="71">
    <font>
      <sz val="10"/>
      <name val="Arial"/>
    </font>
    <font>
      <sz val="10"/>
      <color theme="1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10"/>
      <name val="Arial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Times New Roman"/>
      <family val="1"/>
    </font>
    <font>
      <sz val="10"/>
      <color indexed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Calibri"/>
      <family val="2"/>
    </font>
    <font>
      <b/>
      <sz val="10"/>
      <color indexed="52"/>
      <name val="Arial"/>
      <family val="2"/>
    </font>
    <font>
      <b/>
      <sz val="11"/>
      <color indexed="17"/>
      <name val="Calibri"/>
      <family val="2"/>
    </font>
    <font>
      <sz val="10"/>
      <color indexed="62"/>
      <name val="Arial"/>
      <family val="2"/>
    </font>
    <font>
      <sz val="11"/>
      <color indexed="4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11"/>
      <color indexed="17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0"/>
      <color indexed="20"/>
      <name val="Arial"/>
      <family val="2"/>
    </font>
    <font>
      <sz val="11"/>
      <color indexed="37"/>
      <name val="Calibri"/>
      <family val="2"/>
    </font>
    <font>
      <b/>
      <sz val="18"/>
      <color indexed="62"/>
      <name val="Cambria"/>
      <family val="2"/>
    </font>
    <font>
      <sz val="11"/>
      <color indexed="8"/>
      <name val="Arial"/>
      <family val="2"/>
    </font>
    <font>
      <sz val="10"/>
      <name val="Helv"/>
      <family val="2"/>
    </font>
    <font>
      <b/>
      <sz val="15"/>
      <color indexed="56"/>
      <name val="Arial"/>
      <family val="2"/>
    </font>
    <font>
      <b/>
      <sz val="15"/>
      <color indexed="62"/>
      <name val="Calibri"/>
      <family val="2"/>
    </font>
    <font>
      <b/>
      <sz val="13"/>
      <color indexed="56"/>
      <name val="Arial"/>
      <family val="2"/>
    </font>
    <font>
      <b/>
      <sz val="13"/>
      <color indexed="62"/>
      <name val="Calibri"/>
      <family val="2"/>
    </font>
    <font>
      <b/>
      <sz val="11"/>
      <color indexed="56"/>
      <name val="Arial"/>
      <family val="2"/>
    </font>
    <font>
      <b/>
      <sz val="11"/>
      <color indexed="62"/>
      <name val="Calibri"/>
      <family val="2"/>
    </font>
    <font>
      <b/>
      <sz val="18"/>
      <color indexed="56"/>
      <name val="Cambria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b/>
      <sz val="10"/>
      <color indexed="9"/>
      <name val="Arial"/>
      <family val="2"/>
    </font>
    <font>
      <b/>
      <sz val="11"/>
      <color indexed="9"/>
      <name val="Calibri"/>
      <family val="2"/>
    </font>
  </fonts>
  <fills count="72">
    <fill>
      <patternFill patternType="none"/>
    </fill>
    <fill>
      <patternFill patternType="gray125"/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62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0"/>
      </patternFill>
    </fill>
    <fill>
      <patternFill patternType="solid">
        <fgColor indexed="55"/>
      </patternFill>
    </fill>
  </fills>
  <borders count="9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 style="double">
        <color indexed="64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96">
    <xf numFmtId="164" fontId="0" fillId="0" borderId="0"/>
    <xf numFmtId="4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8" fillId="0" borderId="0"/>
    <xf numFmtId="17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28" fillId="0" borderId="0"/>
    <xf numFmtId="170" fontId="3" fillId="0" borderId="0" applyFont="0" applyFill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16" borderId="0" applyNumberFormat="0" applyBorder="0" applyAlignment="0" applyProtection="0"/>
    <xf numFmtId="0" fontId="32" fillId="19" borderId="0" applyNumberFormat="0" applyBorder="0" applyAlignment="0" applyProtection="0"/>
    <xf numFmtId="0" fontId="32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3" fillId="32" borderId="0" applyNumberFormat="0" applyBorder="0" applyAlignment="0" applyProtection="0"/>
    <xf numFmtId="0" fontId="32" fillId="33" borderId="0" applyNumberFormat="0" applyBorder="0" applyAlignment="0" applyProtection="0"/>
    <xf numFmtId="0" fontId="32" fillId="34" borderId="0" applyNumberFormat="0" applyBorder="0" applyAlignment="0" applyProtection="0"/>
    <xf numFmtId="0" fontId="33" fillId="35" borderId="0" applyNumberFormat="0" applyBorder="0" applyAlignment="0" applyProtection="0"/>
    <xf numFmtId="0" fontId="32" fillId="30" borderId="0" applyNumberFormat="0" applyBorder="0" applyAlignment="0" applyProtection="0"/>
    <xf numFmtId="0" fontId="32" fillId="36" borderId="0" applyNumberFormat="0" applyBorder="0" applyAlignment="0" applyProtection="0"/>
    <xf numFmtId="0" fontId="33" fillId="31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3" fillId="2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3" fillId="41" borderId="0" applyNumberFormat="0" applyBorder="0" applyAlignment="0" applyProtection="0"/>
    <xf numFmtId="0" fontId="34" fillId="42" borderId="0" applyNumberFormat="0" applyBorder="0" applyAlignment="0" applyProtection="0"/>
    <xf numFmtId="0" fontId="33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4" borderId="0" applyNumberFormat="0" applyBorder="0" applyAlignment="0" applyProtection="0"/>
    <xf numFmtId="0" fontId="33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3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24" borderId="0" applyNumberFormat="0" applyBorder="0" applyAlignment="0" applyProtection="0"/>
    <xf numFmtId="0" fontId="33" fillId="48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9" borderId="0" applyNumberFormat="0" applyBorder="0" applyAlignment="0" applyProtection="0"/>
    <xf numFmtId="0" fontId="34" fillId="25" borderId="0" applyNumberFormat="0" applyBorder="0" applyAlignment="0" applyProtection="0"/>
    <xf numFmtId="0" fontId="34" fillId="49" borderId="0" applyNumberFormat="0" applyBorder="0" applyAlignment="0" applyProtection="0"/>
    <xf numFmtId="0" fontId="33" fillId="50" borderId="0" applyNumberFormat="0" applyBorder="0" applyAlignment="0" applyProtection="0"/>
    <xf numFmtId="0" fontId="34" fillId="49" borderId="0" applyNumberFormat="0" applyBorder="0" applyAlignment="0" applyProtection="0"/>
    <xf numFmtId="0" fontId="35" fillId="51" borderId="75" applyNumberFormat="0" applyAlignment="0" applyProtection="0"/>
    <xf numFmtId="0" fontId="36" fillId="52" borderId="75" applyNumberFormat="0" applyAlignment="0" applyProtection="0"/>
    <xf numFmtId="0" fontId="35" fillId="51" borderId="75" applyNumberFormat="0" applyAlignment="0" applyProtection="0"/>
    <xf numFmtId="0" fontId="37" fillId="51" borderId="76" applyNumberFormat="0" applyAlignment="0" applyProtection="0"/>
    <xf numFmtId="0" fontId="38" fillId="52" borderId="77" applyNumberFormat="0" applyAlignment="0" applyProtection="0"/>
    <xf numFmtId="0" fontId="37" fillId="51" borderId="76" applyNumberFormat="0" applyAlignment="0" applyProtection="0"/>
    <xf numFmtId="170" fontId="3" fillId="0" borderId="0" applyFont="0" applyFill="0" applyBorder="0" applyAlignment="0" applyProtection="0"/>
    <xf numFmtId="0" fontId="39" fillId="18" borderId="76" applyNumberFormat="0" applyAlignment="0" applyProtection="0"/>
    <xf numFmtId="0" fontId="40" fillId="40" borderId="77" applyNumberFormat="0" applyAlignment="0" applyProtection="0"/>
    <xf numFmtId="0" fontId="39" fillId="18" borderId="76" applyNumberFormat="0" applyAlignment="0" applyProtection="0"/>
    <xf numFmtId="0" fontId="41" fillId="53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2" fillId="0" borderId="78" applyNumberFormat="0" applyFill="0" applyAlignment="0" applyProtection="0"/>
    <xf numFmtId="0" fontId="41" fillId="0" borderId="79" applyNumberFormat="0" applyFill="0" applyAlignment="0" applyProtection="0"/>
    <xf numFmtId="0" fontId="42" fillId="0" borderId="7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5" borderId="0" applyNumberFormat="0" applyBorder="0" applyAlignment="0" applyProtection="0"/>
    <xf numFmtId="0" fontId="32" fillId="34" borderId="0" applyNumberFormat="0" applyBorder="0" applyAlignment="0" applyProtection="0"/>
    <xf numFmtId="0" fontId="44" fillId="15" borderId="0" applyNumberFormat="0" applyBorder="0" applyAlignment="0" applyProtection="0"/>
    <xf numFmtId="17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170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46" fillId="56" borderId="0" applyNumberFormat="0" applyBorder="0" applyAlignment="0" applyProtection="0"/>
    <xf numFmtId="0" fontId="47" fillId="40" borderId="0" applyNumberFormat="0" applyBorder="0" applyAlignment="0" applyProtection="0"/>
    <xf numFmtId="0" fontId="46" fillId="56" borderId="0" applyNumberFormat="0" applyBorder="0" applyAlignment="0" applyProtection="0"/>
    <xf numFmtId="0" fontId="17" fillId="0" borderId="0"/>
    <xf numFmtId="0" fontId="3" fillId="57" borderId="80" applyNumberFormat="0" applyFont="0" applyAlignment="0" applyProtection="0"/>
    <xf numFmtId="0" fontId="8" fillId="39" borderId="77" applyNumberFormat="0" applyFont="0" applyAlignment="0" applyProtection="0"/>
    <xf numFmtId="0" fontId="3" fillId="57" borderId="80" applyNumberFormat="0" applyFont="0" applyAlignment="0" applyProtection="0"/>
    <xf numFmtId="4" fontId="8" fillId="56" borderId="77" applyNumberFormat="0" applyProtection="0">
      <alignment vertical="center"/>
    </xf>
    <xf numFmtId="4" fontId="48" fillId="10" borderId="77" applyNumberFormat="0" applyProtection="0">
      <alignment vertical="center"/>
    </xf>
    <xf numFmtId="4" fontId="8" fillId="10" borderId="77" applyNumberFormat="0" applyProtection="0">
      <alignment horizontal="left" vertical="center" indent="1"/>
    </xf>
    <xf numFmtId="0" fontId="49" fillId="56" borderId="81" applyNumberFormat="0" applyProtection="0">
      <alignment horizontal="left" vertical="top" indent="1"/>
    </xf>
    <xf numFmtId="4" fontId="8" fillId="25" borderId="77" applyNumberFormat="0" applyProtection="0">
      <alignment horizontal="left" vertical="center" indent="1"/>
    </xf>
    <xf numFmtId="4" fontId="8" fillId="14" borderId="77" applyNumberFormat="0" applyProtection="0">
      <alignment horizontal="right" vertical="center"/>
    </xf>
    <xf numFmtId="4" fontId="8" fillId="58" borderId="77" applyNumberFormat="0" applyProtection="0">
      <alignment horizontal="right" vertical="center"/>
    </xf>
    <xf numFmtId="4" fontId="8" fillId="44" borderId="82" applyNumberFormat="0" applyProtection="0">
      <alignment horizontal="right" vertical="center"/>
    </xf>
    <xf numFmtId="4" fontId="8" fillId="22" borderId="77" applyNumberFormat="0" applyProtection="0">
      <alignment horizontal="right" vertical="center"/>
    </xf>
    <xf numFmtId="4" fontId="8" fillId="26" borderId="77" applyNumberFormat="0" applyProtection="0">
      <alignment horizontal="right" vertical="center"/>
    </xf>
    <xf numFmtId="4" fontId="8" fillId="49" borderId="77" applyNumberFormat="0" applyProtection="0">
      <alignment horizontal="right" vertical="center"/>
    </xf>
    <xf numFmtId="4" fontId="8" fillId="46" borderId="77" applyNumberFormat="0" applyProtection="0">
      <alignment horizontal="right" vertical="center"/>
    </xf>
    <xf numFmtId="4" fontId="8" fillId="59" borderId="77" applyNumberFormat="0" applyProtection="0">
      <alignment horizontal="right" vertical="center"/>
    </xf>
    <xf numFmtId="4" fontId="8" fillId="21" borderId="77" applyNumberFormat="0" applyProtection="0">
      <alignment horizontal="right" vertical="center"/>
    </xf>
    <xf numFmtId="4" fontId="8" fillId="60" borderId="82" applyNumberFormat="0" applyProtection="0">
      <alignment horizontal="left" vertical="center" indent="1"/>
    </xf>
    <xf numFmtId="4" fontId="3" fillId="61" borderId="82" applyNumberFormat="0" applyProtection="0">
      <alignment horizontal="left" vertical="center" indent="1"/>
    </xf>
    <xf numFmtId="4" fontId="3" fillId="61" borderId="82" applyNumberFormat="0" applyProtection="0">
      <alignment horizontal="left" vertical="center" indent="1"/>
    </xf>
    <xf numFmtId="4" fontId="8" fillId="62" borderId="77" applyNumberFormat="0" applyProtection="0">
      <alignment horizontal="right" vertical="center"/>
    </xf>
    <xf numFmtId="4" fontId="8" fillId="63" borderId="82" applyNumberFormat="0" applyProtection="0">
      <alignment horizontal="left" vertical="center" indent="1"/>
    </xf>
    <xf numFmtId="4" fontId="8" fillId="62" borderId="82" applyNumberFormat="0" applyProtection="0">
      <alignment horizontal="left" vertical="center" indent="1"/>
    </xf>
    <xf numFmtId="0" fontId="8" fillId="51" borderId="77" applyNumberFormat="0" applyProtection="0">
      <alignment horizontal="left" vertical="center" indent="1"/>
    </xf>
    <xf numFmtId="0" fontId="8" fillId="61" borderId="81" applyNumberFormat="0" applyProtection="0">
      <alignment horizontal="left" vertical="top" indent="1"/>
    </xf>
    <xf numFmtId="0" fontId="8" fillId="64" borderId="77" applyNumberFormat="0" applyProtection="0">
      <alignment horizontal="left" vertical="center" indent="1"/>
    </xf>
    <xf numFmtId="0" fontId="8" fillId="62" borderId="81" applyNumberFormat="0" applyProtection="0">
      <alignment horizontal="left" vertical="top" indent="1"/>
    </xf>
    <xf numFmtId="0" fontId="8" fillId="19" borderId="77" applyNumberFormat="0" applyProtection="0">
      <alignment horizontal="left" vertical="center" indent="1"/>
    </xf>
    <xf numFmtId="0" fontId="8" fillId="19" borderId="81" applyNumberFormat="0" applyProtection="0">
      <alignment horizontal="left" vertical="top" indent="1"/>
    </xf>
    <xf numFmtId="0" fontId="8" fillId="63" borderId="77" applyNumberFormat="0" applyProtection="0">
      <alignment horizontal="left" vertical="center" indent="1"/>
    </xf>
    <xf numFmtId="0" fontId="8" fillId="63" borderId="81" applyNumberFormat="0" applyProtection="0">
      <alignment horizontal="left" vertical="top" indent="1"/>
    </xf>
    <xf numFmtId="0" fontId="8" fillId="65" borderId="83" applyNumberFormat="0">
      <protection locked="0"/>
    </xf>
    <xf numFmtId="0" fontId="50" fillId="61" borderId="84" applyBorder="0"/>
    <xf numFmtId="4" fontId="51" fillId="57" borderId="81" applyNumberFormat="0" applyProtection="0">
      <alignment vertical="center"/>
    </xf>
    <xf numFmtId="4" fontId="48" fillId="66" borderId="85" applyNumberFormat="0" applyProtection="0">
      <alignment vertical="center"/>
    </xf>
    <xf numFmtId="4" fontId="51" fillId="51" borderId="81" applyNumberFormat="0" applyProtection="0">
      <alignment horizontal="left" vertical="center" indent="1"/>
    </xf>
    <xf numFmtId="0" fontId="51" fillId="57" borderId="81" applyNumberFormat="0" applyProtection="0">
      <alignment horizontal="left" vertical="top" indent="1"/>
    </xf>
    <xf numFmtId="4" fontId="8" fillId="0" borderId="77" applyNumberFormat="0" applyProtection="0">
      <alignment horizontal="right" vertical="center"/>
    </xf>
    <xf numFmtId="4" fontId="48" fillId="67" borderId="77" applyNumberFormat="0" applyProtection="0">
      <alignment horizontal="right" vertical="center"/>
    </xf>
    <xf numFmtId="4" fontId="8" fillId="25" borderId="77" applyNumberFormat="0" applyProtection="0">
      <alignment horizontal="left" vertical="center" indent="1"/>
    </xf>
    <xf numFmtId="0" fontId="51" fillId="62" borderId="81" applyNumberFormat="0" applyProtection="0">
      <alignment horizontal="left" vertical="top" indent="1"/>
    </xf>
    <xf numFmtId="4" fontId="52" fillId="68" borderId="82" applyNumberFormat="0" applyProtection="0">
      <alignment horizontal="left" vertical="center" indent="1"/>
    </xf>
    <xf numFmtId="0" fontId="8" fillId="69" borderId="85"/>
    <xf numFmtId="4" fontId="53" fillId="65" borderId="77" applyNumberFormat="0" applyProtection="0">
      <alignment horizontal="right" vertical="center"/>
    </xf>
    <xf numFmtId="0" fontId="54" fillId="14" borderId="0" applyNumberFormat="0" applyBorder="0" applyAlignment="0" applyProtection="0"/>
    <xf numFmtId="0" fontId="55" fillId="39" borderId="0" applyNumberFormat="0" applyBorder="0" applyAlignment="0" applyProtection="0"/>
    <xf numFmtId="0" fontId="54" fillId="14" borderId="0" applyNumberFormat="0" applyBorder="0" applyAlignment="0" applyProtection="0"/>
    <xf numFmtId="0" fontId="56" fillId="0" borderId="0" applyNumberFormat="0" applyFill="0" applyBorder="0" applyAlignment="0" applyProtection="0"/>
    <xf numFmtId="16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7" fillId="0" borderId="0"/>
    <xf numFmtId="0" fontId="3" fillId="0" borderId="0"/>
    <xf numFmtId="0" fontId="58" fillId="0" borderId="0"/>
    <xf numFmtId="0" fontId="8" fillId="70" borderId="0"/>
    <xf numFmtId="164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174" fontId="20" fillId="0" borderId="86" applyBorder="0" applyAlignment="0">
      <alignment horizontal="center"/>
    </xf>
    <xf numFmtId="0" fontId="59" fillId="0" borderId="87" applyNumberFormat="0" applyFill="0" applyAlignment="0" applyProtection="0"/>
    <xf numFmtId="0" fontId="60" fillId="0" borderId="88" applyNumberFormat="0" applyFill="0" applyAlignment="0" applyProtection="0"/>
    <xf numFmtId="0" fontId="59" fillId="0" borderId="87" applyNumberFormat="0" applyFill="0" applyAlignment="0" applyProtection="0"/>
    <xf numFmtId="0" fontId="61" fillId="0" borderId="89" applyNumberFormat="0" applyFill="0" applyAlignment="0" applyProtection="0"/>
    <xf numFmtId="0" fontId="62" fillId="0" borderId="90" applyNumberFormat="0" applyFill="0" applyAlignment="0" applyProtection="0"/>
    <xf numFmtId="0" fontId="61" fillId="0" borderId="89" applyNumberFormat="0" applyFill="0" applyAlignment="0" applyProtection="0"/>
    <xf numFmtId="0" fontId="63" fillId="0" borderId="91" applyNumberFormat="0" applyFill="0" applyAlignment="0" applyProtection="0"/>
    <xf numFmtId="0" fontId="64" fillId="0" borderId="92" applyNumberFormat="0" applyFill="0" applyAlignment="0" applyProtection="0"/>
    <xf numFmtId="0" fontId="63" fillId="0" borderId="91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93" applyNumberFormat="0" applyFill="0" applyAlignment="0" applyProtection="0"/>
    <xf numFmtId="0" fontId="47" fillId="0" borderId="94" applyNumberFormat="0" applyFill="0" applyAlignment="0" applyProtection="0"/>
    <xf numFmtId="0" fontId="66" fillId="0" borderId="93" applyNumberFormat="0" applyFill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9" fillId="71" borderId="95" applyNumberFormat="0" applyAlignment="0" applyProtection="0"/>
    <xf numFmtId="0" fontId="70" fillId="48" borderId="95" applyNumberFormat="0" applyAlignment="0" applyProtection="0"/>
    <xf numFmtId="0" fontId="69" fillId="71" borderId="95" applyNumberFormat="0" applyAlignment="0" applyProtection="0"/>
  </cellStyleXfs>
  <cellXfs count="580">
    <xf numFmtId="164" fontId="0" fillId="0" borderId="0" xfId="0"/>
    <xf numFmtId="164" fontId="0" fillId="0" borderId="0" xfId="0" applyAlignment="1">
      <alignment vertical="center"/>
    </xf>
    <xf numFmtId="164" fontId="3" fillId="0" borderId="0" xfId="0" applyFont="1" applyAlignment="1">
      <alignment horizontal="left" vertical="center"/>
    </xf>
    <xf numFmtId="164" fontId="3" fillId="0" borderId="0" xfId="0" applyFont="1" applyAlignment="1">
      <alignment horizontal="right" vertical="center"/>
    </xf>
    <xf numFmtId="164" fontId="3" fillId="0" borderId="0" xfId="0" applyFont="1" applyAlignment="1">
      <alignment vertical="center"/>
    </xf>
    <xf numFmtId="164" fontId="3" fillId="0" borderId="1" xfId="0" applyFont="1" applyBorder="1" applyAlignment="1">
      <alignment horizontal="left" vertical="center"/>
    </xf>
    <xf numFmtId="164" fontId="4" fillId="0" borderId="2" xfId="0" applyFont="1" applyBorder="1" applyAlignment="1">
      <alignment horizontal="left" vertical="center"/>
    </xf>
    <xf numFmtId="164" fontId="3" fillId="0" borderId="2" xfId="0" applyFont="1" applyBorder="1" applyAlignment="1">
      <alignment horizontal="right" vertical="center"/>
    </xf>
    <xf numFmtId="164" fontId="3" fillId="0" borderId="3" xfId="0" applyFont="1" applyBorder="1" applyAlignment="1">
      <alignment vertical="center"/>
    </xf>
    <xf numFmtId="164" fontId="3" fillId="0" borderId="2" xfId="0" applyFont="1" applyBorder="1" applyAlignment="1">
      <alignment horizontal="left" vertical="center"/>
    </xf>
    <xf numFmtId="166" fontId="3" fillId="0" borderId="2" xfId="0" applyNumberFormat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6" fontId="3" fillId="0" borderId="4" xfId="0" applyNumberFormat="1" applyFont="1" applyBorder="1" applyAlignment="1">
      <alignment vertical="center"/>
    </xf>
    <xf numFmtId="164" fontId="3" fillId="0" borderId="3" xfId="0" applyFont="1" applyBorder="1" applyAlignment="1">
      <alignment horizontal="left" vertical="center"/>
    </xf>
    <xf numFmtId="166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3" fillId="0" borderId="5" xfId="0" applyNumberFormat="1" applyFont="1" applyBorder="1" applyAlignment="1">
      <alignment vertical="center"/>
    </xf>
    <xf numFmtId="164" fontId="3" fillId="0" borderId="6" xfId="0" applyFont="1" applyBorder="1" applyAlignment="1">
      <alignment horizontal="left" vertical="center"/>
    </xf>
    <xf numFmtId="164" fontId="3" fillId="0" borderId="7" xfId="0" applyFont="1" applyBorder="1" applyAlignment="1">
      <alignment horizontal="left" vertical="center"/>
    </xf>
    <xf numFmtId="166" fontId="3" fillId="0" borderId="7" xfId="0" applyNumberFormat="1" applyFont="1" applyBorder="1" applyAlignment="1">
      <alignment vertical="center"/>
    </xf>
    <xf numFmtId="166" fontId="3" fillId="0" borderId="8" xfId="0" applyNumberFormat="1" applyFont="1" applyBorder="1" applyAlignment="1">
      <alignment vertical="center"/>
    </xf>
    <xf numFmtId="164" fontId="4" fillId="0" borderId="9" xfId="0" applyFont="1" applyBorder="1" applyAlignment="1">
      <alignment horizontal="left" vertical="center"/>
    </xf>
    <xf numFmtId="164" fontId="4" fillId="0" borderId="10" xfId="0" applyFont="1" applyBorder="1" applyAlignment="1">
      <alignment horizontal="left" vertical="center"/>
    </xf>
    <xf numFmtId="166" fontId="4" fillId="0" borderId="10" xfId="0" applyNumberFormat="1" applyFont="1" applyBorder="1" applyAlignment="1">
      <alignment vertical="center"/>
    </xf>
    <xf numFmtId="165" fontId="3" fillId="0" borderId="10" xfId="0" applyNumberFormat="1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164" fontId="3" fillId="0" borderId="1" xfId="0" applyFont="1" applyBorder="1" applyAlignment="1">
      <alignment vertical="center"/>
    </xf>
    <xf numFmtId="164" fontId="3" fillId="0" borderId="2" xfId="0" applyFont="1" applyBorder="1" applyAlignment="1">
      <alignment vertical="center"/>
    </xf>
    <xf numFmtId="164" fontId="3" fillId="0" borderId="6" xfId="0" applyFont="1" applyBorder="1" applyAlignment="1">
      <alignment vertical="center"/>
    </xf>
    <xf numFmtId="164" fontId="3" fillId="0" borderId="7" xfId="0" applyFont="1" applyBorder="1" applyAlignment="1">
      <alignment vertical="center"/>
    </xf>
    <xf numFmtId="164" fontId="4" fillId="2" borderId="0" xfId="0" applyFont="1" applyFill="1" applyAlignment="1">
      <alignment vertical="center"/>
    </xf>
    <xf numFmtId="166" fontId="4" fillId="2" borderId="0" xfId="0" applyNumberFormat="1" applyFont="1" applyFill="1" applyAlignment="1">
      <alignment vertical="center"/>
    </xf>
    <xf numFmtId="166" fontId="4" fillId="2" borderId="5" xfId="0" applyNumberFormat="1" applyFont="1" applyFill="1" applyBorder="1" applyAlignment="1">
      <alignment vertical="center"/>
    </xf>
    <xf numFmtId="164" fontId="4" fillId="2" borderId="6" xfId="0" applyFont="1" applyFill="1" applyBorder="1" applyAlignment="1">
      <alignment vertical="center"/>
    </xf>
    <xf numFmtId="164" fontId="4" fillId="2" borderId="7" xfId="0" applyFont="1" applyFill="1" applyBorder="1" applyAlignment="1">
      <alignment vertical="center"/>
    </xf>
    <xf numFmtId="166" fontId="4" fillId="2" borderId="7" xfId="0" applyNumberFormat="1" applyFont="1" applyFill="1" applyBorder="1" applyAlignment="1">
      <alignment vertical="center"/>
    </xf>
    <xf numFmtId="165" fontId="4" fillId="2" borderId="7" xfId="0" applyNumberFormat="1" applyFont="1" applyFill="1" applyBorder="1" applyAlignment="1">
      <alignment vertical="center"/>
    </xf>
    <xf numFmtId="166" fontId="4" fillId="2" borderId="8" xfId="0" applyNumberFormat="1" applyFont="1" applyFill="1" applyBorder="1" applyAlignment="1">
      <alignment vertical="center"/>
    </xf>
    <xf numFmtId="165" fontId="3" fillId="0" borderId="0" xfId="0" applyNumberFormat="1" applyFont="1" applyAlignment="1">
      <alignment horizontal="right" vertical="center"/>
    </xf>
    <xf numFmtId="164" fontId="5" fillId="0" borderId="0" xfId="0" applyFont="1" applyAlignment="1">
      <alignment horizontal="right" vertical="center"/>
    </xf>
    <xf numFmtId="164" fontId="5" fillId="0" borderId="7" xfId="0" applyFont="1" applyBorder="1" applyAlignment="1">
      <alignment horizontal="right" vertical="center"/>
    </xf>
    <xf numFmtId="164" fontId="6" fillId="0" borderId="0" xfId="0" applyFont="1" applyAlignment="1">
      <alignment vertical="center"/>
    </xf>
    <xf numFmtId="164" fontId="7" fillId="0" borderId="0" xfId="0" applyFont="1" applyAlignment="1">
      <alignment vertical="center"/>
    </xf>
    <xf numFmtId="164" fontId="4" fillId="2" borderId="3" xfId="0" quotePrefix="1" applyFont="1" applyFill="1" applyBorder="1" applyAlignment="1">
      <alignment vertical="center"/>
    </xf>
    <xf numFmtId="164" fontId="4" fillId="0" borderId="9" xfId="0" applyFont="1" applyBorder="1" applyAlignment="1">
      <alignment vertical="center"/>
    </xf>
    <xf numFmtId="164" fontId="4" fillId="0" borderId="10" xfId="0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165" fontId="4" fillId="0" borderId="10" xfId="0" applyNumberFormat="1" applyFont="1" applyBorder="1" applyAlignment="1">
      <alignment vertical="center"/>
    </xf>
    <xf numFmtId="164" fontId="0" fillId="0" borderId="0" xfId="0" applyAlignment="1">
      <alignment horizontal="right" vertical="center"/>
    </xf>
    <xf numFmtId="164" fontId="4" fillId="0" borderId="2" xfId="0" applyFont="1" applyBorder="1" applyAlignment="1">
      <alignment horizontal="right" vertical="center"/>
    </xf>
    <xf numFmtId="164" fontId="4" fillId="0" borderId="4" xfId="0" applyFont="1" applyBorder="1" applyAlignment="1">
      <alignment horizontal="right" vertical="center"/>
    </xf>
    <xf numFmtId="164" fontId="3" fillId="0" borderId="3" xfId="0" quotePrefix="1" applyFont="1" applyBorder="1" applyAlignment="1">
      <alignment vertical="center"/>
    </xf>
    <xf numFmtId="164" fontId="6" fillId="0" borderId="2" xfId="0" applyFont="1" applyBorder="1" applyAlignment="1">
      <alignment horizontal="centerContinuous" vertical="center"/>
    </xf>
    <xf numFmtId="165" fontId="6" fillId="0" borderId="0" xfId="0" quotePrefix="1" applyNumberFormat="1" applyFont="1" applyAlignment="1">
      <alignment horizontal="right" vertical="center"/>
    </xf>
    <xf numFmtId="38" fontId="3" fillId="0" borderId="0" xfId="1" applyNumberFormat="1" applyFont="1" applyAlignment="1">
      <alignment horizontal="right" vertical="center"/>
    </xf>
    <xf numFmtId="165" fontId="3" fillId="0" borderId="7" xfId="0" applyNumberFormat="1" applyFont="1" applyBorder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164" fontId="13" fillId="0" borderId="0" xfId="0" applyFont="1" applyAlignment="1">
      <alignment horizontal="right" vertical="center"/>
    </xf>
    <xf numFmtId="164" fontId="13" fillId="0" borderId="5" xfId="0" applyFont="1" applyBorder="1" applyAlignment="1">
      <alignment horizontal="right" vertical="center"/>
    </xf>
    <xf numFmtId="164" fontId="0" fillId="0" borderId="0" xfId="0" applyAlignment="1">
      <alignment horizontal="right"/>
    </xf>
    <xf numFmtId="164" fontId="12" fillId="0" borderId="0" xfId="0" applyFont="1" applyAlignment="1">
      <alignment horizontal="right"/>
    </xf>
    <xf numFmtId="164" fontId="12" fillId="0" borderId="0" xfId="0" applyFont="1"/>
    <xf numFmtId="38" fontId="13" fillId="0" borderId="12" xfId="0" applyNumberFormat="1" applyFont="1" applyBorder="1" applyAlignment="1">
      <alignment horizontal="right" vertical="center"/>
    </xf>
    <xf numFmtId="164" fontId="15" fillId="0" borderId="13" xfId="0" applyFont="1" applyBorder="1" applyAlignment="1">
      <alignment horizontal="left" vertical="center"/>
    </xf>
    <xf numFmtId="164" fontId="6" fillId="0" borderId="0" xfId="0" applyFont="1" applyAlignment="1">
      <alignment horizontal="right" vertical="center"/>
    </xf>
    <xf numFmtId="164" fontId="8" fillId="0" borderId="0" xfId="0" applyFont="1" applyAlignment="1">
      <alignment horizontal="right" vertical="center"/>
    </xf>
    <xf numFmtId="164" fontId="0" fillId="0" borderId="0" xfId="0" applyAlignment="1">
      <alignment horizontal="center" vertical="center"/>
    </xf>
    <xf numFmtId="38" fontId="6" fillId="0" borderId="0" xfId="0" applyNumberFormat="1" applyFont="1" applyAlignment="1">
      <alignment horizontal="right" vertical="center"/>
    </xf>
    <xf numFmtId="37" fontId="6" fillId="0" borderId="0" xfId="0" applyNumberFormat="1" applyFont="1" applyAlignment="1">
      <alignment horizontal="right" vertical="center"/>
    </xf>
    <xf numFmtId="164" fontId="0" fillId="0" borderId="0" xfId="0" applyAlignment="1">
      <alignment horizontal="left"/>
    </xf>
    <xf numFmtId="38" fontId="3" fillId="0" borderId="0" xfId="0" applyNumberFormat="1" applyFont="1" applyAlignment="1">
      <alignment horizontal="right" vertical="center"/>
    </xf>
    <xf numFmtId="38" fontId="0" fillId="0" borderId="0" xfId="0" applyNumberFormat="1" applyAlignment="1">
      <alignment horizontal="right"/>
    </xf>
    <xf numFmtId="38" fontId="6" fillId="0" borderId="0" xfId="1" applyNumberFormat="1" applyFont="1" applyAlignment="1">
      <alignment horizontal="right" vertical="center"/>
    </xf>
    <xf numFmtId="38" fontId="3" fillId="0" borderId="0" xfId="1" applyNumberFormat="1" applyFont="1" applyAlignment="1">
      <alignment horizontal="right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 applyAlignment="1">
      <alignment horizontal="right"/>
    </xf>
    <xf numFmtId="164" fontId="6" fillId="0" borderId="15" xfId="0" applyFont="1" applyBorder="1" applyAlignment="1">
      <alignment horizontal="left" vertical="center"/>
    </xf>
    <xf numFmtId="38" fontId="6" fillId="0" borderId="16" xfId="0" applyNumberFormat="1" applyFont="1" applyBorder="1" applyAlignment="1">
      <alignment horizontal="right" vertical="center"/>
    </xf>
    <xf numFmtId="38" fontId="6" fillId="0" borderId="18" xfId="0" applyNumberFormat="1" applyFont="1" applyBorder="1" applyAlignment="1">
      <alignment horizontal="right" vertical="center"/>
    </xf>
    <xf numFmtId="164" fontId="6" fillId="0" borderId="19" xfId="0" applyFont="1" applyBorder="1" applyAlignment="1">
      <alignment horizontal="left" vertical="center"/>
    </xf>
    <xf numFmtId="38" fontId="6" fillId="0" borderId="20" xfId="0" applyNumberFormat="1" applyFont="1" applyBorder="1" applyAlignment="1">
      <alignment horizontal="right" vertical="center"/>
    </xf>
    <xf numFmtId="38" fontId="6" fillId="0" borderId="20" xfId="1" applyNumberFormat="1" applyFont="1" applyBorder="1" applyAlignment="1">
      <alignment horizontal="right" vertical="center"/>
    </xf>
    <xf numFmtId="38" fontId="6" fillId="0" borderId="18" xfId="1" applyNumberFormat="1" applyFont="1" applyBorder="1" applyAlignment="1">
      <alignment horizontal="right" vertical="center"/>
    </xf>
    <xf numFmtId="38" fontId="9" fillId="0" borderId="18" xfId="0" quotePrefix="1" applyNumberFormat="1" applyFont="1" applyBorder="1" applyAlignment="1">
      <alignment horizontal="left" vertical="center"/>
    </xf>
    <xf numFmtId="164" fontId="9" fillId="0" borderId="17" xfId="0" quotePrefix="1" applyFont="1" applyBorder="1" applyAlignment="1">
      <alignment horizontal="left" vertical="center"/>
    </xf>
    <xf numFmtId="164" fontId="11" fillId="0" borderId="5" xfId="0" applyFont="1" applyBorder="1" applyAlignment="1">
      <alignment horizontal="right" vertical="center"/>
    </xf>
    <xf numFmtId="38" fontId="6" fillId="0" borderId="21" xfId="0" quotePrefix="1" applyNumberFormat="1" applyFont="1" applyBorder="1" applyAlignment="1">
      <alignment horizontal="right" vertical="center"/>
    </xf>
    <xf numFmtId="38" fontId="6" fillId="0" borderId="21" xfId="0" applyNumberFormat="1" applyFont="1" applyBorder="1" applyAlignment="1">
      <alignment horizontal="right" vertical="center"/>
    </xf>
    <xf numFmtId="167" fontId="6" fillId="0" borderId="22" xfId="0" applyNumberFormat="1" applyFont="1" applyBorder="1" applyAlignment="1">
      <alignment horizontal="right" vertical="center"/>
    </xf>
    <xf numFmtId="167" fontId="6" fillId="0" borderId="16" xfId="0" applyNumberFormat="1" applyFont="1" applyBorder="1" applyAlignment="1">
      <alignment horizontal="right" vertical="center"/>
    </xf>
    <xf numFmtId="167" fontId="6" fillId="0" borderId="16" xfId="0" quotePrefix="1" applyNumberFormat="1" applyFont="1" applyBorder="1" applyAlignment="1">
      <alignment horizontal="right" vertical="center"/>
    </xf>
    <xf numFmtId="165" fontId="3" fillId="0" borderId="7" xfId="0" applyNumberFormat="1" applyFont="1" applyBorder="1" applyAlignment="1">
      <alignment vertical="center"/>
    </xf>
    <xf numFmtId="168" fontId="3" fillId="0" borderId="3" xfId="0" applyNumberFormat="1" applyFont="1" applyBorder="1" applyAlignment="1">
      <alignment vertical="center"/>
    </xf>
    <xf numFmtId="168" fontId="3" fillId="0" borderId="0" xfId="0" applyNumberFormat="1" applyFont="1" applyAlignment="1">
      <alignment horizontal="right" vertical="center"/>
    </xf>
    <xf numFmtId="168" fontId="11" fillId="0" borderId="0" xfId="0" applyNumberFormat="1" applyFont="1" applyAlignment="1">
      <alignment horizontal="right" vertical="center"/>
    </xf>
    <xf numFmtId="168" fontId="3" fillId="0" borderId="0" xfId="0" applyNumberFormat="1" applyFont="1" applyAlignment="1">
      <alignment vertical="center"/>
    </xf>
    <xf numFmtId="168" fontId="4" fillId="2" borderId="10" xfId="0" applyNumberFormat="1" applyFont="1" applyFill="1" applyBorder="1" applyAlignment="1">
      <alignment horizontal="right" vertical="center"/>
    </xf>
    <xf numFmtId="168" fontId="4" fillId="2" borderId="0" xfId="0" applyNumberFormat="1" applyFont="1" applyFill="1" applyAlignment="1">
      <alignment vertical="center"/>
    </xf>
    <xf numFmtId="168" fontId="3" fillId="0" borderId="2" xfId="0" applyNumberFormat="1" applyFont="1" applyBorder="1" applyAlignment="1">
      <alignment vertical="center"/>
    </xf>
    <xf numFmtId="168" fontId="3" fillId="0" borderId="4" xfId="0" applyNumberFormat="1" applyFont="1" applyBorder="1" applyAlignment="1">
      <alignment vertical="center"/>
    </xf>
    <xf numFmtId="168" fontId="3" fillId="0" borderId="1" xfId="0" applyNumberFormat="1" applyFont="1" applyBorder="1" applyAlignment="1">
      <alignment vertical="center"/>
    </xf>
    <xf numFmtId="168" fontId="3" fillId="0" borderId="6" xfId="0" applyNumberFormat="1" applyFont="1" applyBorder="1" applyAlignment="1">
      <alignment vertical="center"/>
    </xf>
    <xf numFmtId="168" fontId="3" fillId="0" borderId="7" xfId="0" applyNumberFormat="1" applyFont="1" applyBorder="1" applyAlignment="1">
      <alignment vertical="center"/>
    </xf>
    <xf numFmtId="168" fontId="0" fillId="0" borderId="0" xfId="0" applyNumberFormat="1"/>
    <xf numFmtId="164" fontId="6" fillId="0" borderId="2" xfId="0" applyFont="1" applyBorder="1" applyAlignment="1">
      <alignment vertical="center"/>
    </xf>
    <xf numFmtId="164" fontId="0" fillId="0" borderId="0" xfId="0" quotePrefix="1" applyAlignment="1">
      <alignment horizontal="left" vertical="center"/>
    </xf>
    <xf numFmtId="164" fontId="0" fillId="0" borderId="0" xfId="0" applyAlignment="1">
      <alignment horizontal="left" vertical="center"/>
    </xf>
    <xf numFmtId="164" fontId="0" fillId="0" borderId="0" xfId="0" quotePrefix="1" applyAlignment="1">
      <alignment horizontal="left" vertical="center" wrapText="1"/>
    </xf>
    <xf numFmtId="164" fontId="15" fillId="0" borderId="25" xfId="0" applyFont="1" applyBorder="1" applyAlignment="1">
      <alignment horizontal="left" vertical="center"/>
    </xf>
    <xf numFmtId="164" fontId="10" fillId="0" borderId="26" xfId="0" applyFont="1" applyBorder="1" applyAlignment="1">
      <alignment horizontal="left" vertical="center"/>
    </xf>
    <xf numFmtId="38" fontId="8" fillId="0" borderId="0" xfId="0" applyNumberFormat="1" applyFont="1" applyAlignment="1">
      <alignment horizontal="right" vertical="center"/>
    </xf>
    <xf numFmtId="164" fontId="10" fillId="0" borderId="27" xfId="0" applyFont="1" applyBorder="1" applyAlignment="1">
      <alignment vertical="center"/>
    </xf>
    <xf numFmtId="168" fontId="5" fillId="0" borderId="28" xfId="0" applyNumberFormat="1" applyFont="1" applyBorder="1" applyAlignment="1">
      <alignment horizontal="left" vertical="center"/>
    </xf>
    <xf numFmtId="168" fontId="13" fillId="0" borderId="7" xfId="0" applyNumberFormat="1" applyFont="1" applyBorder="1" applyAlignment="1">
      <alignment horizontal="right" vertical="center"/>
    </xf>
    <xf numFmtId="168" fontId="9" fillId="0" borderId="10" xfId="0" applyNumberFormat="1" applyFont="1" applyBorder="1" applyAlignment="1">
      <alignment horizontal="center" vertical="center" wrapText="1"/>
    </xf>
    <xf numFmtId="164" fontId="5" fillId="0" borderId="12" xfId="0" applyFont="1" applyBorder="1" applyAlignment="1">
      <alignment horizontal="right" vertical="center"/>
    </xf>
    <xf numFmtId="164" fontId="5" fillId="0" borderId="25" xfId="0" applyFont="1" applyBorder="1" applyAlignment="1">
      <alignment vertical="center"/>
    </xf>
    <xf numFmtId="164" fontId="5" fillId="0" borderId="13" xfId="0" applyFont="1" applyBorder="1" applyAlignment="1">
      <alignment vertical="center"/>
    </xf>
    <xf numFmtId="164" fontId="5" fillId="0" borderId="28" xfId="0" applyFont="1" applyBorder="1" applyAlignment="1">
      <alignment vertical="center"/>
    </xf>
    <xf numFmtId="164" fontId="6" fillId="0" borderId="26" xfId="0" applyFont="1" applyBorder="1" applyAlignment="1">
      <alignment vertical="center"/>
    </xf>
    <xf numFmtId="168" fontId="10" fillId="0" borderId="31" xfId="0" applyNumberFormat="1" applyFont="1" applyBorder="1" applyAlignment="1">
      <alignment vertical="center"/>
    </xf>
    <xf numFmtId="164" fontId="6" fillId="0" borderId="32" xfId="0" applyFont="1" applyBorder="1" applyAlignment="1">
      <alignment vertical="center"/>
    </xf>
    <xf numFmtId="168" fontId="12" fillId="0" borderId="31" xfId="0" applyNumberFormat="1" applyFont="1" applyBorder="1" applyAlignment="1">
      <alignment vertical="center"/>
    </xf>
    <xf numFmtId="164" fontId="0" fillId="0" borderId="24" xfId="0" applyBorder="1"/>
    <xf numFmtId="164" fontId="5" fillId="0" borderId="14" xfId="0" applyFont="1" applyBorder="1" applyAlignment="1">
      <alignment vertical="center"/>
    </xf>
    <xf numFmtId="164" fontId="8" fillId="0" borderId="30" xfId="0" applyFont="1" applyBorder="1" applyAlignment="1">
      <alignment horizontal="left" vertical="center"/>
    </xf>
    <xf numFmtId="164" fontId="8" fillId="0" borderId="14" xfId="0" applyFont="1" applyBorder="1" applyAlignment="1">
      <alignment horizontal="left" vertical="center"/>
    </xf>
    <xf numFmtId="164" fontId="0" fillId="0" borderId="14" xfId="0" applyBorder="1"/>
    <xf numFmtId="164" fontId="8" fillId="0" borderId="33" xfId="0" applyFont="1" applyBorder="1" applyAlignment="1">
      <alignment horizontal="left" vertical="center"/>
    </xf>
    <xf numFmtId="164" fontId="3" fillId="0" borderId="3" xfId="0" quotePrefix="1" applyFont="1" applyBorder="1" applyAlignment="1">
      <alignment horizontal="left" vertical="center"/>
    </xf>
    <xf numFmtId="38" fontId="14" fillId="0" borderId="20" xfId="0" applyNumberFormat="1" applyFont="1" applyBorder="1" applyAlignment="1">
      <alignment horizontal="right" vertical="center"/>
    </xf>
    <xf numFmtId="38" fontId="12" fillId="0" borderId="20" xfId="0" applyNumberFormat="1" applyFont="1" applyBorder="1" applyAlignment="1">
      <alignment horizontal="right" vertical="center"/>
    </xf>
    <xf numFmtId="38" fontId="14" fillId="0" borderId="21" xfId="0" applyNumberFormat="1" applyFont="1" applyBorder="1" applyAlignment="1">
      <alignment horizontal="right" vertical="center"/>
    </xf>
    <xf numFmtId="38" fontId="14" fillId="0" borderId="16" xfId="0" applyNumberFormat="1" applyFont="1" applyBorder="1" applyAlignment="1">
      <alignment horizontal="right" vertical="center"/>
    </xf>
    <xf numFmtId="38" fontId="14" fillId="0" borderId="21" xfId="0" quotePrefix="1" applyNumberFormat="1" applyFont="1" applyBorder="1" applyAlignment="1">
      <alignment horizontal="right" vertical="center"/>
    </xf>
    <xf numFmtId="164" fontId="13" fillId="0" borderId="0" xfId="0" applyFont="1" applyAlignment="1">
      <alignment horizontal="left" vertical="center"/>
    </xf>
    <xf numFmtId="164" fontId="13" fillId="0" borderId="0" xfId="0" applyFont="1" applyAlignment="1">
      <alignment horizontal="left"/>
    </xf>
    <xf numFmtId="167" fontId="14" fillId="0" borderId="22" xfId="0" applyNumberFormat="1" applyFont="1" applyBorder="1" applyAlignment="1">
      <alignment horizontal="right" vertical="center"/>
    </xf>
    <xf numFmtId="167" fontId="14" fillId="0" borderId="16" xfId="0" applyNumberFormat="1" applyFont="1" applyBorder="1" applyAlignment="1">
      <alignment horizontal="right" vertical="center"/>
    </xf>
    <xf numFmtId="167" fontId="14" fillId="0" borderId="16" xfId="0" quotePrefix="1" applyNumberFormat="1" applyFont="1" applyBorder="1" applyAlignment="1">
      <alignment horizontal="right" vertical="center"/>
    </xf>
    <xf numFmtId="167" fontId="6" fillId="0" borderId="36" xfId="0" applyNumberFormat="1" applyFont="1" applyBorder="1" applyAlignment="1">
      <alignment horizontal="right" vertical="center"/>
    </xf>
    <xf numFmtId="167" fontId="14" fillId="0" borderId="36" xfId="0" applyNumberFormat="1" applyFont="1" applyBorder="1" applyAlignment="1">
      <alignment horizontal="right" vertical="center"/>
    </xf>
    <xf numFmtId="164" fontId="6" fillId="0" borderId="37" xfId="0" applyFont="1" applyBorder="1" applyAlignment="1">
      <alignment horizontal="left" vertical="center"/>
    </xf>
    <xf numFmtId="168" fontId="3" fillId="0" borderId="7" xfId="0" applyNumberFormat="1" applyFont="1" applyBorder="1" applyAlignment="1">
      <alignment horizontal="right" vertical="center"/>
    </xf>
    <xf numFmtId="165" fontId="3" fillId="0" borderId="8" xfId="0" applyNumberFormat="1" applyFont="1" applyBorder="1" applyAlignment="1">
      <alignment horizontal="right" vertical="center"/>
    </xf>
    <xf numFmtId="164" fontId="6" fillId="0" borderId="23" xfId="0" applyFont="1" applyBorder="1" applyAlignment="1">
      <alignment vertical="center"/>
    </xf>
    <xf numFmtId="169" fontId="6" fillId="0" borderId="22" xfId="0" applyNumberFormat="1" applyFont="1" applyBorder="1" applyAlignment="1">
      <alignment vertical="center"/>
    </xf>
    <xf numFmtId="165" fontId="6" fillId="0" borderId="39" xfId="0" applyNumberFormat="1" applyFont="1" applyBorder="1" applyAlignment="1">
      <alignment horizontal="right" vertical="center"/>
    </xf>
    <xf numFmtId="164" fontId="6" fillId="0" borderId="15" xfId="0" applyFont="1" applyBorder="1" applyAlignment="1">
      <alignment vertical="center"/>
    </xf>
    <xf numFmtId="169" fontId="6" fillId="0" borderId="16" xfId="0" applyNumberFormat="1" applyFont="1" applyBorder="1" applyAlignment="1">
      <alignment vertical="center"/>
    </xf>
    <xf numFmtId="165" fontId="6" fillId="0" borderId="21" xfId="0" quotePrefix="1" applyNumberFormat="1" applyFont="1" applyBorder="1" applyAlignment="1">
      <alignment horizontal="right" vertical="center"/>
    </xf>
    <xf numFmtId="165" fontId="6" fillId="0" borderId="21" xfId="0" applyNumberFormat="1" applyFont="1" applyBorder="1" applyAlignment="1">
      <alignment horizontal="right" vertical="center"/>
    </xf>
    <xf numFmtId="164" fontId="6" fillId="0" borderId="40" xfId="0" applyFont="1" applyBorder="1" applyAlignment="1">
      <alignment vertical="center"/>
    </xf>
    <xf numFmtId="169" fontId="6" fillId="0" borderId="36" xfId="0" applyNumberFormat="1" applyFont="1" applyBorder="1" applyAlignment="1">
      <alignment vertical="center"/>
    </xf>
    <xf numFmtId="164" fontId="6" fillId="0" borderId="44" xfId="0" applyFont="1" applyBorder="1" applyAlignment="1">
      <alignment vertical="center"/>
    </xf>
    <xf numFmtId="169" fontId="6" fillId="0" borderId="45" xfId="0" applyNumberFormat="1" applyFont="1" applyBorder="1" applyAlignment="1">
      <alignment vertical="center"/>
    </xf>
    <xf numFmtId="37" fontId="6" fillId="0" borderId="45" xfId="0" applyNumberFormat="1" applyFont="1" applyBorder="1" applyAlignment="1">
      <alignment vertical="center"/>
    </xf>
    <xf numFmtId="165" fontId="6" fillId="0" borderId="46" xfId="0" applyNumberFormat="1" applyFont="1" applyBorder="1" applyAlignment="1">
      <alignment vertical="center"/>
    </xf>
    <xf numFmtId="165" fontId="6" fillId="0" borderId="41" xfId="0" applyNumberFormat="1" applyFont="1" applyBorder="1" applyAlignment="1">
      <alignment horizontal="right" vertical="center"/>
    </xf>
    <xf numFmtId="164" fontId="10" fillId="0" borderId="47" xfId="0" applyFont="1" applyBorder="1" applyAlignment="1">
      <alignment horizontal="left" vertical="center"/>
    </xf>
    <xf numFmtId="38" fontId="6" fillId="0" borderId="48" xfId="0" applyNumberFormat="1" applyFont="1" applyBorder="1" applyAlignment="1">
      <alignment horizontal="right" vertical="center"/>
    </xf>
    <xf numFmtId="38" fontId="6" fillId="0" borderId="12" xfId="0" applyNumberFormat="1" applyFont="1" applyBorder="1" applyAlignment="1">
      <alignment horizontal="right" vertical="center"/>
    </xf>
    <xf numFmtId="164" fontId="5" fillId="0" borderId="49" xfId="0" applyFont="1" applyBorder="1" applyAlignment="1">
      <alignment horizontal="right" vertical="center"/>
    </xf>
    <xf numFmtId="164" fontId="5" fillId="0" borderId="45" xfId="0" applyFont="1" applyBorder="1" applyAlignment="1">
      <alignment horizontal="right" vertical="center"/>
    </xf>
    <xf numFmtId="164" fontId="5" fillId="0" borderId="50" xfId="0" applyFont="1" applyBorder="1" applyAlignment="1">
      <alignment horizontal="right" vertical="center"/>
    </xf>
    <xf numFmtId="164" fontId="5" fillId="0" borderId="50" xfId="0" quotePrefix="1" applyFont="1" applyBorder="1" applyAlignment="1">
      <alignment horizontal="right" vertical="center"/>
    </xf>
    <xf numFmtId="164" fontId="5" fillId="0" borderId="43" xfId="0" applyFont="1" applyBorder="1" applyAlignment="1">
      <alignment horizontal="centerContinuous" vertical="center"/>
    </xf>
    <xf numFmtId="164" fontId="6" fillId="0" borderId="51" xfId="0" applyFont="1" applyBorder="1" applyAlignment="1">
      <alignment horizontal="centerContinuous" vertical="center"/>
    </xf>
    <xf numFmtId="164" fontId="5" fillId="0" borderId="42" xfId="0" applyFont="1" applyBorder="1" applyAlignment="1">
      <alignment horizontal="centerContinuous" vertical="center"/>
    </xf>
    <xf numFmtId="164" fontId="6" fillId="0" borderId="42" xfId="0" applyFont="1" applyBorder="1" applyAlignment="1">
      <alignment horizontal="centerContinuous" vertical="center"/>
    </xf>
    <xf numFmtId="164" fontId="6" fillId="0" borderId="52" xfId="0" applyFont="1" applyBorder="1" applyAlignment="1">
      <alignment vertical="center"/>
    </xf>
    <xf numFmtId="164" fontId="6" fillId="0" borderId="54" xfId="0" applyFont="1" applyBorder="1" applyAlignment="1">
      <alignment horizontal="left" vertical="center"/>
    </xf>
    <xf numFmtId="38" fontId="13" fillId="0" borderId="49" xfId="0" applyNumberFormat="1" applyFont="1" applyBorder="1" applyAlignment="1">
      <alignment horizontal="right" vertical="center"/>
    </xf>
    <xf numFmtId="0" fontId="13" fillId="0" borderId="45" xfId="0" applyNumberFormat="1" applyFont="1" applyBorder="1" applyAlignment="1">
      <alignment horizontal="right" vertical="center"/>
    </xf>
    <xf numFmtId="38" fontId="16" fillId="0" borderId="45" xfId="0" applyNumberFormat="1" applyFont="1" applyBorder="1" applyAlignment="1">
      <alignment horizontal="right" vertical="center"/>
    </xf>
    <xf numFmtId="0" fontId="13" fillId="0" borderId="50" xfId="0" applyNumberFormat="1" applyFont="1" applyBorder="1" applyAlignment="1">
      <alignment horizontal="right" vertical="center"/>
    </xf>
    <xf numFmtId="168" fontId="13" fillId="0" borderId="50" xfId="0" applyNumberFormat="1" applyFont="1" applyBorder="1" applyAlignment="1">
      <alignment horizontal="right" vertical="center"/>
    </xf>
    <xf numFmtId="168" fontId="15" fillId="0" borderId="35" xfId="0" applyNumberFormat="1" applyFont="1" applyBorder="1" applyAlignment="1">
      <alignment horizontal="center" vertical="center"/>
    </xf>
    <xf numFmtId="38" fontId="9" fillId="0" borderId="35" xfId="0" applyNumberFormat="1" applyFont="1" applyBorder="1" applyAlignment="1">
      <alignment horizontal="center" vertical="center" wrapText="1"/>
    </xf>
    <xf numFmtId="38" fontId="14" fillId="0" borderId="20" xfId="1" applyNumberFormat="1" applyFont="1" applyBorder="1" applyAlignment="1">
      <alignment horizontal="right" vertical="center"/>
    </xf>
    <xf numFmtId="164" fontId="6" fillId="0" borderId="56" xfId="0" applyFont="1" applyBorder="1" applyAlignment="1">
      <alignment horizontal="left" vertical="center"/>
    </xf>
    <xf numFmtId="168" fontId="17" fillId="0" borderId="35" xfId="0" applyNumberFormat="1" applyFont="1" applyBorder="1" applyAlignment="1">
      <alignment horizontal="center" vertical="center" wrapText="1"/>
    </xf>
    <xf numFmtId="168" fontId="9" fillId="0" borderId="35" xfId="0" applyNumberFormat="1" applyFont="1" applyBorder="1" applyAlignment="1">
      <alignment horizontal="center" vertical="center" wrapText="1"/>
    </xf>
    <xf numFmtId="164" fontId="0" fillId="0" borderId="45" xfId="0" applyBorder="1" applyAlignment="1">
      <alignment horizontal="center" vertical="center"/>
    </xf>
    <xf numFmtId="38" fontId="6" fillId="0" borderId="16" xfId="0" quotePrefix="1" applyNumberFormat="1" applyFont="1" applyBorder="1" applyAlignment="1">
      <alignment horizontal="right" vertical="center"/>
    </xf>
    <xf numFmtId="164" fontId="6" fillId="0" borderId="52" xfId="0" applyFont="1" applyBorder="1" applyAlignment="1">
      <alignment horizontal="left" vertical="center"/>
    </xf>
    <xf numFmtId="164" fontId="10" fillId="0" borderId="27" xfId="0" applyFont="1" applyBorder="1" applyAlignment="1">
      <alignment horizontal="left" vertical="center"/>
    </xf>
    <xf numFmtId="164" fontId="6" fillId="0" borderId="58" xfId="0" applyFont="1" applyBorder="1" applyAlignment="1">
      <alignment horizontal="left" vertical="center"/>
    </xf>
    <xf numFmtId="165" fontId="6" fillId="0" borderId="59" xfId="0" applyNumberFormat="1" applyFont="1" applyBorder="1" applyAlignment="1">
      <alignment horizontal="right" vertical="center"/>
    </xf>
    <xf numFmtId="167" fontId="6" fillId="0" borderId="59" xfId="0" applyNumberFormat="1" applyFont="1" applyBorder="1" applyAlignment="1">
      <alignment horizontal="right" vertical="center"/>
    </xf>
    <xf numFmtId="164" fontId="8" fillId="0" borderId="53" xfId="0" applyFont="1" applyBorder="1" applyAlignment="1">
      <alignment horizontal="left" vertical="center"/>
    </xf>
    <xf numFmtId="164" fontId="8" fillId="0" borderId="57" xfId="0" applyFont="1" applyBorder="1" applyAlignment="1">
      <alignment horizontal="left" vertical="center"/>
    </xf>
    <xf numFmtId="164" fontId="0" fillId="0" borderId="57" xfId="0" applyBorder="1"/>
    <xf numFmtId="164" fontId="6" fillId="0" borderId="37" xfId="0" applyFont="1" applyBorder="1" applyAlignment="1">
      <alignment vertical="center"/>
    </xf>
    <xf numFmtId="164" fontId="8" fillId="0" borderId="60" xfId="0" applyFont="1" applyBorder="1" applyAlignment="1">
      <alignment horizontal="left" vertical="center"/>
    </xf>
    <xf numFmtId="165" fontId="6" fillId="0" borderId="61" xfId="0" applyNumberFormat="1" applyFont="1" applyBorder="1" applyAlignment="1">
      <alignment horizontal="right" vertical="center"/>
    </xf>
    <xf numFmtId="165" fontId="6" fillId="0" borderId="21" xfId="2" applyNumberFormat="1" applyFont="1" applyBorder="1" applyAlignment="1">
      <alignment horizontal="right" vertical="center"/>
    </xf>
    <xf numFmtId="38" fontId="13" fillId="0" borderId="0" xfId="0" applyNumberFormat="1" applyFont="1" applyAlignment="1">
      <alignment horizontal="right" vertical="center"/>
    </xf>
    <xf numFmtId="168" fontId="9" fillId="0" borderId="10" xfId="0" quotePrefix="1" applyNumberFormat="1" applyFont="1" applyBorder="1" applyAlignment="1">
      <alignment horizontal="center" vertical="center" wrapText="1"/>
    </xf>
    <xf numFmtId="38" fontId="12" fillId="0" borderId="21" xfId="0" applyNumberFormat="1" applyFont="1" applyBorder="1" applyAlignment="1">
      <alignment horizontal="right" vertical="center"/>
    </xf>
    <xf numFmtId="38" fontId="8" fillId="0" borderId="62" xfId="0" applyNumberFormat="1" applyFont="1" applyBorder="1" applyAlignment="1">
      <alignment horizontal="right" vertical="center"/>
    </xf>
    <xf numFmtId="164" fontId="5" fillId="0" borderId="53" xfId="0" applyFont="1" applyBorder="1" applyAlignment="1">
      <alignment vertical="center"/>
    </xf>
    <xf numFmtId="164" fontId="8" fillId="0" borderId="63" xfId="0" applyFont="1" applyBorder="1" applyAlignment="1">
      <alignment horizontal="left" vertical="center"/>
    </xf>
    <xf numFmtId="164" fontId="0" fillId="0" borderId="29" xfId="0" applyBorder="1"/>
    <xf numFmtId="164" fontId="3" fillId="0" borderId="14" xfId="0" applyFont="1" applyBorder="1" applyAlignment="1">
      <alignment vertical="center"/>
    </xf>
    <xf numFmtId="164" fontId="5" fillId="0" borderId="29" xfId="0" applyFont="1" applyBorder="1" applyAlignment="1">
      <alignment vertical="center"/>
    </xf>
    <xf numFmtId="38" fontId="12" fillId="0" borderId="2" xfId="0" applyNumberFormat="1" applyFont="1" applyBorder="1" applyAlignment="1">
      <alignment horizontal="right" vertical="center"/>
    </xf>
    <xf numFmtId="38" fontId="12" fillId="0" borderId="64" xfId="0" applyNumberFormat="1" applyFont="1" applyBorder="1" applyAlignment="1">
      <alignment horizontal="right" vertical="center"/>
    </xf>
    <xf numFmtId="38" fontId="12" fillId="0" borderId="34" xfId="0" applyNumberFormat="1" applyFont="1" applyBorder="1" applyAlignment="1">
      <alignment horizontal="right" vertical="center"/>
    </xf>
    <xf numFmtId="38" fontId="8" fillId="0" borderId="65" xfId="0" applyNumberFormat="1" applyFont="1" applyBorder="1" applyAlignment="1">
      <alignment horizontal="right" vertical="center"/>
    </xf>
    <xf numFmtId="164" fontId="0" fillId="0" borderId="55" xfId="0" applyBorder="1"/>
    <xf numFmtId="167" fontId="12" fillId="0" borderId="0" xfId="0" applyNumberFormat="1" applyFont="1" applyAlignment="1">
      <alignment horizontal="right" vertical="center"/>
    </xf>
    <xf numFmtId="167" fontId="12" fillId="0" borderId="67" xfId="0" applyNumberFormat="1" applyFont="1" applyBorder="1" applyAlignment="1">
      <alignment horizontal="right" vertical="center"/>
    </xf>
    <xf numFmtId="167" fontId="12" fillId="0" borderId="64" xfId="0" applyNumberFormat="1" applyFont="1" applyBorder="1" applyAlignment="1">
      <alignment horizontal="right" vertical="center"/>
    </xf>
    <xf numFmtId="167" fontId="12" fillId="0" borderId="64" xfId="0" quotePrefix="1" applyNumberFormat="1" applyFont="1" applyBorder="1" applyAlignment="1">
      <alignment horizontal="right" vertical="center"/>
    </xf>
    <xf numFmtId="167" fontId="12" fillId="0" borderId="21" xfId="0" applyNumberFormat="1" applyFont="1" applyBorder="1" applyAlignment="1">
      <alignment horizontal="right" vertical="center"/>
    </xf>
    <xf numFmtId="167" fontId="12" fillId="0" borderId="21" xfId="0" quotePrefix="1" applyNumberFormat="1" applyFont="1" applyBorder="1" applyAlignment="1">
      <alignment horizontal="right" vertical="center"/>
    </xf>
    <xf numFmtId="167" fontId="12" fillId="0" borderId="41" xfId="0" applyNumberFormat="1" applyFont="1" applyBorder="1" applyAlignment="1">
      <alignment horizontal="right" vertical="center"/>
    </xf>
    <xf numFmtId="164" fontId="0" fillId="0" borderId="66" xfId="0" applyBorder="1"/>
    <xf numFmtId="165" fontId="3" fillId="0" borderId="2" xfId="0" applyNumberFormat="1" applyFont="1" applyBorder="1" applyAlignment="1">
      <alignment horizontal="right" vertical="center"/>
    </xf>
    <xf numFmtId="165" fontId="3" fillId="0" borderId="10" xfId="0" applyNumberFormat="1" applyFont="1" applyBorder="1" applyAlignment="1">
      <alignment horizontal="right" vertical="center"/>
    </xf>
    <xf numFmtId="165" fontId="4" fillId="0" borderId="10" xfId="0" applyNumberFormat="1" applyFont="1" applyBorder="1" applyAlignment="1">
      <alignment horizontal="right" vertical="center"/>
    </xf>
    <xf numFmtId="168" fontId="4" fillId="2" borderId="0" xfId="0" applyNumberFormat="1" applyFont="1" applyFill="1" applyAlignment="1">
      <alignment horizontal="right" vertical="center"/>
    </xf>
    <xf numFmtId="168" fontId="3" fillId="0" borderId="2" xfId="0" applyNumberFormat="1" applyFont="1" applyBorder="1" applyAlignment="1">
      <alignment horizontal="right" vertical="center"/>
    </xf>
    <xf numFmtId="165" fontId="4" fillId="2" borderId="7" xfId="0" applyNumberFormat="1" applyFont="1" applyFill="1" applyBorder="1" applyAlignment="1">
      <alignment horizontal="right" vertical="center"/>
    </xf>
    <xf numFmtId="169" fontId="6" fillId="0" borderId="22" xfId="0" quotePrefix="1" applyNumberFormat="1" applyFont="1" applyBorder="1" applyAlignment="1">
      <alignment vertical="center"/>
    </xf>
    <xf numFmtId="168" fontId="13" fillId="0" borderId="46" xfId="0" applyNumberFormat="1" applyFont="1" applyBorder="1" applyAlignment="1">
      <alignment horizontal="right" vertical="center"/>
    </xf>
    <xf numFmtId="168" fontId="15" fillId="0" borderId="42" xfId="0" applyNumberFormat="1" applyFont="1" applyBorder="1" applyAlignment="1">
      <alignment horizontal="center" vertical="center"/>
    </xf>
    <xf numFmtId="38" fontId="9" fillId="0" borderId="42" xfId="0" applyNumberFormat="1" applyFont="1" applyBorder="1" applyAlignment="1">
      <alignment horizontal="center" vertical="center" wrapText="1"/>
    </xf>
    <xf numFmtId="168" fontId="9" fillId="0" borderId="2" xfId="0" quotePrefix="1" applyNumberFormat="1" applyFont="1" applyBorder="1" applyAlignment="1">
      <alignment horizontal="center" vertical="center" wrapText="1"/>
    </xf>
    <xf numFmtId="164" fontId="5" fillId="0" borderId="30" xfId="0" applyFont="1" applyBorder="1" applyAlignment="1">
      <alignment vertical="center"/>
    </xf>
    <xf numFmtId="164" fontId="6" fillId="0" borderId="54" xfId="0" applyFont="1" applyBorder="1" applyAlignment="1">
      <alignment vertical="center"/>
    </xf>
    <xf numFmtId="169" fontId="6" fillId="0" borderId="20" xfId="0" quotePrefix="1" applyNumberFormat="1" applyFont="1" applyBorder="1" applyAlignment="1">
      <alignment vertical="center"/>
    </xf>
    <xf numFmtId="164" fontId="5" fillId="0" borderId="55" xfId="0" applyFont="1" applyBorder="1" applyAlignment="1">
      <alignment vertical="center"/>
    </xf>
    <xf numFmtId="0" fontId="4" fillId="0" borderId="45" xfId="0" applyNumberFormat="1" applyFont="1" applyBorder="1" applyAlignment="1">
      <alignment horizontal="right" vertical="center"/>
    </xf>
    <xf numFmtId="164" fontId="6" fillId="0" borderId="13" xfId="0" applyFont="1" applyBorder="1" applyAlignment="1">
      <alignment vertical="center"/>
    </xf>
    <xf numFmtId="169" fontId="6" fillId="0" borderId="45" xfId="0" quotePrefix="1" applyNumberFormat="1" applyFont="1" applyBorder="1" applyAlignment="1">
      <alignment vertical="center"/>
    </xf>
    <xf numFmtId="164" fontId="6" fillId="0" borderId="38" xfId="0" applyFont="1" applyBorder="1" applyAlignment="1">
      <alignment vertical="center"/>
    </xf>
    <xf numFmtId="169" fontId="6" fillId="0" borderId="35" xfId="0" quotePrefix="1" applyNumberFormat="1" applyFont="1" applyBorder="1" applyAlignment="1">
      <alignment vertical="center"/>
    </xf>
    <xf numFmtId="0" fontId="19" fillId="3" borderId="1" xfId="3" applyFont="1" applyFill="1" applyBorder="1" applyAlignment="1">
      <alignment horizontal="centerContinuous"/>
    </xf>
    <xf numFmtId="0" fontId="19" fillId="3" borderId="2" xfId="3" applyFont="1" applyFill="1" applyBorder="1" applyAlignment="1">
      <alignment horizontal="left"/>
    </xf>
    <xf numFmtId="0" fontId="20" fillId="4" borderId="11" xfId="3" applyFont="1" applyFill="1" applyBorder="1" applyAlignment="1">
      <alignment horizontal="center" vertical="center"/>
    </xf>
    <xf numFmtId="0" fontId="20" fillId="3" borderId="11" xfId="3" applyFont="1" applyFill="1" applyBorder="1" applyAlignment="1">
      <alignment horizontal="centerContinuous" vertical="center"/>
    </xf>
    <xf numFmtId="0" fontId="20" fillId="0" borderId="0" xfId="3" applyFont="1" applyAlignment="1">
      <alignment vertical="center"/>
    </xf>
    <xf numFmtId="0" fontId="20" fillId="0" borderId="0" xfId="3" applyFont="1" applyAlignment="1">
      <alignment horizontal="centerContinuous" vertical="center"/>
    </xf>
    <xf numFmtId="0" fontId="20" fillId="3" borderId="6" xfId="3" applyFont="1" applyFill="1" applyBorder="1" applyAlignment="1">
      <alignment horizontal="center" vertical="center"/>
    </xf>
    <xf numFmtId="0" fontId="20" fillId="3" borderId="7" xfId="3" applyFont="1" applyFill="1" applyBorder="1" applyAlignment="1">
      <alignment horizontal="center" vertical="center"/>
    </xf>
    <xf numFmtId="0" fontId="20" fillId="3" borderId="8" xfId="3" applyFont="1" applyFill="1" applyBorder="1" applyAlignment="1">
      <alignment horizontal="right" vertical="center"/>
    </xf>
    <xf numFmtId="0" fontId="20" fillId="4" borderId="8" xfId="3" applyFont="1" applyFill="1" applyBorder="1" applyAlignment="1">
      <alignment horizontal="center" vertical="center"/>
    </xf>
    <xf numFmtId="0" fontId="20" fillId="3" borderId="8" xfId="3" applyFont="1" applyFill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20" fillId="6" borderId="0" xfId="3" applyFont="1" applyFill="1" applyAlignment="1">
      <alignment horizontal="center"/>
    </xf>
    <xf numFmtId="0" fontId="21" fillId="0" borderId="0" xfId="3" applyFont="1"/>
    <xf numFmtId="1" fontId="21" fillId="5" borderId="68" xfId="3" applyNumberFormat="1" applyFont="1" applyFill="1" applyBorder="1"/>
    <xf numFmtId="1" fontId="21" fillId="5" borderId="20" xfId="3" applyNumberFormat="1" applyFont="1" applyFill="1" applyBorder="1"/>
    <xf numFmtId="0" fontId="21" fillId="5" borderId="20" xfId="3" applyFont="1" applyFill="1" applyBorder="1"/>
    <xf numFmtId="171" fontId="21" fillId="0" borderId="34" xfId="4" applyNumberFormat="1" applyFont="1" applyBorder="1" applyProtection="1">
      <protection locked="0"/>
    </xf>
    <xf numFmtId="0" fontId="21" fillId="0" borderId="0" xfId="3" applyFont="1" applyProtection="1">
      <protection locked="0"/>
    </xf>
    <xf numFmtId="1" fontId="21" fillId="5" borderId="69" xfId="3" applyNumberFormat="1" applyFont="1" applyFill="1" applyBorder="1"/>
    <xf numFmtId="1" fontId="21" fillId="5" borderId="16" xfId="3" applyNumberFormat="1" applyFont="1" applyFill="1" applyBorder="1"/>
    <xf numFmtId="0" fontId="21" fillId="5" borderId="16" xfId="3" applyFont="1" applyFill="1" applyBorder="1"/>
    <xf numFmtId="171" fontId="21" fillId="0" borderId="21" xfId="4" applyNumberFormat="1" applyFont="1" applyBorder="1" applyProtection="1">
      <protection locked="0"/>
    </xf>
    <xf numFmtId="1" fontId="22" fillId="5" borderId="69" xfId="3" applyNumberFormat="1" applyFont="1" applyFill="1" applyBorder="1" applyAlignment="1">
      <alignment horizontal="right" vertical="center"/>
    </xf>
    <xf numFmtId="1" fontId="22" fillId="5" borderId="16" xfId="3" applyNumberFormat="1" applyFont="1" applyFill="1" applyBorder="1"/>
    <xf numFmtId="0" fontId="22" fillId="5" borderId="16" xfId="3" applyFont="1" applyFill="1" applyBorder="1"/>
    <xf numFmtId="1" fontId="21" fillId="5" borderId="69" xfId="3" applyNumberFormat="1" applyFont="1" applyFill="1" applyBorder="1" applyAlignment="1">
      <alignment horizontal="right"/>
    </xf>
    <xf numFmtId="1" fontId="21" fillId="5" borderId="69" xfId="3" applyNumberFormat="1" applyFont="1" applyFill="1" applyBorder="1" applyAlignment="1">
      <alignment horizontal="right" vertical="top" wrapText="1"/>
    </xf>
    <xf numFmtId="1" fontId="21" fillId="5" borderId="16" xfId="3" applyNumberFormat="1" applyFont="1" applyFill="1" applyBorder="1" applyAlignment="1">
      <alignment horizontal="right" vertical="top" wrapText="1"/>
    </xf>
    <xf numFmtId="0" fontId="21" fillId="5" borderId="16" xfId="3" applyFont="1" applyFill="1" applyBorder="1" applyAlignment="1">
      <alignment vertical="top" wrapText="1"/>
    </xf>
    <xf numFmtId="0" fontId="22" fillId="0" borderId="0" xfId="3" applyFont="1" applyProtection="1">
      <protection locked="0"/>
    </xf>
    <xf numFmtId="1" fontId="22" fillId="5" borderId="69" xfId="3" applyNumberFormat="1" applyFont="1" applyFill="1" applyBorder="1" applyAlignment="1">
      <alignment horizontal="right" vertical="top" wrapText="1"/>
    </xf>
    <xf numFmtId="0" fontId="22" fillId="5" borderId="16" xfId="3" applyFont="1" applyFill="1" applyBorder="1" applyAlignment="1">
      <alignment vertical="top" wrapText="1"/>
    </xf>
    <xf numFmtId="1" fontId="22" fillId="5" borderId="16" xfId="3" applyNumberFormat="1" applyFont="1" applyFill="1" applyBorder="1" applyAlignment="1">
      <alignment horizontal="right" vertical="top" wrapText="1"/>
    </xf>
    <xf numFmtId="0" fontId="22" fillId="0" borderId="0" xfId="3" applyFont="1" applyAlignment="1" applyProtection="1">
      <alignment vertical="top" wrapText="1"/>
      <protection locked="0"/>
    </xf>
    <xf numFmtId="0" fontId="20" fillId="0" borderId="0" xfId="3" applyFont="1" applyAlignment="1" applyProtection="1">
      <alignment vertical="center"/>
      <protection locked="0"/>
    </xf>
    <xf numFmtId="1" fontId="22" fillId="5" borderId="69" xfId="3" applyNumberFormat="1" applyFont="1" applyFill="1" applyBorder="1" applyAlignment="1">
      <alignment horizontal="right"/>
    </xf>
    <xf numFmtId="1" fontId="21" fillId="5" borderId="70" xfId="3" applyNumberFormat="1" applyFont="1" applyFill="1" applyBorder="1"/>
    <xf numFmtId="1" fontId="21" fillId="5" borderId="36" xfId="3" applyNumberFormat="1" applyFont="1" applyFill="1" applyBorder="1"/>
    <xf numFmtId="0" fontId="21" fillId="5" borderId="36" xfId="3" applyFont="1" applyFill="1" applyBorder="1"/>
    <xf numFmtId="171" fontId="21" fillId="0" borderId="41" xfId="4" applyNumberFormat="1" applyFont="1" applyBorder="1" applyProtection="1">
      <protection locked="0"/>
    </xf>
    <xf numFmtId="1" fontId="20" fillId="5" borderId="10" xfId="3" applyNumberFormat="1" applyFont="1" applyFill="1" applyBorder="1"/>
    <xf numFmtId="0" fontId="20" fillId="5" borderId="10" xfId="3" applyFont="1" applyFill="1" applyBorder="1"/>
    <xf numFmtId="171" fontId="20" fillId="5" borderId="10" xfId="4" applyNumberFormat="1" applyFont="1" applyFill="1" applyBorder="1" applyProtection="1"/>
    <xf numFmtId="171" fontId="21" fillId="0" borderId="21" xfId="4" applyNumberFormat="1" applyFont="1" applyFill="1" applyBorder="1" applyProtection="1">
      <protection locked="0"/>
    </xf>
    <xf numFmtId="0" fontId="20" fillId="0" borderId="0" xfId="3" applyFont="1" applyProtection="1">
      <protection locked="0"/>
    </xf>
    <xf numFmtId="1" fontId="21" fillId="5" borderId="69" xfId="3" applyNumberFormat="1" applyFont="1" applyFill="1" applyBorder="1" applyAlignment="1">
      <alignment vertical="center"/>
    </xf>
    <xf numFmtId="1" fontId="21" fillId="5" borderId="16" xfId="3" applyNumberFormat="1" applyFont="1" applyFill="1" applyBorder="1" applyAlignment="1">
      <alignment vertical="center"/>
    </xf>
    <xf numFmtId="171" fontId="21" fillId="0" borderId="21" xfId="4" applyNumberFormat="1" applyFont="1" applyFill="1" applyBorder="1" applyAlignment="1" applyProtection="1">
      <alignment vertical="center"/>
      <protection locked="0"/>
    </xf>
    <xf numFmtId="0" fontId="21" fillId="0" borderId="0" xfId="3" applyFont="1" applyAlignment="1" applyProtection="1">
      <alignment vertical="center"/>
      <protection locked="0"/>
    </xf>
    <xf numFmtId="171" fontId="22" fillId="0" borderId="21" xfId="4" applyNumberFormat="1" applyFont="1" applyFill="1" applyBorder="1" applyProtection="1">
      <protection locked="0"/>
    </xf>
    <xf numFmtId="171" fontId="21" fillId="0" borderId="41" xfId="4" applyNumberFormat="1" applyFont="1" applyFill="1" applyBorder="1" applyProtection="1">
      <protection locked="0"/>
    </xf>
    <xf numFmtId="1" fontId="21" fillId="5" borderId="10" xfId="3" applyNumberFormat="1" applyFont="1" applyFill="1" applyBorder="1"/>
    <xf numFmtId="0" fontId="20" fillId="0" borderId="0" xfId="3" applyFont="1"/>
    <xf numFmtId="0" fontId="22" fillId="5" borderId="70" xfId="3" applyFont="1" applyFill="1" applyBorder="1" applyAlignment="1">
      <alignment horizontal="right"/>
    </xf>
    <xf numFmtId="0" fontId="22" fillId="5" borderId="36" xfId="3" applyFont="1" applyFill="1" applyBorder="1"/>
    <xf numFmtId="171" fontId="22" fillId="0" borderId="41" xfId="4" applyNumberFormat="1" applyFont="1" applyFill="1" applyBorder="1" applyProtection="1">
      <protection locked="0"/>
    </xf>
    <xf numFmtId="1" fontId="21" fillId="5" borderId="71" xfId="3" applyNumberFormat="1" applyFont="1" applyFill="1" applyBorder="1" applyAlignment="1">
      <alignment vertical="center"/>
    </xf>
    <xf numFmtId="1" fontId="21" fillId="5" borderId="22" xfId="3" applyNumberFormat="1" applyFont="1" applyFill="1" applyBorder="1" applyAlignment="1">
      <alignment vertical="center"/>
    </xf>
    <xf numFmtId="0" fontId="21" fillId="5" borderId="22" xfId="3" applyFont="1" applyFill="1" applyBorder="1"/>
    <xf numFmtId="171" fontId="21" fillId="0" borderId="20" xfId="4" applyNumberFormat="1" applyFont="1" applyBorder="1" applyProtection="1">
      <protection locked="0"/>
    </xf>
    <xf numFmtId="171" fontId="21" fillId="0" borderId="21" xfId="4" applyNumberFormat="1" applyFont="1" applyFill="1" applyBorder="1" applyAlignment="1" applyProtection="1">
      <alignment vertical="top"/>
      <protection locked="0"/>
    </xf>
    <xf numFmtId="171" fontId="21" fillId="0" borderId="21" xfId="4" applyNumberFormat="1" applyFont="1" applyFill="1" applyBorder="1" applyAlignment="1" applyProtection="1">
      <alignment horizontal="right" vertical="top"/>
      <protection locked="0"/>
    </xf>
    <xf numFmtId="1" fontId="21" fillId="5" borderId="69" xfId="3" applyNumberFormat="1" applyFont="1" applyFill="1" applyBorder="1" applyAlignment="1">
      <alignment horizontal="right" vertical="center" wrapText="1"/>
    </xf>
    <xf numFmtId="1" fontId="21" fillId="5" borderId="16" xfId="3" applyNumberFormat="1" applyFont="1" applyFill="1" applyBorder="1" applyAlignment="1">
      <alignment horizontal="right" vertical="center" wrapText="1"/>
    </xf>
    <xf numFmtId="0" fontId="21" fillId="5" borderId="16" xfId="3" applyFont="1" applyFill="1" applyBorder="1" applyAlignment="1">
      <alignment vertical="center" wrapText="1"/>
    </xf>
    <xf numFmtId="1" fontId="21" fillId="5" borderId="16" xfId="3" applyNumberFormat="1" applyFont="1" applyFill="1" applyBorder="1" applyAlignment="1">
      <alignment horizontal="right"/>
    </xf>
    <xf numFmtId="1" fontId="21" fillId="5" borderId="69" xfId="3" applyNumberFormat="1" applyFont="1" applyFill="1" applyBorder="1" applyAlignment="1">
      <alignment horizontal="right" vertical="top"/>
    </xf>
    <xf numFmtId="1" fontId="21" fillId="5" borderId="16" xfId="3" applyNumberFormat="1" applyFont="1" applyFill="1" applyBorder="1" applyAlignment="1">
      <alignment vertical="top"/>
    </xf>
    <xf numFmtId="0" fontId="21" fillId="0" borderId="0" xfId="3" applyFont="1" applyAlignment="1" applyProtection="1">
      <alignment vertical="top"/>
      <protection locked="0"/>
    </xf>
    <xf numFmtId="1" fontId="21" fillId="5" borderId="69" xfId="3" applyNumberFormat="1" applyFont="1" applyFill="1" applyBorder="1" applyAlignment="1">
      <alignment vertical="top"/>
    </xf>
    <xf numFmtId="1" fontId="22" fillId="5" borderId="36" xfId="3" applyNumberFormat="1" applyFont="1" applyFill="1" applyBorder="1"/>
    <xf numFmtId="1" fontId="22" fillId="5" borderId="70" xfId="3" applyNumberFormat="1" applyFont="1" applyFill="1" applyBorder="1" applyAlignment="1">
      <alignment horizontal="right"/>
    </xf>
    <xf numFmtId="0" fontId="21" fillId="5" borderId="10" xfId="3" applyFont="1" applyFill="1" applyBorder="1"/>
    <xf numFmtId="0" fontId="21" fillId="5" borderId="0" xfId="3" applyFont="1" applyFill="1"/>
    <xf numFmtId="0" fontId="20" fillId="5" borderId="0" xfId="3" applyFont="1" applyFill="1"/>
    <xf numFmtId="171" fontId="20" fillId="5" borderId="0" xfId="4" applyNumberFormat="1" applyFont="1" applyFill="1" applyBorder="1" applyProtection="1"/>
    <xf numFmtId="171" fontId="20" fillId="0" borderId="0" xfId="4" applyNumberFormat="1" applyFont="1" applyFill="1" applyBorder="1" applyProtection="1"/>
    <xf numFmtId="171" fontId="21" fillId="0" borderId="7" xfId="4" applyNumberFormat="1" applyFont="1" applyBorder="1" applyProtection="1"/>
    <xf numFmtId="0" fontId="21" fillId="7" borderId="69" xfId="3" applyFont="1" applyFill="1" applyBorder="1" applyAlignment="1">
      <alignment horizontal="right"/>
    </xf>
    <xf numFmtId="0" fontId="21" fillId="7" borderId="16" xfId="3" applyFont="1" applyFill="1" applyBorder="1"/>
    <xf numFmtId="0" fontId="22" fillId="7" borderId="69" xfId="3" applyFont="1" applyFill="1" applyBorder="1" applyAlignment="1">
      <alignment horizontal="right"/>
    </xf>
    <xf numFmtId="0" fontId="22" fillId="7" borderId="16" xfId="3" applyFont="1" applyFill="1" applyBorder="1"/>
    <xf numFmtId="0" fontId="21" fillId="7" borderId="70" xfId="3" applyFont="1" applyFill="1" applyBorder="1" applyAlignment="1">
      <alignment horizontal="right"/>
    </xf>
    <xf numFmtId="0" fontId="21" fillId="7" borderId="36" xfId="3" applyFont="1" applyFill="1" applyBorder="1"/>
    <xf numFmtId="0" fontId="20" fillId="7" borderId="10" xfId="3" applyFont="1" applyFill="1" applyBorder="1" applyAlignment="1">
      <alignment horizontal="right"/>
    </xf>
    <xf numFmtId="0" fontId="20" fillId="7" borderId="10" xfId="3" applyFont="1" applyFill="1" applyBorder="1"/>
    <xf numFmtId="171" fontId="20" fillId="7" borderId="10" xfId="4" applyNumberFormat="1" applyFont="1" applyFill="1" applyBorder="1" applyProtection="1"/>
    <xf numFmtId="0" fontId="21" fillId="7" borderId="69" xfId="3" applyFont="1" applyFill="1" applyBorder="1" applyAlignment="1">
      <alignment horizontal="right" vertical="top" wrapText="1"/>
    </xf>
    <xf numFmtId="0" fontId="21" fillId="7" borderId="16" xfId="3" applyFont="1" applyFill="1" applyBorder="1" applyAlignment="1">
      <alignment vertical="top" wrapText="1"/>
    </xf>
    <xf numFmtId="0" fontId="21" fillId="7" borderId="70" xfId="3" applyFont="1" applyFill="1" applyBorder="1" applyAlignment="1">
      <alignment horizontal="right" vertical="top"/>
    </xf>
    <xf numFmtId="0" fontId="21" fillId="7" borderId="36" xfId="3" applyFont="1" applyFill="1" applyBorder="1" applyAlignment="1">
      <alignment vertical="top" wrapText="1"/>
    </xf>
    <xf numFmtId="0" fontId="21" fillId="7" borderId="10" xfId="3" applyFont="1" applyFill="1" applyBorder="1"/>
    <xf numFmtId="0" fontId="21" fillId="7" borderId="0" xfId="3" applyFont="1" applyFill="1"/>
    <xf numFmtId="0" fontId="20" fillId="7" borderId="0" xfId="3" applyFont="1" applyFill="1"/>
    <xf numFmtId="0" fontId="20" fillId="8" borderId="0" xfId="3" applyFont="1" applyFill="1"/>
    <xf numFmtId="0" fontId="21" fillId="8" borderId="0" xfId="3" applyFont="1" applyFill="1"/>
    <xf numFmtId="0" fontId="20" fillId="8" borderId="71" xfId="3" applyFont="1" applyFill="1" applyBorder="1"/>
    <xf numFmtId="0" fontId="20" fillId="8" borderId="22" xfId="3" applyFont="1" applyFill="1" applyBorder="1"/>
    <xf numFmtId="171" fontId="20" fillId="9" borderId="21" xfId="4" applyNumberFormat="1" applyFont="1" applyFill="1" applyBorder="1" applyProtection="1"/>
    <xf numFmtId="0" fontId="20" fillId="8" borderId="69" xfId="3" applyFont="1" applyFill="1" applyBorder="1" applyAlignment="1">
      <alignment horizontal="right" vertical="top"/>
    </xf>
    <xf numFmtId="0" fontId="20" fillId="8" borderId="16" xfId="3" applyFont="1" applyFill="1" applyBorder="1"/>
    <xf numFmtId="0" fontId="21" fillId="8" borderId="69" xfId="3" applyFont="1" applyFill="1" applyBorder="1" applyAlignment="1">
      <alignment horizontal="right" vertical="top"/>
    </xf>
    <xf numFmtId="0" fontId="21" fillId="8" borderId="16" xfId="3" applyFont="1" applyFill="1" applyBorder="1"/>
    <xf numFmtId="0" fontId="21" fillId="8" borderId="69" xfId="3" applyFont="1" applyFill="1" applyBorder="1" applyAlignment="1">
      <alignment horizontal="right" vertical="top" wrapText="1"/>
    </xf>
    <xf numFmtId="0" fontId="21" fillId="8" borderId="16" xfId="3" applyFont="1" applyFill="1" applyBorder="1" applyAlignment="1">
      <alignment vertical="top"/>
    </xf>
    <xf numFmtId="0" fontId="21" fillId="8" borderId="16" xfId="3" applyFont="1" applyFill="1" applyBorder="1" applyAlignment="1">
      <alignment vertical="top" wrapText="1"/>
    </xf>
    <xf numFmtId="171" fontId="21" fillId="0" borderId="21" xfId="4" applyNumberFormat="1" applyFont="1" applyFill="1" applyBorder="1" applyAlignment="1" applyProtection="1">
      <alignment vertical="top" wrapText="1"/>
      <protection locked="0"/>
    </xf>
    <xf numFmtId="0" fontId="21" fillId="0" borderId="0" xfId="3" applyFont="1" applyAlignment="1" applyProtection="1">
      <alignment vertical="top" wrapText="1"/>
      <protection locked="0"/>
    </xf>
    <xf numFmtId="171" fontId="20" fillId="9" borderId="16" xfId="4" applyNumberFormat="1" applyFont="1" applyFill="1" applyBorder="1" applyProtection="1"/>
    <xf numFmtId="171" fontId="20" fillId="0" borderId="21" xfId="4" applyNumberFormat="1" applyFont="1" applyFill="1" applyBorder="1" applyProtection="1">
      <protection locked="0"/>
    </xf>
    <xf numFmtId="171" fontId="20" fillId="0" borderId="21" xfId="4" applyNumberFormat="1" applyFont="1" applyFill="1" applyBorder="1" applyAlignment="1" applyProtection="1">
      <alignment vertical="top" wrapText="1"/>
      <protection locked="0"/>
    </xf>
    <xf numFmtId="0" fontId="21" fillId="8" borderId="70" xfId="3" applyFont="1" applyFill="1" applyBorder="1" applyAlignment="1">
      <alignment horizontal="right" vertical="top"/>
    </xf>
    <xf numFmtId="0" fontId="21" fillId="8" borderId="36" xfId="3" applyFont="1" applyFill="1" applyBorder="1"/>
    <xf numFmtId="171" fontId="20" fillId="0" borderId="41" xfId="4" applyNumberFormat="1" applyFont="1" applyFill="1" applyBorder="1" applyProtection="1">
      <protection locked="0"/>
    </xf>
    <xf numFmtId="0" fontId="20" fillId="8" borderId="10" xfId="3" applyFont="1" applyFill="1" applyBorder="1"/>
    <xf numFmtId="0" fontId="21" fillId="8" borderId="10" xfId="3" applyFont="1" applyFill="1" applyBorder="1"/>
    <xf numFmtId="171" fontId="20" fillId="8" borderId="10" xfId="4" applyNumberFormat="1" applyFont="1" applyFill="1" applyBorder="1" applyProtection="1"/>
    <xf numFmtId="171" fontId="20" fillId="9" borderId="22" xfId="4" applyNumberFormat="1" applyFont="1" applyFill="1" applyBorder="1" applyProtection="1"/>
    <xf numFmtId="0" fontId="20" fillId="8" borderId="69" xfId="3" applyFont="1" applyFill="1" applyBorder="1" applyAlignment="1">
      <alignment horizontal="right"/>
    </xf>
    <xf numFmtId="0" fontId="21" fillId="8" borderId="69" xfId="3" applyFont="1" applyFill="1" applyBorder="1" applyAlignment="1">
      <alignment horizontal="right"/>
    </xf>
    <xf numFmtId="0" fontId="22" fillId="8" borderId="69" xfId="3" applyFont="1" applyFill="1" applyBorder="1" applyAlignment="1">
      <alignment horizontal="right"/>
    </xf>
    <xf numFmtId="0" fontId="22" fillId="8" borderId="16" xfId="3" applyFont="1" applyFill="1" applyBorder="1"/>
    <xf numFmtId="171" fontId="23" fillId="0" borderId="21" xfId="4" applyNumberFormat="1" applyFont="1" applyFill="1" applyBorder="1" applyProtection="1">
      <protection locked="0"/>
    </xf>
    <xf numFmtId="0" fontId="22" fillId="8" borderId="70" xfId="3" applyFont="1" applyFill="1" applyBorder="1" applyAlignment="1">
      <alignment horizontal="right"/>
    </xf>
    <xf numFmtId="0" fontId="22" fillId="8" borderId="36" xfId="3" applyFont="1" applyFill="1" applyBorder="1"/>
    <xf numFmtId="0" fontId="20" fillId="10" borderId="0" xfId="3" applyFont="1" applyFill="1" applyAlignment="1">
      <alignment horizontal="right"/>
    </xf>
    <xf numFmtId="0" fontId="21" fillId="10" borderId="0" xfId="3" applyFont="1" applyFill="1"/>
    <xf numFmtId="0" fontId="21" fillId="10" borderId="0" xfId="3" applyFont="1" applyFill="1" applyAlignment="1">
      <alignment horizontal="right"/>
    </xf>
    <xf numFmtId="0" fontId="21" fillId="10" borderId="2" xfId="3" applyFont="1" applyFill="1" applyBorder="1" applyAlignment="1">
      <alignment horizontal="right" vertical="top"/>
    </xf>
    <xf numFmtId="0" fontId="21" fillId="10" borderId="2" xfId="3" applyFont="1" applyFill="1" applyBorder="1" applyAlignment="1">
      <alignment horizontal="left" vertical="top"/>
    </xf>
    <xf numFmtId="172" fontId="21" fillId="10" borderId="2" xfId="4" applyNumberFormat="1" applyFont="1" applyFill="1" applyBorder="1" applyProtection="1"/>
    <xf numFmtId="0" fontId="21" fillId="10" borderId="0" xfId="3" applyFont="1" applyFill="1" applyAlignment="1">
      <alignment horizontal="right" vertical="top"/>
    </xf>
    <xf numFmtId="0" fontId="21" fillId="10" borderId="0" xfId="3" applyFont="1" applyFill="1" applyAlignment="1">
      <alignment horizontal="left" vertical="top"/>
    </xf>
    <xf numFmtId="173" fontId="21" fillId="10" borderId="0" xfId="5" applyNumberFormat="1" applyFont="1" applyFill="1" applyBorder="1" applyProtection="1"/>
    <xf numFmtId="0" fontId="21" fillId="10" borderId="7" xfId="3" applyFont="1" applyFill="1" applyBorder="1" applyAlignment="1">
      <alignment horizontal="right" vertical="top" wrapText="1"/>
    </xf>
    <xf numFmtId="0" fontId="21" fillId="10" borderId="7" xfId="3" applyFont="1" applyFill="1" applyBorder="1" applyAlignment="1">
      <alignment horizontal="left" vertical="top" wrapText="1"/>
    </xf>
    <xf numFmtId="173" fontId="21" fillId="10" borderId="7" xfId="5" applyNumberFormat="1" applyFont="1" applyFill="1" applyBorder="1" applyAlignment="1" applyProtection="1">
      <alignment vertical="center"/>
    </xf>
    <xf numFmtId="0" fontId="21" fillId="0" borderId="0" xfId="3" applyFont="1" applyAlignment="1">
      <alignment vertical="center"/>
    </xf>
    <xf numFmtId="0" fontId="21" fillId="10" borderId="2" xfId="3" applyFont="1" applyFill="1" applyBorder="1" applyAlignment="1">
      <alignment horizontal="right" vertical="top" wrapText="1"/>
    </xf>
    <xf numFmtId="0" fontId="21" fillId="10" borderId="2" xfId="3" applyFont="1" applyFill="1" applyBorder="1" applyAlignment="1">
      <alignment horizontal="left" vertical="top" wrapText="1"/>
    </xf>
    <xf numFmtId="173" fontId="21" fillId="10" borderId="2" xfId="5" applyNumberFormat="1" applyFont="1" applyFill="1" applyBorder="1" applyAlignment="1" applyProtection="1">
      <alignment vertical="center"/>
    </xf>
    <xf numFmtId="0" fontId="21" fillId="10" borderId="0" xfId="3" applyFont="1" applyFill="1" applyAlignment="1">
      <alignment horizontal="right" vertical="top" wrapText="1"/>
    </xf>
    <xf numFmtId="0" fontId="21" fillId="10" borderId="0" xfId="3" applyFont="1" applyFill="1" applyAlignment="1">
      <alignment horizontal="left" vertical="top" wrapText="1"/>
    </xf>
    <xf numFmtId="172" fontId="21" fillId="10" borderId="0" xfId="4" applyNumberFormat="1" applyFont="1" applyFill="1" applyBorder="1" applyAlignment="1" applyProtection="1">
      <alignment vertical="top"/>
    </xf>
    <xf numFmtId="0" fontId="21" fillId="10" borderId="10" xfId="3" applyFont="1" applyFill="1" applyBorder="1" applyAlignment="1">
      <alignment horizontal="right" vertical="top" wrapText="1"/>
    </xf>
    <xf numFmtId="0" fontId="21" fillId="10" borderId="10" xfId="3" applyFont="1" applyFill="1" applyBorder="1" applyAlignment="1">
      <alignment horizontal="left" vertical="top" wrapText="1"/>
    </xf>
    <xf numFmtId="172" fontId="21" fillId="10" borderId="2" xfId="4" applyNumberFormat="1" applyFont="1" applyFill="1" applyBorder="1" applyAlignment="1" applyProtection="1">
      <alignment vertical="top"/>
    </xf>
    <xf numFmtId="171" fontId="21" fillId="10" borderId="2" xfId="4" applyNumberFormat="1" applyFont="1" applyFill="1" applyBorder="1" applyProtection="1"/>
    <xf numFmtId="0" fontId="21" fillId="10" borderId="7" xfId="3" applyFont="1" applyFill="1" applyBorder="1" applyAlignment="1">
      <alignment horizontal="right" vertical="top"/>
    </xf>
    <xf numFmtId="0" fontId="21" fillId="10" borderId="7" xfId="3" applyFont="1" applyFill="1" applyBorder="1" applyAlignment="1">
      <alignment horizontal="left" vertical="top"/>
    </xf>
    <xf numFmtId="173" fontId="21" fillId="10" borderId="7" xfId="5" applyNumberFormat="1" applyFont="1" applyFill="1" applyBorder="1" applyProtection="1"/>
    <xf numFmtId="171" fontId="21" fillId="10" borderId="0" xfId="4" applyNumberFormat="1" applyFont="1" applyFill="1" applyBorder="1" applyProtection="1"/>
    <xf numFmtId="171" fontId="21" fillId="10" borderId="0" xfId="4" applyNumberFormat="1" applyFont="1" applyFill="1" applyBorder="1" applyAlignment="1" applyProtection="1">
      <alignment horizontal="right"/>
    </xf>
    <xf numFmtId="173" fontId="21" fillId="10" borderId="7" xfId="5" applyNumberFormat="1" applyFont="1" applyFill="1" applyBorder="1" applyAlignment="1" applyProtection="1">
      <alignment vertical="top"/>
    </xf>
    <xf numFmtId="0" fontId="21" fillId="10" borderId="10" xfId="3" applyFont="1" applyFill="1" applyBorder="1" applyAlignment="1">
      <alignment horizontal="right" vertical="top"/>
    </xf>
    <xf numFmtId="0" fontId="21" fillId="10" borderId="10" xfId="3" applyFont="1" applyFill="1" applyBorder="1" applyAlignment="1">
      <alignment horizontal="left" vertical="top"/>
    </xf>
    <xf numFmtId="173" fontId="21" fillId="10" borderId="10" xfId="5" applyNumberFormat="1" applyFont="1" applyFill="1" applyBorder="1" applyProtection="1"/>
    <xf numFmtId="171" fontId="21" fillId="0" borderId="0" xfId="3" applyNumberFormat="1" applyFont="1" applyProtection="1">
      <protection locked="0"/>
    </xf>
    <xf numFmtId="0" fontId="20" fillId="11" borderId="0" xfId="3" applyFont="1" applyFill="1"/>
    <xf numFmtId="0" fontId="21" fillId="11" borderId="0" xfId="3" applyFont="1" applyFill="1"/>
    <xf numFmtId="171" fontId="21" fillId="11" borderId="0" xfId="3" applyNumberFormat="1" applyFont="1" applyFill="1"/>
    <xf numFmtId="0" fontId="20" fillId="3" borderId="0" xfId="3" applyFont="1" applyFill="1" applyAlignment="1">
      <alignment wrapText="1"/>
    </xf>
    <xf numFmtId="0" fontId="21" fillId="3" borderId="0" xfId="3" applyFont="1" applyFill="1"/>
    <xf numFmtId="171" fontId="21" fillId="3" borderId="0" xfId="4" applyNumberFormat="1" applyFont="1" applyFill="1" applyProtection="1"/>
    <xf numFmtId="0" fontId="19" fillId="3" borderId="2" xfId="3" applyFont="1" applyFill="1" applyBorder="1" applyAlignment="1">
      <alignment horizontal="center"/>
    </xf>
    <xf numFmtId="0" fontId="19" fillId="3" borderId="4" xfId="3" applyFont="1" applyFill="1" applyBorder="1" applyAlignment="1">
      <alignment horizontal="left"/>
    </xf>
    <xf numFmtId="171" fontId="22" fillId="0" borderId="21" xfId="4" applyNumberFormat="1" applyFont="1" applyBorder="1" applyProtection="1">
      <protection locked="0"/>
    </xf>
    <xf numFmtId="1" fontId="22" fillId="5" borderId="16" xfId="3" applyNumberFormat="1" applyFont="1" applyFill="1" applyBorder="1" applyAlignment="1">
      <alignment horizontal="left" vertical="top" wrapText="1"/>
    </xf>
    <xf numFmtId="171" fontId="22" fillId="0" borderId="21" xfId="4" applyNumberFormat="1" applyFont="1" applyBorder="1" applyAlignment="1" applyProtection="1">
      <alignment horizontal="right" vertical="top" wrapText="1"/>
      <protection locked="0"/>
    </xf>
    <xf numFmtId="171" fontId="21" fillId="0" borderId="16" xfId="4" applyNumberFormat="1" applyFont="1" applyFill="1" applyBorder="1" applyAlignment="1" applyProtection="1">
      <alignment vertical="top"/>
      <protection locked="0"/>
    </xf>
    <xf numFmtId="171" fontId="21" fillId="0" borderId="16" xfId="4" applyNumberFormat="1" applyFont="1" applyFill="1" applyBorder="1" applyProtection="1">
      <protection locked="0"/>
    </xf>
    <xf numFmtId="171" fontId="21" fillId="0" borderId="16" xfId="4" applyNumberFormat="1" applyFont="1" applyFill="1" applyBorder="1" applyAlignment="1" applyProtection="1">
      <alignment vertical="center"/>
      <protection locked="0"/>
    </xf>
    <xf numFmtId="171" fontId="21" fillId="0" borderId="16" xfId="4" applyNumberFormat="1" applyFont="1" applyBorder="1" applyProtection="1">
      <protection locked="0"/>
    </xf>
    <xf numFmtId="171" fontId="21" fillId="0" borderId="16" xfId="4" applyNumberFormat="1" applyFont="1" applyFill="1" applyBorder="1" applyAlignment="1" applyProtection="1">
      <alignment vertical="top" wrapText="1"/>
      <protection locked="0"/>
    </xf>
    <xf numFmtId="171" fontId="21" fillId="0" borderId="36" xfId="4" applyNumberFormat="1" applyFont="1" applyBorder="1" applyProtection="1">
      <protection locked="0"/>
    </xf>
    <xf numFmtId="1" fontId="20" fillId="5" borderId="10" xfId="3" applyNumberFormat="1" applyFont="1" applyFill="1" applyBorder="1" applyAlignment="1">
      <alignment vertical="center"/>
    </xf>
    <xf numFmtId="1" fontId="21" fillId="5" borderId="10" xfId="3" applyNumberFormat="1" applyFont="1" applyFill="1" applyBorder="1" applyAlignment="1">
      <alignment vertical="center"/>
    </xf>
    <xf numFmtId="0" fontId="20" fillId="5" borderId="10" xfId="3" applyFont="1" applyFill="1" applyBorder="1" applyAlignment="1">
      <alignment vertical="center"/>
    </xf>
    <xf numFmtId="171" fontId="20" fillId="5" borderId="10" xfId="4" applyNumberFormat="1" applyFont="1" applyFill="1" applyBorder="1" applyAlignment="1" applyProtection="1">
      <alignment vertical="center"/>
    </xf>
    <xf numFmtId="171" fontId="21" fillId="0" borderId="39" xfId="4" applyNumberFormat="1" applyFont="1" applyFill="1" applyBorder="1" applyProtection="1">
      <protection locked="0"/>
    </xf>
    <xf numFmtId="171" fontId="21" fillId="0" borderId="21" xfId="4" applyNumberFormat="1" applyFont="1" applyFill="1" applyBorder="1" applyAlignment="1" applyProtection="1">
      <alignment horizontal="right"/>
      <protection locked="0"/>
    </xf>
    <xf numFmtId="171" fontId="21" fillId="0" borderId="34" xfId="4" applyNumberFormat="1" applyFont="1" applyFill="1" applyBorder="1" applyProtection="1">
      <protection locked="0"/>
    </xf>
    <xf numFmtId="171" fontId="22" fillId="0" borderId="16" xfId="4" applyNumberFormat="1" applyFont="1" applyFill="1" applyBorder="1" applyProtection="1">
      <protection locked="0"/>
    </xf>
    <xf numFmtId="171" fontId="21" fillId="0" borderId="21" xfId="4" applyNumberFormat="1" applyFont="1" applyBorder="1" applyAlignment="1" applyProtection="1">
      <alignment vertical="top"/>
      <protection locked="0"/>
    </xf>
    <xf numFmtId="171" fontId="21" fillId="0" borderId="41" xfId="4" applyNumberFormat="1" applyFont="1" applyBorder="1" applyAlignment="1" applyProtection="1">
      <alignment vertical="top"/>
      <protection locked="0"/>
    </xf>
    <xf numFmtId="171" fontId="20" fillId="7" borderId="0" xfId="4" applyNumberFormat="1" applyFont="1" applyFill="1" applyBorder="1" applyProtection="1"/>
    <xf numFmtId="0" fontId="22" fillId="8" borderId="69" xfId="3" applyFont="1" applyFill="1" applyBorder="1" applyAlignment="1">
      <alignment horizontal="right" vertical="top"/>
    </xf>
    <xf numFmtId="0" fontId="22" fillId="8" borderId="69" xfId="3" applyFont="1" applyFill="1" applyBorder="1" applyAlignment="1">
      <alignment horizontal="right" vertical="top" wrapText="1"/>
    </xf>
    <xf numFmtId="0" fontId="22" fillId="8" borderId="16" xfId="3" applyFont="1" applyFill="1" applyBorder="1" applyAlignment="1">
      <alignment vertical="top"/>
    </xf>
    <xf numFmtId="171" fontId="22" fillId="0" borderId="16" xfId="4" applyNumberFormat="1" applyFont="1" applyFill="1" applyBorder="1" applyAlignment="1" applyProtection="1">
      <alignment vertical="top"/>
      <protection locked="0"/>
    </xf>
    <xf numFmtId="0" fontId="22" fillId="8" borderId="16" xfId="3" applyFont="1" applyFill="1" applyBorder="1" applyAlignment="1">
      <alignment vertical="top" wrapText="1"/>
    </xf>
    <xf numFmtId="171" fontId="22" fillId="0" borderId="16" xfId="4" applyNumberFormat="1" applyFont="1" applyFill="1" applyBorder="1" applyAlignment="1" applyProtection="1">
      <alignment vertical="top" wrapText="1"/>
      <protection locked="0"/>
    </xf>
    <xf numFmtId="171" fontId="21" fillId="0" borderId="36" xfId="4" applyNumberFormat="1" applyFont="1" applyFill="1" applyBorder="1" applyProtection="1">
      <protection locked="0"/>
    </xf>
    <xf numFmtId="171" fontId="22" fillId="0" borderId="36" xfId="4" applyNumberFormat="1" applyFont="1" applyFill="1" applyBorder="1" applyProtection="1">
      <protection locked="0"/>
    </xf>
    <xf numFmtId="0" fontId="20" fillId="8" borderId="72" xfId="3" applyFont="1" applyFill="1" applyBorder="1"/>
    <xf numFmtId="0" fontId="21" fillId="10" borderId="73" xfId="3" applyFont="1" applyFill="1" applyBorder="1" applyAlignment="1">
      <alignment horizontal="right"/>
    </xf>
    <xf numFmtId="0" fontId="21" fillId="10" borderId="2" xfId="3" applyFont="1" applyFill="1" applyBorder="1" applyAlignment="1">
      <alignment horizontal="right"/>
    </xf>
    <xf numFmtId="0" fontId="21" fillId="10" borderId="2" xfId="3" applyFont="1" applyFill="1" applyBorder="1"/>
    <xf numFmtId="0" fontId="21" fillId="10" borderId="51" xfId="3" applyFont="1" applyFill="1" applyBorder="1"/>
    <xf numFmtId="0" fontId="21" fillId="10" borderId="73" xfId="3" applyFont="1" applyFill="1" applyBorder="1"/>
    <xf numFmtId="0" fontId="21" fillId="10" borderId="0" xfId="3" applyFont="1" applyFill="1" applyAlignment="1">
      <alignment vertical="top" wrapText="1"/>
    </xf>
    <xf numFmtId="0" fontId="21" fillId="10" borderId="73" xfId="3" applyFont="1" applyFill="1" applyBorder="1" applyAlignment="1">
      <alignment vertical="top" wrapText="1"/>
    </xf>
    <xf numFmtId="173" fontId="21" fillId="10" borderId="0" xfId="5" applyNumberFormat="1" applyFont="1" applyFill="1" applyBorder="1" applyAlignment="1" applyProtection="1">
      <alignment vertical="top"/>
    </xf>
    <xf numFmtId="0" fontId="21" fillId="0" borderId="0" xfId="3" applyFont="1" applyAlignment="1">
      <alignment vertical="top"/>
    </xf>
    <xf numFmtId="0" fontId="21" fillId="10" borderId="7" xfId="3" applyFont="1" applyFill="1" applyBorder="1" applyAlignment="1">
      <alignment vertical="top" wrapText="1"/>
    </xf>
    <xf numFmtId="0" fontId="21" fillId="10" borderId="74" xfId="3" applyFont="1" applyFill="1" applyBorder="1" applyAlignment="1">
      <alignment vertical="top" wrapText="1"/>
    </xf>
    <xf numFmtId="0" fontId="21" fillId="10" borderId="2" xfId="3" applyFont="1" applyFill="1" applyBorder="1" applyAlignment="1">
      <alignment vertical="top" wrapText="1"/>
    </xf>
    <xf numFmtId="0" fontId="21" fillId="10" borderId="51" xfId="3" applyFont="1" applyFill="1" applyBorder="1" applyAlignment="1">
      <alignment vertical="top" wrapText="1"/>
    </xf>
    <xf numFmtId="0" fontId="21" fillId="10" borderId="7" xfId="3" applyFont="1" applyFill="1" applyBorder="1" applyAlignment="1">
      <alignment horizontal="right"/>
    </xf>
    <xf numFmtId="0" fontId="21" fillId="10" borderId="7" xfId="3" applyFont="1" applyFill="1" applyBorder="1"/>
    <xf numFmtId="0" fontId="21" fillId="10" borderId="74" xfId="3" applyFont="1" applyFill="1" applyBorder="1"/>
    <xf numFmtId="0" fontId="21" fillId="10" borderId="7" xfId="3" applyFont="1" applyFill="1" applyBorder="1" applyAlignment="1">
      <alignment vertical="top"/>
    </xf>
    <xf numFmtId="0" fontId="21" fillId="10" borderId="74" xfId="3" applyFont="1" applyFill="1" applyBorder="1" applyAlignment="1">
      <alignment vertical="top"/>
    </xf>
    <xf numFmtId="0" fontId="21" fillId="10" borderId="10" xfId="3" applyFont="1" applyFill="1" applyBorder="1" applyAlignment="1">
      <alignment horizontal="right"/>
    </xf>
    <xf numFmtId="0" fontId="21" fillId="10" borderId="10" xfId="3" applyFont="1" applyFill="1" applyBorder="1"/>
    <xf numFmtId="0" fontId="21" fillId="10" borderId="72" xfId="3" applyFont="1" applyFill="1" applyBorder="1"/>
    <xf numFmtId="0" fontId="21" fillId="0" borderId="73" xfId="3" applyFont="1" applyBorder="1"/>
    <xf numFmtId="0" fontId="20" fillId="11" borderId="0" xfId="3" applyFont="1" applyFill="1" applyAlignment="1">
      <alignment horizontal="right"/>
    </xf>
    <xf numFmtId="0" fontId="20" fillId="11" borderId="73" xfId="3" applyFont="1" applyFill="1" applyBorder="1"/>
    <xf numFmtId="0" fontId="21" fillId="11" borderId="0" xfId="3" applyFont="1" applyFill="1" applyAlignment="1">
      <alignment horizontal="right"/>
    </xf>
    <xf numFmtId="0" fontId="21" fillId="11" borderId="73" xfId="3" applyFont="1" applyFill="1" applyBorder="1"/>
    <xf numFmtId="171" fontId="21" fillId="0" borderId="0" xfId="6" applyNumberFormat="1" applyFont="1" applyProtection="1">
      <protection locked="0"/>
    </xf>
    <xf numFmtId="0" fontId="20" fillId="3" borderId="0" xfId="3" applyFont="1" applyFill="1" applyAlignment="1">
      <alignment horizontal="right" wrapText="1"/>
    </xf>
    <xf numFmtId="0" fontId="21" fillId="3" borderId="73" xfId="3" applyFont="1" applyFill="1" applyBorder="1"/>
    <xf numFmtId="0" fontId="21" fillId="3" borderId="0" xfId="3" applyFont="1" applyFill="1" applyAlignment="1">
      <alignment horizontal="right"/>
    </xf>
    <xf numFmtId="171" fontId="21" fillId="0" borderId="16" xfId="4" applyNumberFormat="1" applyFont="1" applyFill="1" applyBorder="1" applyAlignment="1" applyProtection="1">
      <alignment horizontal="right" vertical="top"/>
      <protection locked="0"/>
    </xf>
    <xf numFmtId="171" fontId="20" fillId="9" borderId="39" xfId="4" applyNumberFormat="1" applyFont="1" applyFill="1" applyBorder="1" applyProtection="1"/>
    <xf numFmtId="0" fontId="26" fillId="3" borderId="0" xfId="3" applyFont="1" applyFill="1" applyAlignment="1">
      <alignment vertical="center"/>
    </xf>
    <xf numFmtId="169" fontId="20" fillId="4" borderId="11" xfId="3" applyNumberFormat="1" applyFont="1" applyFill="1" applyBorder="1" applyAlignment="1">
      <alignment horizontal="center" vertical="center"/>
    </xf>
    <xf numFmtId="169" fontId="20" fillId="3" borderId="11" xfId="3" applyNumberFormat="1" applyFont="1" applyFill="1" applyBorder="1" applyAlignment="1">
      <alignment horizontal="centerContinuous" vertical="center"/>
    </xf>
    <xf numFmtId="169" fontId="20" fillId="3" borderId="8" xfId="3" applyNumberFormat="1" applyFont="1" applyFill="1" applyBorder="1" applyAlignment="1">
      <alignment horizontal="center" vertical="center"/>
    </xf>
    <xf numFmtId="171" fontId="21" fillId="0" borderId="22" xfId="4" applyNumberFormat="1" applyFont="1" applyFill="1" applyBorder="1" applyProtection="1">
      <protection locked="0"/>
    </xf>
    <xf numFmtId="1" fontId="22" fillId="5" borderId="16" xfId="3" applyNumberFormat="1" applyFont="1" applyFill="1" applyBorder="1" applyAlignment="1">
      <alignment horizontal="right"/>
    </xf>
    <xf numFmtId="1" fontId="21" fillId="5" borderId="69" xfId="3" applyNumberFormat="1" applyFont="1" applyFill="1" applyBorder="1" applyAlignment="1">
      <alignment horizontal="right" vertical="center"/>
    </xf>
    <xf numFmtId="0" fontId="21" fillId="7" borderId="16" xfId="3" applyFont="1" applyFill="1" applyBorder="1" applyAlignment="1">
      <alignment vertical="top"/>
    </xf>
    <xf numFmtId="0" fontId="21" fillId="7" borderId="36" xfId="3" applyFont="1" applyFill="1" applyBorder="1" applyAlignment="1">
      <alignment vertical="top"/>
    </xf>
    <xf numFmtId="173" fontId="21" fillId="10" borderId="0" xfId="5" applyNumberFormat="1" applyFont="1" applyFill="1" applyBorder="1" applyAlignment="1" applyProtection="1">
      <alignment horizontal="left" vertical="top"/>
    </xf>
    <xf numFmtId="0" fontId="21" fillId="0" borderId="0" xfId="3" applyFont="1" applyAlignment="1">
      <alignment horizontal="left" vertical="top"/>
    </xf>
    <xf numFmtId="173" fontId="21" fillId="10" borderId="7" xfId="5" applyNumberFormat="1" applyFont="1" applyFill="1" applyBorder="1" applyAlignment="1" applyProtection="1">
      <alignment horizontal="left" vertical="top"/>
    </xf>
    <xf numFmtId="0" fontId="21" fillId="0" borderId="0" xfId="3" applyFont="1" applyAlignment="1">
      <alignment horizontal="right"/>
    </xf>
    <xf numFmtId="171" fontId="21" fillId="0" borderId="0" xfId="3" applyNumberFormat="1" applyFont="1" applyAlignment="1" applyProtection="1">
      <alignment horizontal="right"/>
      <protection locked="0"/>
    </xf>
    <xf numFmtId="1" fontId="21" fillId="5" borderId="68" xfId="3" applyNumberFormat="1" applyFont="1" applyFill="1" applyBorder="1" applyAlignment="1">
      <alignment vertical="center"/>
    </xf>
    <xf numFmtId="1" fontId="21" fillId="5" borderId="20" xfId="3" applyNumberFormat="1" applyFont="1" applyFill="1" applyBorder="1" applyAlignment="1">
      <alignment vertical="center"/>
    </xf>
    <xf numFmtId="171" fontId="21" fillId="0" borderId="0" xfId="7" applyNumberFormat="1" applyFont="1" applyProtection="1">
      <protection locked="0"/>
    </xf>
    <xf numFmtId="0" fontId="19" fillId="3" borderId="1" xfId="3" applyFont="1" applyFill="1" applyBorder="1" applyAlignment="1">
      <alignment horizontal="right"/>
    </xf>
    <xf numFmtId="0" fontId="20" fillId="3" borderId="6" xfId="3" applyFont="1" applyFill="1" applyBorder="1" applyAlignment="1">
      <alignment horizontal="right" vertical="center"/>
    </xf>
    <xf numFmtId="1" fontId="21" fillId="5" borderId="68" xfId="3" applyNumberFormat="1" applyFont="1" applyFill="1" applyBorder="1" applyAlignment="1">
      <alignment horizontal="right"/>
    </xf>
    <xf numFmtId="1" fontId="21" fillId="5" borderId="16" xfId="3" applyNumberFormat="1" applyFont="1" applyFill="1" applyBorder="1" applyAlignment="1">
      <alignment vertical="top" wrapText="1"/>
    </xf>
    <xf numFmtId="1" fontId="21" fillId="5" borderId="70" xfId="3" applyNumberFormat="1" applyFont="1" applyFill="1" applyBorder="1" applyAlignment="1">
      <alignment horizontal="right"/>
    </xf>
    <xf numFmtId="1" fontId="20" fillId="5" borderId="10" xfId="3" applyNumberFormat="1" applyFont="1" applyFill="1" applyBorder="1" applyAlignment="1">
      <alignment horizontal="right"/>
    </xf>
    <xf numFmtId="1" fontId="22" fillId="5" borderId="16" xfId="3" applyNumberFormat="1" applyFont="1" applyFill="1" applyBorder="1" applyAlignment="1">
      <alignment vertical="top" wrapText="1"/>
    </xf>
    <xf numFmtId="171" fontId="22" fillId="0" borderId="21" xfId="4" applyNumberFormat="1" applyFont="1" applyFill="1" applyBorder="1" applyAlignment="1" applyProtection="1">
      <alignment horizontal="right" vertical="top" wrapText="1"/>
      <protection locked="0"/>
    </xf>
    <xf numFmtId="171" fontId="21" fillId="0" borderId="21" xfId="4" applyNumberFormat="1" applyFont="1" applyFill="1" applyBorder="1" applyAlignment="1" applyProtection="1">
      <alignment horizontal="right" vertical="top" wrapText="1"/>
      <protection locked="0"/>
    </xf>
    <xf numFmtId="171" fontId="22" fillId="0" borderId="41" xfId="4" applyNumberFormat="1" applyFont="1" applyFill="1" applyBorder="1" applyAlignment="1" applyProtection="1">
      <alignment horizontal="right"/>
      <protection locked="0"/>
    </xf>
    <xf numFmtId="1" fontId="21" fillId="5" borderId="10" xfId="3" applyNumberFormat="1" applyFont="1" applyFill="1" applyBorder="1" applyAlignment="1">
      <alignment horizontal="right"/>
    </xf>
    <xf numFmtId="1" fontId="21" fillId="5" borderId="71" xfId="3" applyNumberFormat="1" applyFont="1" applyFill="1" applyBorder="1" applyAlignment="1">
      <alignment horizontal="right" vertical="center"/>
    </xf>
    <xf numFmtId="0" fontId="21" fillId="5" borderId="10" xfId="3" applyFont="1" applyFill="1" applyBorder="1" applyAlignment="1">
      <alignment horizontal="right"/>
    </xf>
    <xf numFmtId="0" fontId="21" fillId="5" borderId="0" xfId="3" applyFont="1" applyFill="1" applyAlignment="1">
      <alignment horizontal="right"/>
    </xf>
    <xf numFmtId="171" fontId="21" fillId="0" borderId="7" xfId="4" applyNumberFormat="1" applyFont="1" applyFill="1" applyBorder="1" applyProtection="1"/>
    <xf numFmtId="0" fontId="21" fillId="7" borderId="10" xfId="3" applyFont="1" applyFill="1" applyBorder="1" applyAlignment="1">
      <alignment horizontal="right"/>
    </xf>
    <xf numFmtId="171" fontId="20" fillId="7" borderId="10" xfId="4" quotePrefix="1" applyNumberFormat="1" applyFont="1" applyFill="1" applyBorder="1" applyProtection="1"/>
    <xf numFmtId="0" fontId="21" fillId="7" borderId="0" xfId="3" applyFont="1" applyFill="1" applyAlignment="1">
      <alignment horizontal="right"/>
    </xf>
    <xf numFmtId="0" fontId="20" fillId="8" borderId="0" xfId="3" applyFont="1" applyFill="1" applyAlignment="1">
      <alignment horizontal="right"/>
    </xf>
    <xf numFmtId="0" fontId="20" fillId="8" borderId="71" xfId="3" applyFont="1" applyFill="1" applyBorder="1" applyAlignment="1">
      <alignment horizontal="right"/>
    </xf>
    <xf numFmtId="0" fontId="21" fillId="8" borderId="70" xfId="3" applyFont="1" applyFill="1" applyBorder="1" applyAlignment="1">
      <alignment horizontal="right" vertical="top" wrapText="1"/>
    </xf>
    <xf numFmtId="0" fontId="21" fillId="8" borderId="36" xfId="3" applyFont="1" applyFill="1" applyBorder="1" applyAlignment="1">
      <alignment vertical="top" wrapText="1"/>
    </xf>
    <xf numFmtId="171" fontId="20" fillId="0" borderId="41" xfId="4" applyNumberFormat="1" applyFont="1" applyFill="1" applyBorder="1" applyAlignment="1" applyProtection="1">
      <alignment vertical="top" wrapText="1"/>
      <protection locked="0"/>
    </xf>
    <xf numFmtId="0" fontId="20" fillId="8" borderId="10" xfId="3" applyFont="1" applyFill="1" applyBorder="1" applyAlignment="1">
      <alignment horizontal="right"/>
    </xf>
    <xf numFmtId="0" fontId="20" fillId="10" borderId="0" xfId="3" applyFont="1" applyFill="1" applyAlignment="1">
      <alignment horizontal="left"/>
    </xf>
    <xf numFmtId="173" fontId="21" fillId="10" borderId="2" xfId="5" applyNumberFormat="1" applyFont="1" applyFill="1" applyBorder="1" applyAlignment="1" applyProtection="1">
      <alignment vertical="top"/>
    </xf>
    <xf numFmtId="171" fontId="21" fillId="0" borderId="0" xfId="4" applyNumberFormat="1" applyFont="1" applyFill="1" applyBorder="1" applyProtection="1">
      <protection locked="0"/>
    </xf>
    <xf numFmtId="171" fontId="21" fillId="0" borderId="34" xfId="4" applyNumberFormat="1" applyFont="1" applyBorder="1" applyProtection="1"/>
    <xf numFmtId="171" fontId="21" fillId="0" borderId="21" xfId="4" applyNumberFormat="1" applyFont="1" applyBorder="1" applyProtection="1"/>
    <xf numFmtId="171" fontId="21" fillId="0" borderId="21" xfId="4" applyNumberFormat="1" applyFont="1" applyFill="1" applyBorder="1" applyAlignment="1" applyProtection="1">
      <alignment vertical="top" wrapText="1"/>
    </xf>
    <xf numFmtId="171" fontId="21" fillId="0" borderId="21" xfId="4" applyNumberFormat="1" applyFont="1" applyFill="1" applyBorder="1" applyProtection="1"/>
    <xf numFmtId="171" fontId="21" fillId="0" borderId="16" xfId="4" applyNumberFormat="1" applyFont="1" applyFill="1" applyBorder="1" applyProtection="1"/>
    <xf numFmtId="0" fontId="20" fillId="0" borderId="0" xfId="3" applyFont="1" applyAlignment="1">
      <alignment horizontal="right"/>
    </xf>
    <xf numFmtId="171" fontId="21" fillId="0" borderId="0" xfId="4" applyNumberFormat="1" applyFont="1" applyFill="1" applyBorder="1" applyProtection="1"/>
    <xf numFmtId="171" fontId="21" fillId="0" borderId="41" xfId="4" applyNumberFormat="1" applyFont="1" applyFill="1" applyBorder="1" applyAlignment="1" applyProtection="1">
      <alignment vertical="top"/>
      <protection locked="0"/>
    </xf>
    <xf numFmtId="171" fontId="21" fillId="0" borderId="39" xfId="4" applyNumberFormat="1" applyFont="1" applyBorder="1" applyProtection="1">
      <protection locked="0"/>
    </xf>
    <xf numFmtId="0" fontId="27" fillId="12" borderId="0" xfId="3" applyFont="1" applyFill="1" applyAlignment="1" applyProtection="1">
      <alignment vertical="center"/>
      <protection locked="0"/>
    </xf>
    <xf numFmtId="1" fontId="21" fillId="5" borderId="69" xfId="3" applyNumberFormat="1" applyFont="1" applyFill="1" applyBorder="1" applyAlignment="1">
      <alignment vertical="top" wrapText="1"/>
    </xf>
    <xf numFmtId="4" fontId="3" fillId="0" borderId="0" xfId="8" applyNumberFormat="1" applyFont="1" applyProtection="1">
      <protection locked="0"/>
    </xf>
    <xf numFmtId="171" fontId="21" fillId="0" borderId="0" xfId="4" applyNumberFormat="1" applyFont="1" applyAlignment="1" applyProtection="1">
      <alignment vertical="top"/>
      <protection locked="0"/>
    </xf>
    <xf numFmtId="3" fontId="3" fillId="0" borderId="0" xfId="8" applyNumberFormat="1" applyFont="1" applyProtection="1">
      <protection locked="0"/>
    </xf>
    <xf numFmtId="171" fontId="22" fillId="0" borderId="0" xfId="4" applyNumberFormat="1" applyFont="1" applyAlignment="1" applyProtection="1">
      <alignment vertical="top" wrapText="1"/>
      <protection locked="0"/>
    </xf>
    <xf numFmtId="171" fontId="21" fillId="0" borderId="0" xfId="4" applyNumberFormat="1" applyFont="1" applyFill="1" applyAlignment="1" applyProtection="1">
      <alignment vertical="top"/>
      <protection locked="0"/>
    </xf>
    <xf numFmtId="171" fontId="21" fillId="0" borderId="21" xfId="4" applyNumberFormat="1" applyFont="1" applyFill="1" applyBorder="1" applyAlignment="1" applyProtection="1">
      <alignment horizontal="left" vertical="top"/>
      <protection locked="0"/>
    </xf>
    <xf numFmtId="171" fontId="22" fillId="0" borderId="0" xfId="4" applyNumberFormat="1" applyFont="1" applyAlignment="1" applyProtection="1">
      <alignment vertical="top"/>
      <protection locked="0"/>
    </xf>
    <xf numFmtId="1" fontId="21" fillId="5" borderId="69" xfId="3" applyNumberFormat="1" applyFont="1" applyFill="1" applyBorder="1" applyAlignment="1">
      <alignment horizontal="right" wrapText="1"/>
    </xf>
    <xf numFmtId="1" fontId="22" fillId="5" borderId="16" xfId="3" applyNumberFormat="1" applyFont="1" applyFill="1" applyBorder="1" applyAlignment="1">
      <alignment horizontal="right" vertical="top"/>
    </xf>
    <xf numFmtId="0" fontId="3" fillId="0" borderId="0" xfId="8" applyFont="1" applyProtection="1">
      <protection locked="0"/>
    </xf>
    <xf numFmtId="0" fontId="20" fillId="10" borderId="0" xfId="3" applyFont="1" applyFill="1"/>
    <xf numFmtId="171" fontId="29" fillId="0" borderId="0" xfId="3" applyNumberFormat="1" applyFont="1" applyProtection="1">
      <protection locked="0"/>
    </xf>
    <xf numFmtId="0" fontId="27" fillId="12" borderId="0" xfId="3" applyFont="1" applyFill="1" applyAlignment="1">
      <alignment vertical="center"/>
    </xf>
    <xf numFmtId="171" fontId="21" fillId="0" borderId="34" xfId="9" applyNumberFormat="1" applyFont="1" applyBorder="1" applyProtection="1">
      <protection locked="0"/>
    </xf>
    <xf numFmtId="171" fontId="21" fillId="0" borderId="21" xfId="9" applyNumberFormat="1" applyFont="1" applyBorder="1" applyProtection="1">
      <protection locked="0"/>
    </xf>
    <xf numFmtId="171" fontId="21" fillId="0" borderId="41" xfId="9" applyNumberFormat="1" applyFont="1" applyBorder="1" applyProtection="1">
      <protection locked="0"/>
    </xf>
    <xf numFmtId="171" fontId="21" fillId="0" borderId="21" xfId="9" applyNumberFormat="1" applyFont="1" applyFill="1" applyBorder="1" applyProtection="1">
      <protection locked="0"/>
    </xf>
    <xf numFmtId="171" fontId="21" fillId="0" borderId="21" xfId="9" applyNumberFormat="1" applyFont="1" applyFill="1" applyBorder="1" applyAlignment="1" applyProtection="1">
      <alignment vertical="center"/>
      <protection locked="0"/>
    </xf>
    <xf numFmtId="171" fontId="22" fillId="0" borderId="21" xfId="9" applyNumberFormat="1" applyFont="1" applyFill="1" applyBorder="1" applyProtection="1">
      <protection locked="0"/>
    </xf>
    <xf numFmtId="171" fontId="22" fillId="0" borderId="41" xfId="9" applyNumberFormat="1" applyFont="1" applyFill="1" applyBorder="1" applyProtection="1">
      <protection locked="0"/>
    </xf>
    <xf numFmtId="171" fontId="21" fillId="0" borderId="39" xfId="9" applyNumberFormat="1" applyFont="1" applyFill="1" applyBorder="1" applyProtection="1">
      <protection locked="0"/>
    </xf>
    <xf numFmtId="171" fontId="21" fillId="0" borderId="21" xfId="9" applyNumberFormat="1" applyFont="1" applyFill="1" applyBorder="1" applyAlignment="1" applyProtection="1">
      <alignment vertical="top"/>
      <protection locked="0"/>
    </xf>
    <xf numFmtId="171" fontId="21" fillId="0" borderId="21" xfId="9" applyNumberFormat="1" applyFont="1" applyFill="1" applyBorder="1" applyAlignment="1" applyProtection="1">
      <alignment horizontal="right" vertical="top"/>
      <protection locked="0"/>
    </xf>
    <xf numFmtId="171" fontId="21" fillId="0" borderId="41" xfId="9" applyNumberFormat="1" applyFont="1" applyFill="1" applyBorder="1" applyProtection="1">
      <protection locked="0"/>
    </xf>
    <xf numFmtId="171" fontId="21" fillId="0" borderId="16" xfId="9" applyNumberFormat="1" applyFont="1" applyFill="1" applyBorder="1" applyProtection="1">
      <protection locked="0"/>
    </xf>
    <xf numFmtId="171" fontId="21" fillId="0" borderId="16" xfId="9" applyNumberFormat="1" applyFont="1" applyBorder="1" applyProtection="1">
      <protection locked="0"/>
    </xf>
    <xf numFmtId="171" fontId="21" fillId="0" borderId="36" xfId="9" applyNumberFormat="1" applyFont="1" applyBorder="1" applyProtection="1">
      <protection locked="0"/>
    </xf>
    <xf numFmtId="171" fontId="21" fillId="0" borderId="21" xfId="9" applyNumberFormat="1" applyFont="1" applyFill="1" applyBorder="1" applyAlignment="1" applyProtection="1">
      <alignment vertical="top" wrapText="1"/>
      <protection locked="0"/>
    </xf>
    <xf numFmtId="171" fontId="20" fillId="0" borderId="21" xfId="9" applyNumberFormat="1" applyFont="1" applyFill="1" applyBorder="1" applyProtection="1">
      <protection locked="0"/>
    </xf>
    <xf numFmtId="171" fontId="20" fillId="0" borderId="21" xfId="9" applyNumberFormat="1" applyFont="1" applyFill="1" applyBorder="1" applyAlignment="1" applyProtection="1">
      <alignment vertical="top" wrapText="1"/>
      <protection locked="0"/>
    </xf>
    <xf numFmtId="171" fontId="20" fillId="0" borderId="41" xfId="9" applyNumberFormat="1" applyFont="1" applyFill="1" applyBorder="1" applyProtection="1">
      <protection locked="0"/>
    </xf>
    <xf numFmtId="171" fontId="23" fillId="0" borderId="21" xfId="9" applyNumberFormat="1" applyFont="1" applyFill="1" applyBorder="1" applyProtection="1">
      <protection locked="0"/>
    </xf>
    <xf numFmtId="1" fontId="21" fillId="5" borderId="16" xfId="3" applyNumberFormat="1" applyFont="1" applyFill="1" applyBorder="1" applyAlignment="1">
      <alignment horizontal="right" wrapText="1"/>
    </xf>
    <xf numFmtId="0" fontId="21" fillId="5" borderId="16" xfId="3" applyFont="1" applyFill="1" applyBorder="1" applyAlignment="1">
      <alignment wrapText="1"/>
    </xf>
    <xf numFmtId="171" fontId="21" fillId="0" borderId="21" xfId="4" applyNumberFormat="1" applyFont="1" applyBorder="1" applyAlignment="1" applyProtection="1">
      <protection locked="0"/>
    </xf>
    <xf numFmtId="171" fontId="21" fillId="0" borderId="21" xfId="4" applyNumberFormat="1" applyFont="1" applyFill="1" applyBorder="1" applyAlignment="1" applyProtection="1">
      <protection locked="0"/>
    </xf>
    <xf numFmtId="0" fontId="21" fillId="10" borderId="0" xfId="3" applyFont="1" applyFill="1" applyAlignment="1">
      <alignment horizontal="right" vertical="center" wrapText="1"/>
    </xf>
    <xf numFmtId="0" fontId="21" fillId="10" borderId="0" xfId="3" applyFont="1" applyFill="1" applyAlignment="1">
      <alignment vertical="center" wrapText="1"/>
    </xf>
    <xf numFmtId="173" fontId="21" fillId="10" borderId="0" xfId="5" applyNumberFormat="1" applyFont="1" applyFill="1" applyBorder="1" applyAlignment="1" applyProtection="1">
      <alignment vertical="center"/>
    </xf>
    <xf numFmtId="0" fontId="21" fillId="10" borderId="7" xfId="3" applyFont="1" applyFill="1" applyBorder="1" applyAlignment="1">
      <alignment horizontal="right" vertical="center" wrapText="1"/>
    </xf>
    <xf numFmtId="0" fontId="21" fillId="10" borderId="7" xfId="3" applyFont="1" applyFill="1" applyBorder="1" applyAlignment="1">
      <alignment vertical="center" wrapText="1"/>
    </xf>
    <xf numFmtId="0" fontId="21" fillId="10" borderId="2" xfId="3" applyFont="1" applyFill="1" applyBorder="1" applyAlignment="1">
      <alignment horizontal="left"/>
    </xf>
    <xf numFmtId="0" fontId="21" fillId="10" borderId="0" xfId="3" applyFont="1" applyFill="1" applyAlignment="1">
      <alignment horizontal="left"/>
    </xf>
    <xf numFmtId="0" fontId="21" fillId="10" borderId="7" xfId="3" applyFont="1" applyFill="1" applyBorder="1" applyAlignment="1">
      <alignment horizontal="left"/>
    </xf>
    <xf numFmtId="0" fontId="21" fillId="10" borderId="10" xfId="3" applyFont="1" applyFill="1" applyBorder="1" applyAlignment="1">
      <alignment horizontal="left"/>
    </xf>
    <xf numFmtId="0" fontId="22" fillId="0" borderId="0" xfId="3" applyFont="1" applyAlignment="1" applyProtection="1">
      <alignment vertical="top"/>
      <protection locked="0"/>
    </xf>
    <xf numFmtId="171" fontId="21" fillId="0" borderId="0" xfId="4" applyNumberFormat="1" applyFont="1" applyBorder="1" applyProtection="1"/>
    <xf numFmtId="171" fontId="22" fillId="0" borderId="0" xfId="4" applyNumberFormat="1" applyFont="1" applyBorder="1" applyProtection="1"/>
    <xf numFmtId="171" fontId="21" fillId="0" borderId="20" xfId="4" applyNumberFormat="1" applyFont="1" applyFill="1" applyBorder="1" applyProtection="1">
      <protection locked="0"/>
    </xf>
    <xf numFmtId="0" fontId="20" fillId="5" borderId="2" xfId="3" applyFont="1" applyFill="1" applyBorder="1" applyAlignment="1">
      <alignment horizontal="left" vertical="center"/>
    </xf>
    <xf numFmtId="0" fontId="18" fillId="5" borderId="2" xfId="3" applyFill="1" applyBorder="1" applyAlignment="1">
      <alignment horizontal="left" vertical="center"/>
    </xf>
    <xf numFmtId="0" fontId="20" fillId="7" borderId="10" xfId="3" applyFont="1" applyFill="1" applyBorder="1" applyAlignment="1">
      <alignment horizontal="left" vertical="center"/>
    </xf>
    <xf numFmtId="0" fontId="18" fillId="7" borderId="10" xfId="3" applyFill="1" applyBorder="1" applyAlignment="1">
      <alignment horizontal="left" vertical="center"/>
    </xf>
    <xf numFmtId="0" fontId="21" fillId="0" borderId="0" xfId="3" applyFont="1" applyAlignment="1">
      <alignment horizontal="left"/>
    </xf>
    <xf numFmtId="0" fontId="18" fillId="0" borderId="0" xfId="3" applyAlignment="1">
      <alignment horizontal="left"/>
    </xf>
    <xf numFmtId="164" fontId="14" fillId="0" borderId="32" xfId="0" applyFont="1" applyBorder="1" applyAlignment="1">
      <alignment horizontal="center" vertical="top" wrapText="1"/>
    </xf>
    <xf numFmtId="164" fontId="14" fillId="0" borderId="0" xfId="0" applyFont="1" applyAlignment="1">
      <alignment horizontal="center" vertical="top" wrapText="1"/>
    </xf>
    <xf numFmtId="164" fontId="0" fillId="0" borderId="0" xfId="0" applyAlignment="1">
      <alignment horizontal="center" vertical="top"/>
    </xf>
  </cellXfs>
  <cellStyles count="196">
    <cellStyle name="20% - Akzent1" xfId="10" xr:uid="{00000000-0005-0000-0000-000000000000}"/>
    <cellStyle name="20% - Akzent2" xfId="11" xr:uid="{00000000-0005-0000-0000-000001000000}"/>
    <cellStyle name="20% - Akzent3" xfId="12" xr:uid="{00000000-0005-0000-0000-000002000000}"/>
    <cellStyle name="20% - Akzent4" xfId="13" xr:uid="{00000000-0005-0000-0000-000003000000}"/>
    <cellStyle name="20% - Akzent5" xfId="14" xr:uid="{00000000-0005-0000-0000-000004000000}"/>
    <cellStyle name="20% - Akzent6" xfId="15" xr:uid="{00000000-0005-0000-0000-000005000000}"/>
    <cellStyle name="40% - Akzent1" xfId="16" xr:uid="{00000000-0005-0000-0000-000006000000}"/>
    <cellStyle name="40% - Akzent2" xfId="17" xr:uid="{00000000-0005-0000-0000-000007000000}"/>
    <cellStyle name="40% - Akzent3" xfId="18" xr:uid="{00000000-0005-0000-0000-000008000000}"/>
    <cellStyle name="40% - Akzent4" xfId="19" xr:uid="{00000000-0005-0000-0000-000009000000}"/>
    <cellStyle name="40% - Akzent5" xfId="20" xr:uid="{00000000-0005-0000-0000-00000A000000}"/>
    <cellStyle name="40% - Akzent6" xfId="21" xr:uid="{00000000-0005-0000-0000-00000B000000}"/>
    <cellStyle name="60% - Akzent1" xfId="22" xr:uid="{00000000-0005-0000-0000-00000C000000}"/>
    <cellStyle name="60% - Akzent2" xfId="23" xr:uid="{00000000-0005-0000-0000-00000D000000}"/>
    <cellStyle name="60% - Akzent3" xfId="24" xr:uid="{00000000-0005-0000-0000-00000E000000}"/>
    <cellStyle name="60% - Akzent4" xfId="25" xr:uid="{00000000-0005-0000-0000-00000F000000}"/>
    <cellStyle name="60% - Akzent5" xfId="26" xr:uid="{00000000-0005-0000-0000-000010000000}"/>
    <cellStyle name="60% - Akzent6" xfId="27" xr:uid="{00000000-0005-0000-0000-000011000000}"/>
    <cellStyle name="Accent1 - 20%" xfId="28" xr:uid="{00000000-0005-0000-0000-000012000000}"/>
    <cellStyle name="Accent1 - 40%" xfId="29" xr:uid="{00000000-0005-0000-0000-000013000000}"/>
    <cellStyle name="Accent1 - 60%" xfId="30" xr:uid="{00000000-0005-0000-0000-000014000000}"/>
    <cellStyle name="Accent2 - 20%" xfId="31" xr:uid="{00000000-0005-0000-0000-000015000000}"/>
    <cellStyle name="Accent2 - 40%" xfId="32" xr:uid="{00000000-0005-0000-0000-000016000000}"/>
    <cellStyle name="Accent2 - 60%" xfId="33" xr:uid="{00000000-0005-0000-0000-000017000000}"/>
    <cellStyle name="Accent3 - 20%" xfId="34" xr:uid="{00000000-0005-0000-0000-000018000000}"/>
    <cellStyle name="Accent3 - 40%" xfId="35" xr:uid="{00000000-0005-0000-0000-000019000000}"/>
    <cellStyle name="Accent3 - 60%" xfId="36" xr:uid="{00000000-0005-0000-0000-00001A000000}"/>
    <cellStyle name="Accent4 - 20%" xfId="37" xr:uid="{00000000-0005-0000-0000-00001B000000}"/>
    <cellStyle name="Accent4 - 40%" xfId="38" xr:uid="{00000000-0005-0000-0000-00001C000000}"/>
    <cellStyle name="Accent4 - 60%" xfId="39" xr:uid="{00000000-0005-0000-0000-00001D000000}"/>
    <cellStyle name="Accent5 - 20%" xfId="40" xr:uid="{00000000-0005-0000-0000-00001E000000}"/>
    <cellStyle name="Accent5 - 40%" xfId="41" xr:uid="{00000000-0005-0000-0000-00001F000000}"/>
    <cellStyle name="Accent5 - 60%" xfId="42" xr:uid="{00000000-0005-0000-0000-000020000000}"/>
    <cellStyle name="Accent6 - 20%" xfId="43" xr:uid="{00000000-0005-0000-0000-000021000000}"/>
    <cellStyle name="Accent6 - 40%" xfId="44" xr:uid="{00000000-0005-0000-0000-000022000000}"/>
    <cellStyle name="Accent6 - 60%" xfId="45" xr:uid="{00000000-0005-0000-0000-000023000000}"/>
    <cellStyle name="Akzent1 2" xfId="46" xr:uid="{00000000-0005-0000-0000-000024000000}"/>
    <cellStyle name="Akzent1 3" xfId="47" xr:uid="{00000000-0005-0000-0000-000025000000}"/>
    <cellStyle name="Akzent1 3 2" xfId="48" xr:uid="{00000000-0005-0000-0000-000026000000}"/>
    <cellStyle name="Akzent2 2" xfId="49" xr:uid="{00000000-0005-0000-0000-000027000000}"/>
    <cellStyle name="Akzent2 3" xfId="50" xr:uid="{00000000-0005-0000-0000-000028000000}"/>
    <cellStyle name="Akzent2 3 2" xfId="51" xr:uid="{00000000-0005-0000-0000-000029000000}"/>
    <cellStyle name="Akzent3 2" xfId="52" xr:uid="{00000000-0005-0000-0000-00002A000000}"/>
    <cellStyle name="Akzent3 3" xfId="53" xr:uid="{00000000-0005-0000-0000-00002B000000}"/>
    <cellStyle name="Akzent3 3 2" xfId="54" xr:uid="{00000000-0005-0000-0000-00002C000000}"/>
    <cellStyle name="Akzent4 2" xfId="55" xr:uid="{00000000-0005-0000-0000-00002D000000}"/>
    <cellStyle name="Akzent4 3" xfId="56" xr:uid="{00000000-0005-0000-0000-00002E000000}"/>
    <cellStyle name="Akzent4 3 2" xfId="57" xr:uid="{00000000-0005-0000-0000-00002F000000}"/>
    <cellStyle name="Akzent5 2" xfId="58" xr:uid="{00000000-0005-0000-0000-000030000000}"/>
    <cellStyle name="Akzent5 3" xfId="59" xr:uid="{00000000-0005-0000-0000-000031000000}"/>
    <cellStyle name="Akzent5 3 2" xfId="60" xr:uid="{00000000-0005-0000-0000-000032000000}"/>
    <cellStyle name="Akzent6 2" xfId="61" xr:uid="{00000000-0005-0000-0000-000033000000}"/>
    <cellStyle name="Akzent6 3" xfId="62" xr:uid="{00000000-0005-0000-0000-000034000000}"/>
    <cellStyle name="Akzent6 3 2" xfId="63" xr:uid="{00000000-0005-0000-0000-000035000000}"/>
    <cellStyle name="Ausgabe 2" xfId="64" xr:uid="{00000000-0005-0000-0000-000036000000}"/>
    <cellStyle name="Ausgabe 3" xfId="65" xr:uid="{00000000-0005-0000-0000-000037000000}"/>
    <cellStyle name="Ausgabe 3 2" xfId="66" xr:uid="{00000000-0005-0000-0000-000038000000}"/>
    <cellStyle name="Berechnung 2" xfId="67" xr:uid="{00000000-0005-0000-0000-000039000000}"/>
    <cellStyle name="Berechnung 3" xfId="68" xr:uid="{00000000-0005-0000-0000-00003A000000}"/>
    <cellStyle name="Berechnung 3 2" xfId="69" xr:uid="{00000000-0005-0000-0000-00003B000000}"/>
    <cellStyle name="Comma" xfId="1" builtinId="3"/>
    <cellStyle name="Dezimal 2" xfId="70" xr:uid="{00000000-0005-0000-0000-00003C000000}"/>
    <cellStyle name="Eingabe 2" xfId="71" xr:uid="{00000000-0005-0000-0000-00003D000000}"/>
    <cellStyle name="Eingabe 3" xfId="72" xr:uid="{00000000-0005-0000-0000-00003E000000}"/>
    <cellStyle name="Eingabe 3 2" xfId="73" xr:uid="{00000000-0005-0000-0000-00003F000000}"/>
    <cellStyle name="Emphasis 1" xfId="74" xr:uid="{00000000-0005-0000-0000-000040000000}"/>
    <cellStyle name="Emphasis 2" xfId="75" xr:uid="{00000000-0005-0000-0000-000041000000}"/>
    <cellStyle name="Emphasis 3" xfId="76" xr:uid="{00000000-0005-0000-0000-000042000000}"/>
    <cellStyle name="Ergebnis 2" xfId="77" xr:uid="{00000000-0005-0000-0000-000043000000}"/>
    <cellStyle name="Ergebnis 3" xfId="78" xr:uid="{00000000-0005-0000-0000-000044000000}"/>
    <cellStyle name="Ergebnis 3 2" xfId="79" xr:uid="{00000000-0005-0000-0000-000045000000}"/>
    <cellStyle name="Erklärender Text 2" xfId="80" xr:uid="{00000000-0005-0000-0000-000046000000}"/>
    <cellStyle name="Erklärender Text 3" xfId="81" xr:uid="{00000000-0005-0000-0000-000047000000}"/>
    <cellStyle name="Gut 2" xfId="82" xr:uid="{00000000-0005-0000-0000-000048000000}"/>
    <cellStyle name="Gut 3" xfId="83" xr:uid="{00000000-0005-0000-0000-000049000000}"/>
    <cellStyle name="Gut 3 2" xfId="84" xr:uid="{00000000-0005-0000-0000-00004A000000}"/>
    <cellStyle name="Komma 2" xfId="4" xr:uid="{00000000-0005-0000-0000-00004C000000}"/>
    <cellStyle name="Komma 2 2" xfId="85" xr:uid="{00000000-0005-0000-0000-00004D000000}"/>
    <cellStyle name="Komma 2 2 2" xfId="86" xr:uid="{00000000-0005-0000-0000-00004E000000}"/>
    <cellStyle name="Komma 3" xfId="87" xr:uid="{00000000-0005-0000-0000-00004F000000}"/>
    <cellStyle name="Komma 3 2" xfId="88" xr:uid="{00000000-0005-0000-0000-000050000000}"/>
    <cellStyle name="Komma 3 2 2" xfId="89" xr:uid="{00000000-0005-0000-0000-000051000000}"/>
    <cellStyle name="Komma 3 3" xfId="90" xr:uid="{00000000-0005-0000-0000-000052000000}"/>
    <cellStyle name="Komma 3 3 2" xfId="91" xr:uid="{00000000-0005-0000-0000-000053000000}"/>
    <cellStyle name="Komma 4" xfId="92" xr:uid="{00000000-0005-0000-0000-000054000000}"/>
    <cellStyle name="Komma 4 2" xfId="93" xr:uid="{00000000-0005-0000-0000-000055000000}"/>
    <cellStyle name="Komma 4 3" xfId="94" xr:uid="{00000000-0005-0000-0000-000056000000}"/>
    <cellStyle name="Komma 5" xfId="9" xr:uid="{00000000-0005-0000-0000-000057000000}"/>
    <cellStyle name="Komma 5 2" xfId="95" xr:uid="{00000000-0005-0000-0000-000058000000}"/>
    <cellStyle name="Milliers 2" xfId="96" xr:uid="{00000000-0005-0000-0000-000059000000}"/>
    <cellStyle name="Milliers 2 2" xfId="97" xr:uid="{00000000-0005-0000-0000-00005A000000}"/>
    <cellStyle name="Neutral 2" xfId="98" xr:uid="{00000000-0005-0000-0000-00005B000000}"/>
    <cellStyle name="Neutral 3" xfId="99" xr:uid="{00000000-0005-0000-0000-00005C000000}"/>
    <cellStyle name="Neutral 3 2" xfId="100" xr:uid="{00000000-0005-0000-0000-00005D000000}"/>
    <cellStyle name="Normal" xfId="0" builtinId="0"/>
    <cellStyle name="Normal 2" xfId="101" xr:uid="{00000000-0005-0000-0000-00005E000000}"/>
    <cellStyle name="Normal_GEFI BROCHURE DU BUDGET" xfId="8" xr:uid="{00000000-0005-0000-0000-000060000000}"/>
    <cellStyle name="Notiz 2" xfId="102" xr:uid="{00000000-0005-0000-0000-000061000000}"/>
    <cellStyle name="Notiz 3" xfId="103" xr:uid="{00000000-0005-0000-0000-000062000000}"/>
    <cellStyle name="Notiz 3 2" xfId="104" xr:uid="{00000000-0005-0000-0000-000063000000}"/>
    <cellStyle name="Per cent" xfId="2" builtinId="5"/>
    <cellStyle name="Prozent 2" xfId="5" xr:uid="{00000000-0005-0000-0000-000065000000}"/>
    <cellStyle name="SAPBEXaggData" xfId="105" xr:uid="{00000000-0005-0000-0000-000066000000}"/>
    <cellStyle name="SAPBEXaggDataEmph" xfId="106" xr:uid="{00000000-0005-0000-0000-000067000000}"/>
    <cellStyle name="SAPBEXaggItem" xfId="107" xr:uid="{00000000-0005-0000-0000-000068000000}"/>
    <cellStyle name="SAPBEXaggItemX" xfId="108" xr:uid="{00000000-0005-0000-0000-000069000000}"/>
    <cellStyle name="SAPBEXchaText" xfId="109" xr:uid="{00000000-0005-0000-0000-00006A000000}"/>
    <cellStyle name="SAPBEXexcBad7" xfId="110" xr:uid="{00000000-0005-0000-0000-00006B000000}"/>
    <cellStyle name="SAPBEXexcBad8" xfId="111" xr:uid="{00000000-0005-0000-0000-00006C000000}"/>
    <cellStyle name="SAPBEXexcBad9" xfId="112" xr:uid="{00000000-0005-0000-0000-00006D000000}"/>
    <cellStyle name="SAPBEXexcCritical4" xfId="113" xr:uid="{00000000-0005-0000-0000-00006E000000}"/>
    <cellStyle name="SAPBEXexcCritical5" xfId="114" xr:uid="{00000000-0005-0000-0000-00006F000000}"/>
    <cellStyle name="SAPBEXexcCritical6" xfId="115" xr:uid="{00000000-0005-0000-0000-000070000000}"/>
    <cellStyle name="SAPBEXexcGood1" xfId="116" xr:uid="{00000000-0005-0000-0000-000071000000}"/>
    <cellStyle name="SAPBEXexcGood2" xfId="117" xr:uid="{00000000-0005-0000-0000-000072000000}"/>
    <cellStyle name="SAPBEXexcGood3" xfId="118" xr:uid="{00000000-0005-0000-0000-000073000000}"/>
    <cellStyle name="SAPBEXfilterDrill" xfId="119" xr:uid="{00000000-0005-0000-0000-000074000000}"/>
    <cellStyle name="SAPBEXfilterItem" xfId="120" xr:uid="{00000000-0005-0000-0000-000075000000}"/>
    <cellStyle name="SAPBEXfilterText" xfId="121" xr:uid="{00000000-0005-0000-0000-000076000000}"/>
    <cellStyle name="SAPBEXformats" xfId="122" xr:uid="{00000000-0005-0000-0000-000077000000}"/>
    <cellStyle name="SAPBEXheaderItem" xfId="123" xr:uid="{00000000-0005-0000-0000-000078000000}"/>
    <cellStyle name="SAPBEXheaderText" xfId="124" xr:uid="{00000000-0005-0000-0000-000079000000}"/>
    <cellStyle name="SAPBEXHLevel0" xfId="125" xr:uid="{00000000-0005-0000-0000-00007A000000}"/>
    <cellStyle name="SAPBEXHLevel0X" xfId="126" xr:uid="{00000000-0005-0000-0000-00007B000000}"/>
    <cellStyle name="SAPBEXHLevel1" xfId="127" xr:uid="{00000000-0005-0000-0000-00007C000000}"/>
    <cellStyle name="SAPBEXHLevel1X" xfId="128" xr:uid="{00000000-0005-0000-0000-00007D000000}"/>
    <cellStyle name="SAPBEXHLevel2" xfId="129" xr:uid="{00000000-0005-0000-0000-00007E000000}"/>
    <cellStyle name="SAPBEXHLevel2X" xfId="130" xr:uid="{00000000-0005-0000-0000-00007F000000}"/>
    <cellStyle name="SAPBEXHLevel3" xfId="131" xr:uid="{00000000-0005-0000-0000-000080000000}"/>
    <cellStyle name="SAPBEXHLevel3X" xfId="132" xr:uid="{00000000-0005-0000-0000-000081000000}"/>
    <cellStyle name="SAPBEXinputData" xfId="133" xr:uid="{00000000-0005-0000-0000-000082000000}"/>
    <cellStyle name="SAPBEXItemHeader" xfId="134" xr:uid="{00000000-0005-0000-0000-000083000000}"/>
    <cellStyle name="SAPBEXresData" xfId="135" xr:uid="{00000000-0005-0000-0000-000084000000}"/>
    <cellStyle name="SAPBEXresDataEmph" xfId="136" xr:uid="{00000000-0005-0000-0000-000085000000}"/>
    <cellStyle name="SAPBEXresItem" xfId="137" xr:uid="{00000000-0005-0000-0000-000086000000}"/>
    <cellStyle name="SAPBEXresItemX" xfId="138" xr:uid="{00000000-0005-0000-0000-000087000000}"/>
    <cellStyle name="SAPBEXstdData" xfId="139" xr:uid="{00000000-0005-0000-0000-000088000000}"/>
    <cellStyle name="SAPBEXstdDataEmph" xfId="140" xr:uid="{00000000-0005-0000-0000-000089000000}"/>
    <cellStyle name="SAPBEXstdItem" xfId="141" xr:uid="{00000000-0005-0000-0000-00008A000000}"/>
    <cellStyle name="SAPBEXstdItemX" xfId="142" xr:uid="{00000000-0005-0000-0000-00008B000000}"/>
    <cellStyle name="SAPBEXtitle" xfId="143" xr:uid="{00000000-0005-0000-0000-00008C000000}"/>
    <cellStyle name="SAPBEXunassignedItem" xfId="144" xr:uid="{00000000-0005-0000-0000-00008D000000}"/>
    <cellStyle name="SAPBEXundefined" xfId="145" xr:uid="{00000000-0005-0000-0000-00008E000000}"/>
    <cellStyle name="Schlecht 2" xfId="146" xr:uid="{00000000-0005-0000-0000-00008F000000}"/>
    <cellStyle name="Schlecht 3" xfId="147" xr:uid="{00000000-0005-0000-0000-000090000000}"/>
    <cellStyle name="Schlecht 3 2" xfId="148" xr:uid="{00000000-0005-0000-0000-000091000000}"/>
    <cellStyle name="Sheet Title" xfId="149" xr:uid="{00000000-0005-0000-0000-000092000000}"/>
    <cellStyle name="St0" xfId="150" xr:uid="{00000000-0005-0000-0000-000093000000}"/>
    <cellStyle name="Standard 10" xfId="7" xr:uid="{00000000-0005-0000-0000-000095000000}"/>
    <cellStyle name="Standard 11" xfId="151" xr:uid="{00000000-0005-0000-0000-000096000000}"/>
    <cellStyle name="Standard 12" xfId="152" xr:uid="{00000000-0005-0000-0000-000097000000}"/>
    <cellStyle name="Standard 13" xfId="153" xr:uid="{00000000-0005-0000-0000-000098000000}"/>
    <cellStyle name="Standard 14" xfId="154" xr:uid="{00000000-0005-0000-0000-000099000000}"/>
    <cellStyle name="Standard 15" xfId="155" xr:uid="{00000000-0005-0000-0000-00009A000000}"/>
    <cellStyle name="Standard 16" xfId="156" xr:uid="{00000000-0005-0000-0000-00009B000000}"/>
    <cellStyle name="Standard 17" xfId="157" xr:uid="{00000000-0005-0000-0000-00009C000000}"/>
    <cellStyle name="Standard 18" xfId="158" xr:uid="{00000000-0005-0000-0000-00009D000000}"/>
    <cellStyle name="Standard 19" xfId="159" xr:uid="{00000000-0005-0000-0000-00009E000000}"/>
    <cellStyle name="Standard 2" xfId="3" xr:uid="{00000000-0005-0000-0000-00009F000000}"/>
    <cellStyle name="Standard 2 2" xfId="6" xr:uid="{00000000-0005-0000-0000-0000A0000000}"/>
    <cellStyle name="Standard 20" xfId="160" xr:uid="{00000000-0005-0000-0000-0000A1000000}"/>
    <cellStyle name="Standard 3" xfId="161" xr:uid="{00000000-0005-0000-0000-0000A2000000}"/>
    <cellStyle name="Standard 3 2" xfId="162" xr:uid="{00000000-0005-0000-0000-0000A3000000}"/>
    <cellStyle name="Standard 4" xfId="163" xr:uid="{00000000-0005-0000-0000-0000A4000000}"/>
    <cellStyle name="Standard 5" xfId="164" xr:uid="{00000000-0005-0000-0000-0000A5000000}"/>
    <cellStyle name="Standard 6" xfId="165" xr:uid="{00000000-0005-0000-0000-0000A6000000}"/>
    <cellStyle name="Standard 7" xfId="166" xr:uid="{00000000-0005-0000-0000-0000A7000000}"/>
    <cellStyle name="Standard 7 2" xfId="167" xr:uid="{00000000-0005-0000-0000-0000A8000000}"/>
    <cellStyle name="Standard 8" xfId="168" xr:uid="{00000000-0005-0000-0000-0000A9000000}"/>
    <cellStyle name="Standard 8 2" xfId="169" xr:uid="{00000000-0005-0000-0000-0000AA000000}"/>
    <cellStyle name="Standard 8 3" xfId="170" xr:uid="{00000000-0005-0000-0000-0000AB000000}"/>
    <cellStyle name="Standard 9" xfId="171" xr:uid="{00000000-0005-0000-0000-0000AC000000}"/>
    <cellStyle name="Titel3" xfId="172" xr:uid="{00000000-0005-0000-0000-0000AD000000}"/>
    <cellStyle name="Überschrift 1 2" xfId="173" xr:uid="{00000000-0005-0000-0000-0000AE000000}"/>
    <cellStyle name="Überschrift 1 3" xfId="174" xr:uid="{00000000-0005-0000-0000-0000AF000000}"/>
    <cellStyle name="Überschrift 1 3 2" xfId="175" xr:uid="{00000000-0005-0000-0000-0000B0000000}"/>
    <cellStyle name="Überschrift 2 2" xfId="176" xr:uid="{00000000-0005-0000-0000-0000B1000000}"/>
    <cellStyle name="Überschrift 2 3" xfId="177" xr:uid="{00000000-0005-0000-0000-0000B2000000}"/>
    <cellStyle name="Überschrift 2 3 2" xfId="178" xr:uid="{00000000-0005-0000-0000-0000B3000000}"/>
    <cellStyle name="Überschrift 3 2" xfId="179" xr:uid="{00000000-0005-0000-0000-0000B4000000}"/>
    <cellStyle name="Überschrift 3 3" xfId="180" xr:uid="{00000000-0005-0000-0000-0000B5000000}"/>
    <cellStyle name="Überschrift 3 3 2" xfId="181" xr:uid="{00000000-0005-0000-0000-0000B6000000}"/>
    <cellStyle name="Überschrift 4 2" xfId="182" xr:uid="{00000000-0005-0000-0000-0000B7000000}"/>
    <cellStyle name="Überschrift 4 3" xfId="183" xr:uid="{00000000-0005-0000-0000-0000B8000000}"/>
    <cellStyle name="Überschrift 4 3 2" xfId="184" xr:uid="{00000000-0005-0000-0000-0000B9000000}"/>
    <cellStyle name="Überschrift 5" xfId="185" xr:uid="{00000000-0005-0000-0000-0000BA000000}"/>
    <cellStyle name="Überschrift 6" xfId="186" xr:uid="{00000000-0005-0000-0000-0000BB000000}"/>
    <cellStyle name="Verknüpfte Zelle 2" xfId="187" xr:uid="{00000000-0005-0000-0000-0000BC000000}"/>
    <cellStyle name="Verknüpfte Zelle 3" xfId="188" xr:uid="{00000000-0005-0000-0000-0000BD000000}"/>
    <cellStyle name="Verknüpfte Zelle 3 2" xfId="189" xr:uid="{00000000-0005-0000-0000-0000BE000000}"/>
    <cellStyle name="Warnender Text 2" xfId="190" xr:uid="{00000000-0005-0000-0000-0000BF000000}"/>
    <cellStyle name="Warnender Text 3" xfId="191" xr:uid="{00000000-0005-0000-0000-0000C0000000}"/>
    <cellStyle name="Warnender Text 3 2" xfId="192" xr:uid="{00000000-0005-0000-0000-0000C1000000}"/>
    <cellStyle name="Zelle überprüfen 2" xfId="193" xr:uid="{00000000-0005-0000-0000-0000C2000000}"/>
    <cellStyle name="Zelle überprüfen 3" xfId="194" xr:uid="{00000000-0005-0000-0000-0000C3000000}"/>
    <cellStyle name="Zelle überprüfen 3 2" xfId="195" xr:uid="{00000000-0005-0000-0000-0000C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186"/>
  <sheetViews>
    <sheetView zoomScaleNormal="100" workbookViewId="0">
      <pane xSplit="3" ySplit="2" topLeftCell="D6" activePane="bottomRight" state="frozen"/>
      <selection activeCell="A31" sqref="A31"/>
      <selection pane="topRight" activeCell="A31" sqref="A31"/>
      <selection pane="bottomLeft" activeCell="A31" sqref="A31"/>
      <selection pane="bottomRight" activeCell="C15" sqref="C15"/>
    </sheetView>
  </sheetViews>
  <sheetFormatPr baseColWidth="10" defaultColWidth="11.5" defaultRowHeight="13"/>
  <cols>
    <col min="1" max="1" width="17.1640625" style="252" customWidth="1"/>
    <col min="2" max="2" width="1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39" s="244" customFormat="1" ht="18" customHeight="1">
      <c r="A1" s="239" t="s">
        <v>190</v>
      </c>
      <c r="B1" s="404" t="s">
        <v>665</v>
      </c>
      <c r="C1" s="405" t="s">
        <v>27</v>
      </c>
      <c r="D1" s="241" t="s">
        <v>23</v>
      </c>
      <c r="E1" s="242" t="s">
        <v>22</v>
      </c>
      <c r="F1" s="241" t="s">
        <v>23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</row>
    <row r="2" spans="1:39" s="250" customFormat="1" ht="15" customHeight="1">
      <c r="A2" s="245"/>
      <c r="B2" s="246"/>
      <c r="C2" s="247" t="s">
        <v>192</v>
      </c>
      <c r="D2" s="248">
        <v>2015</v>
      </c>
      <c r="E2" s="249">
        <v>2016</v>
      </c>
      <c r="F2" s="248">
        <v>2016</v>
      </c>
      <c r="G2" s="249">
        <v>2017</v>
      </c>
    </row>
    <row r="3" spans="1:39" ht="15" customHeight="1">
      <c r="A3" s="571" t="s">
        <v>193</v>
      </c>
      <c r="B3" s="572"/>
      <c r="C3" s="572"/>
      <c r="D3" s="251"/>
      <c r="E3" s="251"/>
      <c r="F3" s="251"/>
      <c r="G3" s="251"/>
    </row>
    <row r="4" spans="1:39" s="257" customFormat="1" ht="12.75" customHeight="1">
      <c r="A4" s="253">
        <v>30</v>
      </c>
      <c r="B4" s="254"/>
      <c r="C4" s="255" t="s">
        <v>33</v>
      </c>
      <c r="D4" s="568">
        <v>5100269.1957700001</v>
      </c>
      <c r="E4" s="568">
        <v>5164956.4859999996</v>
      </c>
      <c r="F4" s="256">
        <v>5086778.7295200005</v>
      </c>
      <c r="G4" s="256">
        <v>5233947.216</v>
      </c>
    </row>
    <row r="5" spans="1:39" s="257" customFormat="1" ht="12.75" customHeight="1">
      <c r="A5" s="258">
        <v>31</v>
      </c>
      <c r="B5" s="259"/>
      <c r="C5" s="260" t="s">
        <v>194</v>
      </c>
      <c r="D5" s="568">
        <v>2943087.0589099997</v>
      </c>
      <c r="E5" s="568">
        <v>3012788.307</v>
      </c>
      <c r="F5" s="261">
        <v>2958331.7202900001</v>
      </c>
      <c r="G5" s="261">
        <v>3085081.5729999999</v>
      </c>
    </row>
    <row r="6" spans="1:39" s="257" customFormat="1" ht="12.75" customHeight="1">
      <c r="A6" s="262" t="s">
        <v>36</v>
      </c>
      <c r="B6" s="263"/>
      <c r="C6" s="264" t="s">
        <v>195</v>
      </c>
      <c r="D6" s="568">
        <v>218499.45496999999</v>
      </c>
      <c r="E6" s="568">
        <v>207089.3</v>
      </c>
      <c r="F6" s="261">
        <v>200856.35722999999</v>
      </c>
      <c r="G6" s="261">
        <v>198576.9</v>
      </c>
    </row>
    <row r="7" spans="1:39" s="257" customFormat="1" ht="12.75" customHeight="1">
      <c r="A7" s="262" t="s">
        <v>196</v>
      </c>
      <c r="B7" s="263"/>
      <c r="C7" s="264" t="s">
        <v>197</v>
      </c>
      <c r="D7" s="568">
        <v>-7985.4787900000001</v>
      </c>
      <c r="E7" s="568">
        <v>2658.2</v>
      </c>
      <c r="F7" s="261">
        <v>-705.51856999999995</v>
      </c>
      <c r="G7" s="261">
        <v>3259.2</v>
      </c>
    </row>
    <row r="8" spans="1:39" s="257" customFormat="1" ht="12.75" customHeight="1">
      <c r="A8" s="265">
        <v>330</v>
      </c>
      <c r="B8" s="259"/>
      <c r="C8" s="260" t="s">
        <v>198</v>
      </c>
      <c r="D8" s="568">
        <v>493650.41839000001</v>
      </c>
      <c r="E8" s="568">
        <v>466662.75300000003</v>
      </c>
      <c r="F8" s="261">
        <v>486323.49385000003</v>
      </c>
      <c r="G8" s="261">
        <v>477753.22499999998</v>
      </c>
    </row>
    <row r="9" spans="1:39" s="257" customFormat="1" ht="12.75" customHeight="1">
      <c r="A9" s="265">
        <v>332</v>
      </c>
      <c r="B9" s="259"/>
      <c r="C9" s="260" t="s">
        <v>199</v>
      </c>
      <c r="D9" s="568">
        <v>30767.697459999999</v>
      </c>
      <c r="E9" s="568">
        <v>23943.821</v>
      </c>
      <c r="F9" s="261">
        <v>29594.168719999998</v>
      </c>
      <c r="G9" s="261">
        <v>29163.59</v>
      </c>
    </row>
    <row r="10" spans="1:39" s="257" customFormat="1" ht="12.75" customHeight="1">
      <c r="A10" s="265">
        <v>339</v>
      </c>
      <c r="B10" s="259"/>
      <c r="C10" s="260" t="s">
        <v>200</v>
      </c>
      <c r="D10" s="568">
        <v>0</v>
      </c>
      <c r="E10" s="568">
        <v>0</v>
      </c>
      <c r="F10" s="261">
        <v>0</v>
      </c>
      <c r="G10" s="261">
        <v>0</v>
      </c>
    </row>
    <row r="11" spans="1:39" s="257" customFormat="1" ht="12.75" customHeight="1">
      <c r="A11" s="258">
        <v>350</v>
      </c>
      <c r="B11" s="259"/>
      <c r="C11" s="260" t="s">
        <v>201</v>
      </c>
      <c r="D11" s="568">
        <v>41382.404179999998</v>
      </c>
      <c r="E11" s="568">
        <v>6927</v>
      </c>
      <c r="F11" s="261">
        <v>35993.698670000005</v>
      </c>
      <c r="G11" s="261">
        <v>22275</v>
      </c>
    </row>
    <row r="12" spans="1:39" s="269" customFormat="1" ht="14">
      <c r="A12" s="266">
        <v>351</v>
      </c>
      <c r="B12" s="267"/>
      <c r="C12" s="268" t="s">
        <v>202</v>
      </c>
      <c r="D12" s="568">
        <v>15460.432919999999</v>
      </c>
      <c r="E12" s="568">
        <v>0</v>
      </c>
      <c r="F12" s="261">
        <v>0</v>
      </c>
      <c r="G12" s="261">
        <v>0</v>
      </c>
    </row>
    <row r="13" spans="1:39" s="257" customFormat="1" ht="12.75" customHeight="1">
      <c r="A13" s="258">
        <v>36</v>
      </c>
      <c r="B13" s="259"/>
      <c r="C13" s="260" t="s">
        <v>203</v>
      </c>
      <c r="D13" s="568">
        <v>5379964.2988500008</v>
      </c>
      <c r="E13" s="568">
        <v>5701333.4306000005</v>
      </c>
      <c r="F13" s="261">
        <v>5707484.1890399996</v>
      </c>
      <c r="G13" s="261">
        <v>5821815.4859999996</v>
      </c>
    </row>
    <row r="14" spans="1:39" s="257" customFormat="1" ht="14">
      <c r="A14" s="270" t="s">
        <v>204</v>
      </c>
      <c r="B14" s="259"/>
      <c r="C14" s="271" t="s">
        <v>205</v>
      </c>
      <c r="D14" s="568">
        <v>651906.80065999995</v>
      </c>
      <c r="E14" s="568">
        <v>640871.59100000001</v>
      </c>
      <c r="F14" s="406">
        <v>708233.95027999999</v>
      </c>
      <c r="G14" s="406">
        <v>652340.19499999995</v>
      </c>
    </row>
    <row r="15" spans="1:39" s="257" customFormat="1" ht="14">
      <c r="A15" s="270" t="s">
        <v>206</v>
      </c>
      <c r="B15" s="259"/>
      <c r="C15" s="271" t="s">
        <v>207</v>
      </c>
      <c r="D15" s="568">
        <v>185404.80377999999</v>
      </c>
      <c r="E15" s="568">
        <v>230435.8</v>
      </c>
      <c r="F15" s="406">
        <v>216731.04986000003</v>
      </c>
      <c r="G15" s="406">
        <v>239255.6</v>
      </c>
    </row>
    <row r="16" spans="1:39" s="273" customFormat="1" ht="26.25" customHeight="1">
      <c r="A16" s="270" t="s">
        <v>208</v>
      </c>
      <c r="B16" s="407"/>
      <c r="C16" s="271" t="s">
        <v>209</v>
      </c>
      <c r="D16" s="568">
        <v>156928.18937000001</v>
      </c>
      <c r="E16" s="568">
        <v>171979.95300000001</v>
      </c>
      <c r="F16" s="408">
        <v>165765.81059000001</v>
      </c>
      <c r="G16" s="408">
        <v>170813.715</v>
      </c>
    </row>
    <row r="17" spans="1:7" s="274" customFormat="1">
      <c r="A17" s="258">
        <v>37</v>
      </c>
      <c r="B17" s="259"/>
      <c r="C17" s="260" t="s">
        <v>210</v>
      </c>
      <c r="D17" s="568">
        <v>633555.76824999996</v>
      </c>
      <c r="E17" s="568">
        <v>647813</v>
      </c>
      <c r="F17" s="261">
        <v>434738.98064999998</v>
      </c>
      <c r="G17" s="261">
        <v>388318.5</v>
      </c>
    </row>
    <row r="18" spans="1:7" s="274" customFormat="1">
      <c r="A18" s="265" t="s">
        <v>211</v>
      </c>
      <c r="B18" s="259"/>
      <c r="C18" s="260" t="s">
        <v>212</v>
      </c>
      <c r="D18" s="568">
        <v>415738.57876999996</v>
      </c>
      <c r="E18" s="568">
        <v>405518</v>
      </c>
      <c r="F18" s="406">
        <v>181355.93833999999</v>
      </c>
      <c r="G18" s="406">
        <v>157238.5</v>
      </c>
    </row>
    <row r="19" spans="1:7" s="274" customFormat="1">
      <c r="A19" s="265" t="s">
        <v>213</v>
      </c>
      <c r="B19" s="259"/>
      <c r="C19" s="260" t="s">
        <v>214</v>
      </c>
      <c r="D19" s="568">
        <v>182502.44765000002</v>
      </c>
      <c r="E19" s="568">
        <v>197562</v>
      </c>
      <c r="F19" s="406">
        <v>188028.53888000001</v>
      </c>
      <c r="G19" s="406">
        <v>192986</v>
      </c>
    </row>
    <row r="20" spans="1:7" s="257" customFormat="1" ht="12.75" customHeight="1">
      <c r="A20" s="276">
        <v>39</v>
      </c>
      <c r="B20" s="277"/>
      <c r="C20" s="278" t="s">
        <v>215</v>
      </c>
      <c r="D20" s="568">
        <v>0</v>
      </c>
      <c r="E20" s="568">
        <v>0</v>
      </c>
      <c r="F20" s="279">
        <v>0</v>
      </c>
      <c r="G20" s="279">
        <v>0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14638137.274730001</v>
      </c>
      <c r="E21" s="282">
        <f t="shared" si="0"/>
        <v>15024424.797600001</v>
      </c>
      <c r="F21" s="282">
        <f t="shared" si="0"/>
        <v>14739244.98074</v>
      </c>
      <c r="G21" s="282">
        <f t="shared" si="0"/>
        <v>15058354.59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569">
        <v>5874296.0014599999</v>
      </c>
      <c r="E22" s="300">
        <v>6269494</v>
      </c>
      <c r="F22" s="409">
        <v>6160032.6920799995</v>
      </c>
      <c r="G22" s="409">
        <v>6263000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569">
        <v>573882.15997000004</v>
      </c>
      <c r="E23" s="300">
        <v>564695.9</v>
      </c>
      <c r="F23" s="409">
        <v>600464.98717000009</v>
      </c>
      <c r="G23" s="409">
        <v>567705.9</v>
      </c>
    </row>
    <row r="24" spans="1:7" s="284" customFormat="1" ht="12.75" customHeight="1">
      <c r="A24" s="258">
        <v>41</v>
      </c>
      <c r="B24" s="259"/>
      <c r="C24" s="260" t="s">
        <v>221</v>
      </c>
      <c r="D24" s="569">
        <v>326270.55851</v>
      </c>
      <c r="E24" s="300">
        <v>199435</v>
      </c>
      <c r="F24" s="409">
        <v>199768.11233</v>
      </c>
      <c r="G24" s="409">
        <v>200526</v>
      </c>
    </row>
    <row r="25" spans="1:7" s="257" customFormat="1" ht="12.75" customHeight="1">
      <c r="A25" s="285">
        <v>42</v>
      </c>
      <c r="B25" s="286"/>
      <c r="C25" s="260" t="s">
        <v>222</v>
      </c>
      <c r="D25" s="569">
        <v>2915289.4748400003</v>
      </c>
      <c r="E25" s="283">
        <v>2924971.7170000002</v>
      </c>
      <c r="F25" s="410">
        <v>2994885.3575900001</v>
      </c>
      <c r="G25" s="410">
        <v>2980075.86</v>
      </c>
    </row>
    <row r="26" spans="1:7" s="288" customFormat="1" ht="12.75" customHeight="1">
      <c r="A26" s="266">
        <v>430</v>
      </c>
      <c r="B26" s="259"/>
      <c r="C26" s="260" t="s">
        <v>223</v>
      </c>
      <c r="D26" s="569">
        <v>252458.69099</v>
      </c>
      <c r="E26" s="287">
        <v>200345.8</v>
      </c>
      <c r="F26" s="411">
        <v>260397.86333000002</v>
      </c>
      <c r="G26" s="411">
        <v>268878.43900000001</v>
      </c>
    </row>
    <row r="27" spans="1:7" s="288" customFormat="1" ht="12.75" customHeight="1">
      <c r="A27" s="266">
        <v>431</v>
      </c>
      <c r="B27" s="259"/>
      <c r="C27" s="260" t="s">
        <v>224</v>
      </c>
      <c r="D27" s="569">
        <v>11039.85434</v>
      </c>
      <c r="E27" s="287">
        <v>11758.6</v>
      </c>
      <c r="F27" s="411">
        <v>13840.814249999999</v>
      </c>
      <c r="G27" s="411">
        <v>14105.070609999999</v>
      </c>
    </row>
    <row r="28" spans="1:7" s="288" customFormat="1" ht="12.75" customHeight="1">
      <c r="A28" s="266">
        <v>432</v>
      </c>
      <c r="B28" s="259"/>
      <c r="C28" s="260" t="s">
        <v>225</v>
      </c>
      <c r="D28" s="569">
        <v>-111.65639</v>
      </c>
      <c r="E28" s="287">
        <v>0</v>
      </c>
      <c r="F28" s="411">
        <v>2533.4943399999997</v>
      </c>
      <c r="G28" s="411">
        <v>-1</v>
      </c>
    </row>
    <row r="29" spans="1:7" s="288" customFormat="1" ht="12.75" customHeight="1">
      <c r="A29" s="266">
        <v>439</v>
      </c>
      <c r="B29" s="259"/>
      <c r="C29" s="260" t="s">
        <v>226</v>
      </c>
      <c r="D29" s="569">
        <v>35577.89301</v>
      </c>
      <c r="E29" s="287">
        <v>76079.491999999998</v>
      </c>
      <c r="F29" s="411">
        <v>87283.185670000006</v>
      </c>
      <c r="G29" s="411">
        <v>32774.092389999998</v>
      </c>
    </row>
    <row r="30" spans="1:7" s="257" customFormat="1" ht="14">
      <c r="A30" s="266">
        <v>450</v>
      </c>
      <c r="B30" s="267"/>
      <c r="C30" s="268" t="s">
        <v>227</v>
      </c>
      <c r="D30" s="569">
        <v>30116.485690000001</v>
      </c>
      <c r="E30" s="261">
        <v>79903.990000000005</v>
      </c>
      <c r="F30" s="412">
        <v>27390.861780000003</v>
      </c>
      <c r="G30" s="412">
        <v>85684.384999999995</v>
      </c>
    </row>
    <row r="31" spans="1:7" s="269" customFormat="1" ht="14">
      <c r="A31" s="266">
        <v>451</v>
      </c>
      <c r="B31" s="267"/>
      <c r="C31" s="268" t="s">
        <v>228</v>
      </c>
      <c r="D31" s="569">
        <v>0</v>
      </c>
      <c r="E31" s="346">
        <v>51911</v>
      </c>
      <c r="F31" s="413">
        <v>51149.498570000003</v>
      </c>
      <c r="G31" s="413">
        <v>48935</v>
      </c>
    </row>
    <row r="32" spans="1:7" s="257" customFormat="1" ht="12.75" customHeight="1">
      <c r="A32" s="258">
        <v>46</v>
      </c>
      <c r="B32" s="259"/>
      <c r="C32" s="260" t="s">
        <v>229</v>
      </c>
      <c r="D32" s="569">
        <v>3816645.7475999999</v>
      </c>
      <c r="E32" s="283">
        <v>3817445.0055300002</v>
      </c>
      <c r="F32" s="410">
        <v>3897556.3842600002</v>
      </c>
      <c r="G32" s="410">
        <v>3956742.27342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569">
        <v>39673.563190000001</v>
      </c>
      <c r="E33" s="283">
        <v>35787.599999999999</v>
      </c>
      <c r="F33" s="410">
        <v>40655.978159999999</v>
      </c>
      <c r="G33" s="410">
        <v>35599.4</v>
      </c>
    </row>
    <row r="34" spans="1:7" s="257" customFormat="1" ht="15" customHeight="1">
      <c r="A34" s="258">
        <v>47</v>
      </c>
      <c r="B34" s="259"/>
      <c r="C34" s="260" t="s">
        <v>210</v>
      </c>
      <c r="D34" s="569">
        <v>633555.76824999996</v>
      </c>
      <c r="E34" s="283">
        <v>647813</v>
      </c>
      <c r="F34" s="410">
        <v>434738.97427000001</v>
      </c>
      <c r="G34" s="410">
        <v>388329.5</v>
      </c>
    </row>
    <row r="35" spans="1:7" s="257" customFormat="1" ht="15" customHeight="1">
      <c r="A35" s="276">
        <v>49</v>
      </c>
      <c r="B35" s="277"/>
      <c r="C35" s="278" t="s">
        <v>232</v>
      </c>
      <c r="D35" s="569">
        <v>0</v>
      </c>
      <c r="E35" s="279">
        <v>0</v>
      </c>
      <c r="F35" s="414">
        <v>0</v>
      </c>
      <c r="G35" s="414">
        <v>0</v>
      </c>
    </row>
    <row r="36" spans="1:7" s="377" customFormat="1" ht="13.5" customHeight="1">
      <c r="A36" s="415"/>
      <c r="B36" s="416"/>
      <c r="C36" s="417" t="s">
        <v>233</v>
      </c>
      <c r="D36" s="418">
        <f t="shared" ref="D36:G36" si="1">D22+D23+D24+D25+D26+D27+D28+D29+D30+D31+D32+D34</f>
        <v>14469020.978269998</v>
      </c>
      <c r="E36" s="418">
        <f t="shared" si="1"/>
        <v>14843853.504530001</v>
      </c>
      <c r="F36" s="418">
        <f t="shared" si="1"/>
        <v>14730042.225640001</v>
      </c>
      <c r="G36" s="418">
        <f t="shared" si="1"/>
        <v>14806755.52042</v>
      </c>
    </row>
    <row r="37" spans="1:7" s="243" customFormat="1" ht="15" customHeight="1">
      <c r="A37" s="415"/>
      <c r="B37" s="416"/>
      <c r="C37" s="417" t="s">
        <v>234</v>
      </c>
      <c r="D37" s="418">
        <f t="shared" ref="D37:G37" si="2">D36-D21</f>
        <v>-169116.29646000266</v>
      </c>
      <c r="E37" s="418">
        <f t="shared" si="2"/>
        <v>-180571.29306999967</v>
      </c>
      <c r="F37" s="418">
        <f t="shared" si="2"/>
        <v>-9202.755099998787</v>
      </c>
      <c r="G37" s="418">
        <f t="shared" si="2"/>
        <v>-251599.06957999989</v>
      </c>
    </row>
    <row r="38" spans="1:7" s="269" customFormat="1" ht="15" customHeight="1">
      <c r="A38" s="265">
        <v>340</v>
      </c>
      <c r="B38" s="259"/>
      <c r="C38" s="260" t="s">
        <v>235</v>
      </c>
      <c r="D38" s="412">
        <v>133830.18698999999</v>
      </c>
      <c r="E38" s="283">
        <v>117042.1</v>
      </c>
      <c r="F38" s="283">
        <v>107082.73604</v>
      </c>
      <c r="G38" s="283">
        <v>108601.5</v>
      </c>
    </row>
    <row r="39" spans="1:7" s="269" customFormat="1" ht="15" customHeight="1">
      <c r="A39" s="265">
        <v>341</v>
      </c>
      <c r="B39" s="259"/>
      <c r="C39" s="260" t="s">
        <v>236</v>
      </c>
      <c r="D39" s="412">
        <v>1739.5748999999998</v>
      </c>
      <c r="E39" s="283">
        <v>533.70000000000005</v>
      </c>
      <c r="F39" s="283">
        <v>946.83240999999998</v>
      </c>
      <c r="G39" s="283">
        <v>414.8</v>
      </c>
    </row>
    <row r="40" spans="1:7" s="269" customFormat="1" ht="15" customHeight="1">
      <c r="A40" s="265">
        <v>342</v>
      </c>
      <c r="B40" s="259"/>
      <c r="C40" s="260" t="s">
        <v>237</v>
      </c>
      <c r="D40" s="412">
        <v>694.52233999999999</v>
      </c>
      <c r="E40" s="283">
        <v>755</v>
      </c>
      <c r="F40" s="283">
        <v>724.88328000000001</v>
      </c>
      <c r="G40" s="283">
        <v>710</v>
      </c>
    </row>
    <row r="41" spans="1:7" s="269" customFormat="1" ht="15" customHeight="1">
      <c r="A41" s="265">
        <v>343</v>
      </c>
      <c r="B41" s="259"/>
      <c r="C41" s="260" t="s">
        <v>238</v>
      </c>
      <c r="D41" s="412">
        <v>3005.0072400000004</v>
      </c>
      <c r="E41" s="283">
        <v>11477.8</v>
      </c>
      <c r="F41" s="283">
        <v>4523.2017100000003</v>
      </c>
      <c r="G41" s="283">
        <v>5132.5</v>
      </c>
    </row>
    <row r="42" spans="1:7" s="269" customFormat="1" ht="15" customHeight="1">
      <c r="A42" s="265">
        <v>344</v>
      </c>
      <c r="B42" s="259"/>
      <c r="C42" s="260" t="s">
        <v>239</v>
      </c>
      <c r="D42" s="412">
        <v>42628.754409999994</v>
      </c>
      <c r="E42" s="283">
        <v>20</v>
      </c>
      <c r="F42" s="283">
        <v>1423.2313700000002</v>
      </c>
      <c r="G42" s="283">
        <v>20</v>
      </c>
    </row>
    <row r="43" spans="1:7" s="269" customFormat="1" ht="15" customHeight="1">
      <c r="A43" s="265">
        <v>349</v>
      </c>
      <c r="B43" s="259"/>
      <c r="C43" s="260" t="s">
        <v>240</v>
      </c>
      <c r="D43" s="412">
        <v>325.21897999999999</v>
      </c>
      <c r="E43" s="283">
        <v>190</v>
      </c>
      <c r="F43" s="283">
        <v>1853.2015100000001</v>
      </c>
      <c r="G43" s="283">
        <v>201.9</v>
      </c>
    </row>
    <row r="44" spans="1:7" s="257" customFormat="1" ht="15" customHeight="1">
      <c r="A44" s="258">
        <v>440</v>
      </c>
      <c r="B44" s="259"/>
      <c r="C44" s="260" t="s">
        <v>241</v>
      </c>
      <c r="D44" s="412">
        <v>40753.594969999998</v>
      </c>
      <c r="E44" s="283">
        <v>38947.599999999999</v>
      </c>
      <c r="F44" s="283">
        <v>41402.887139999999</v>
      </c>
      <c r="G44" s="283">
        <v>33003.599999999999</v>
      </c>
    </row>
    <row r="45" spans="1:7" s="257" customFormat="1" ht="15" customHeight="1">
      <c r="A45" s="258">
        <v>441</v>
      </c>
      <c r="B45" s="259"/>
      <c r="C45" s="260" t="s">
        <v>242</v>
      </c>
      <c r="D45" s="412">
        <v>6206.4453899999999</v>
      </c>
      <c r="E45" s="283">
        <v>2620.5</v>
      </c>
      <c r="F45" s="283">
        <v>12772.015210000001</v>
      </c>
      <c r="G45" s="283">
        <v>2117.6999999999998</v>
      </c>
    </row>
    <row r="46" spans="1:7" s="257" customFormat="1" ht="15" customHeight="1">
      <c r="A46" s="258">
        <v>442</v>
      </c>
      <c r="B46" s="259"/>
      <c r="C46" s="260" t="s">
        <v>243</v>
      </c>
      <c r="D46" s="412">
        <v>562.96044999999992</v>
      </c>
      <c r="E46" s="283">
        <v>115</v>
      </c>
      <c r="F46" s="283">
        <v>563.05641000000003</v>
      </c>
      <c r="G46" s="283">
        <v>113</v>
      </c>
    </row>
    <row r="47" spans="1:7" s="257" customFormat="1" ht="15" customHeight="1">
      <c r="A47" s="258">
        <v>443</v>
      </c>
      <c r="B47" s="259"/>
      <c r="C47" s="260" t="s">
        <v>244</v>
      </c>
      <c r="D47" s="412">
        <v>23259.118600000002</v>
      </c>
      <c r="E47" s="283">
        <v>26015.759999999998</v>
      </c>
      <c r="F47" s="283">
        <v>24460.355970000001</v>
      </c>
      <c r="G47" s="283">
        <v>24457.1</v>
      </c>
    </row>
    <row r="48" spans="1:7" s="257" customFormat="1" ht="15" customHeight="1">
      <c r="A48" s="258">
        <v>444</v>
      </c>
      <c r="B48" s="259"/>
      <c r="C48" s="260" t="s">
        <v>239</v>
      </c>
      <c r="D48" s="412">
        <v>49429.706009999994</v>
      </c>
      <c r="E48" s="283">
        <v>2000</v>
      </c>
      <c r="F48" s="283">
        <v>93972.658840000004</v>
      </c>
      <c r="G48" s="283">
        <v>2000</v>
      </c>
    </row>
    <row r="49" spans="1:7" s="257" customFormat="1" ht="15" customHeight="1">
      <c r="A49" s="258">
        <v>445</v>
      </c>
      <c r="B49" s="259"/>
      <c r="C49" s="260" t="s">
        <v>245</v>
      </c>
      <c r="D49" s="412">
        <v>37748.265950000001</v>
      </c>
      <c r="E49" s="283">
        <v>37120.800000000003</v>
      </c>
      <c r="F49" s="283">
        <v>68889.169299999994</v>
      </c>
      <c r="G49" s="283">
        <v>59450.2</v>
      </c>
    </row>
    <row r="50" spans="1:7" s="257" customFormat="1" ht="15" customHeight="1">
      <c r="A50" s="258">
        <v>446</v>
      </c>
      <c r="B50" s="259"/>
      <c r="C50" s="260" t="s">
        <v>246</v>
      </c>
      <c r="D50" s="412">
        <v>165860.75</v>
      </c>
      <c r="E50" s="283">
        <v>240038</v>
      </c>
      <c r="F50" s="283">
        <v>229789.19463999997</v>
      </c>
      <c r="G50" s="283">
        <v>269106</v>
      </c>
    </row>
    <row r="51" spans="1:7" s="257" customFormat="1" ht="15" customHeight="1">
      <c r="A51" s="258">
        <v>447</v>
      </c>
      <c r="B51" s="259"/>
      <c r="C51" s="260" t="s">
        <v>247</v>
      </c>
      <c r="D51" s="412">
        <v>36149.226600000002</v>
      </c>
      <c r="E51" s="283">
        <v>27458.2</v>
      </c>
      <c r="F51" s="283">
        <v>37587.402969999996</v>
      </c>
      <c r="G51" s="283">
        <v>36895.919000000002</v>
      </c>
    </row>
    <row r="52" spans="1:7" s="257" customFormat="1" ht="15" customHeight="1">
      <c r="A52" s="258">
        <v>448</v>
      </c>
      <c r="B52" s="259"/>
      <c r="C52" s="260" t="s">
        <v>248</v>
      </c>
      <c r="D52" s="412">
        <v>3931.3497599999996</v>
      </c>
      <c r="E52" s="283">
        <v>4555.53</v>
      </c>
      <c r="F52" s="283">
        <v>4241.0791600000002</v>
      </c>
      <c r="G52" s="283">
        <v>1605.08</v>
      </c>
    </row>
    <row r="53" spans="1:7" s="257" customFormat="1" ht="15" customHeight="1">
      <c r="A53" s="258">
        <v>449</v>
      </c>
      <c r="B53" s="259"/>
      <c r="C53" s="260" t="s">
        <v>249</v>
      </c>
      <c r="D53" s="412">
        <v>5354.1171299999996</v>
      </c>
      <c r="E53" s="283">
        <v>225</v>
      </c>
      <c r="F53" s="283">
        <v>1644.97145</v>
      </c>
      <c r="G53" s="283">
        <v>358</v>
      </c>
    </row>
    <row r="54" spans="1:7" s="269" customFormat="1" ht="13.5" customHeight="1">
      <c r="A54" s="293" t="s">
        <v>250</v>
      </c>
      <c r="B54" s="294"/>
      <c r="C54" s="294" t="s">
        <v>251</v>
      </c>
      <c r="D54" s="412">
        <v>4761.75756</v>
      </c>
      <c r="E54" s="295">
        <v>225</v>
      </c>
      <c r="F54" s="295">
        <v>1644.1077399999999</v>
      </c>
      <c r="G54" s="295">
        <v>358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187032.27000000002</v>
      </c>
      <c r="E55" s="282">
        <f t="shared" si="3"/>
        <v>249077.79000000007</v>
      </c>
      <c r="F55" s="282">
        <f t="shared" si="3"/>
        <v>398768.70477000001</v>
      </c>
      <c r="G55" s="282">
        <f t="shared" si="3"/>
        <v>314025.89899999998</v>
      </c>
    </row>
    <row r="56" spans="1:7" ht="14.25" customHeight="1">
      <c r="A56" s="291"/>
      <c r="B56" s="291"/>
      <c r="C56" s="281" t="s">
        <v>253</v>
      </c>
      <c r="D56" s="282">
        <f t="shared" ref="D56:G56" si="4">D55+D37</f>
        <v>17915.973539997358</v>
      </c>
      <c r="E56" s="282">
        <f t="shared" si="4"/>
        <v>68506.496930000401</v>
      </c>
      <c r="F56" s="282">
        <f t="shared" si="4"/>
        <v>389565.94967000122</v>
      </c>
      <c r="G56" s="282">
        <f t="shared" si="4"/>
        <v>62426.829420000082</v>
      </c>
    </row>
    <row r="57" spans="1:7" s="257" customFormat="1" ht="15.75" customHeight="1">
      <c r="A57" s="296">
        <v>380</v>
      </c>
      <c r="B57" s="297"/>
      <c r="C57" s="298" t="s">
        <v>254</v>
      </c>
      <c r="D57" s="419">
        <v>0</v>
      </c>
      <c r="E57" s="419">
        <v>0</v>
      </c>
      <c r="F57" s="419">
        <v>0</v>
      </c>
      <c r="G57" s="419">
        <v>0</v>
      </c>
    </row>
    <row r="58" spans="1:7" s="257" customFormat="1" ht="15.75" customHeight="1">
      <c r="A58" s="296">
        <v>381</v>
      </c>
      <c r="B58" s="297"/>
      <c r="C58" s="298" t="s">
        <v>255</v>
      </c>
      <c r="D58" s="419">
        <v>0</v>
      </c>
      <c r="E58" s="419">
        <v>0</v>
      </c>
      <c r="F58" s="419">
        <v>0</v>
      </c>
      <c r="G58" s="419">
        <v>0</v>
      </c>
    </row>
    <row r="59" spans="1:7" s="269" customFormat="1" ht="14">
      <c r="A59" s="266">
        <v>383</v>
      </c>
      <c r="B59" s="267"/>
      <c r="C59" s="268" t="s">
        <v>256</v>
      </c>
      <c r="D59" s="300">
        <v>0</v>
      </c>
      <c r="E59" s="300">
        <v>0</v>
      </c>
      <c r="F59" s="300">
        <v>0</v>
      </c>
      <c r="G59" s="300">
        <v>0</v>
      </c>
    </row>
    <row r="60" spans="1:7" s="269" customFormat="1" ht="14">
      <c r="A60" s="266">
        <v>3840</v>
      </c>
      <c r="B60" s="267"/>
      <c r="C60" s="268" t="s">
        <v>257</v>
      </c>
      <c r="D60" s="420">
        <v>0</v>
      </c>
      <c r="E60" s="420">
        <v>0</v>
      </c>
      <c r="F60" s="420">
        <v>0</v>
      </c>
      <c r="G60" s="420">
        <v>0</v>
      </c>
    </row>
    <row r="61" spans="1:7" s="269" customFormat="1" ht="14">
      <c r="A61" s="266">
        <v>3841</v>
      </c>
      <c r="B61" s="267"/>
      <c r="C61" s="268" t="s">
        <v>258</v>
      </c>
      <c r="D61" s="420">
        <v>0</v>
      </c>
      <c r="E61" s="420">
        <v>0</v>
      </c>
      <c r="F61" s="420">
        <v>0</v>
      </c>
      <c r="G61" s="420">
        <v>0</v>
      </c>
    </row>
    <row r="62" spans="1:7" s="269" customFormat="1" ht="14">
      <c r="A62" s="302">
        <v>386</v>
      </c>
      <c r="B62" s="303"/>
      <c r="C62" s="304" t="s">
        <v>259</v>
      </c>
      <c r="D62" s="420">
        <v>0</v>
      </c>
      <c r="E62" s="420">
        <v>0</v>
      </c>
      <c r="F62" s="420">
        <v>0</v>
      </c>
      <c r="G62" s="420">
        <v>0</v>
      </c>
    </row>
    <row r="63" spans="1:7" s="269" customFormat="1" ht="28">
      <c r="A63" s="266">
        <v>387</v>
      </c>
      <c r="B63" s="267"/>
      <c r="C63" s="268" t="s">
        <v>260</v>
      </c>
      <c r="D63" s="420">
        <v>0</v>
      </c>
      <c r="E63" s="420">
        <v>0</v>
      </c>
      <c r="F63" s="420">
        <v>0</v>
      </c>
      <c r="G63" s="420">
        <v>0</v>
      </c>
    </row>
    <row r="64" spans="1:7" s="269" customFormat="1">
      <c r="A64" s="265">
        <v>389</v>
      </c>
      <c r="B64" s="305"/>
      <c r="C64" s="260" t="s">
        <v>61</v>
      </c>
      <c r="D64" s="283">
        <v>0</v>
      </c>
      <c r="E64" s="283">
        <v>0</v>
      </c>
      <c r="F64" s="283">
        <v>0</v>
      </c>
      <c r="G64" s="283">
        <v>0</v>
      </c>
    </row>
    <row r="65" spans="1:7" s="257" customFormat="1">
      <c r="A65" s="258" t="s">
        <v>261</v>
      </c>
      <c r="B65" s="259"/>
      <c r="C65" s="260" t="s">
        <v>262</v>
      </c>
      <c r="D65" s="283">
        <v>0</v>
      </c>
      <c r="E65" s="283">
        <v>0</v>
      </c>
      <c r="F65" s="283">
        <v>0</v>
      </c>
      <c r="G65" s="283">
        <v>0</v>
      </c>
    </row>
    <row r="66" spans="1:7" s="308" customFormat="1" ht="14">
      <c r="A66" s="309" t="s">
        <v>263</v>
      </c>
      <c r="B66" s="307"/>
      <c r="C66" s="268" t="s">
        <v>264</v>
      </c>
      <c r="D66" s="300">
        <v>0</v>
      </c>
      <c r="E66" s="300">
        <v>0</v>
      </c>
      <c r="F66" s="300">
        <v>0</v>
      </c>
      <c r="G66" s="300">
        <v>0</v>
      </c>
    </row>
    <row r="67" spans="1:7" s="257" customFormat="1">
      <c r="A67" s="309">
        <v>481</v>
      </c>
      <c r="B67" s="259"/>
      <c r="C67" s="260" t="s">
        <v>265</v>
      </c>
      <c r="D67" s="283">
        <v>0</v>
      </c>
      <c r="E67" s="283">
        <v>0</v>
      </c>
      <c r="F67" s="283">
        <v>0</v>
      </c>
      <c r="G67" s="283">
        <v>0</v>
      </c>
    </row>
    <row r="68" spans="1:7" s="257" customFormat="1">
      <c r="A68" s="309">
        <v>482</v>
      </c>
      <c r="B68" s="259"/>
      <c r="C68" s="260" t="s">
        <v>266</v>
      </c>
      <c r="D68" s="283">
        <v>0</v>
      </c>
      <c r="E68" s="283">
        <v>0</v>
      </c>
      <c r="F68" s="283">
        <v>0</v>
      </c>
      <c r="G68" s="283">
        <v>0</v>
      </c>
    </row>
    <row r="69" spans="1:7" s="257" customFormat="1">
      <c r="A69" s="309">
        <v>483</v>
      </c>
      <c r="B69" s="259"/>
      <c r="C69" s="260" t="s">
        <v>267</v>
      </c>
      <c r="D69" s="283">
        <v>0</v>
      </c>
      <c r="E69" s="283">
        <v>0</v>
      </c>
      <c r="F69" s="283">
        <v>0</v>
      </c>
      <c r="G69" s="283">
        <v>0</v>
      </c>
    </row>
    <row r="70" spans="1:7" s="257" customFormat="1">
      <c r="A70" s="309">
        <v>484</v>
      </c>
      <c r="B70" s="259"/>
      <c r="C70" s="260" t="s">
        <v>268</v>
      </c>
      <c r="D70" s="283">
        <v>0</v>
      </c>
      <c r="E70" s="283">
        <v>0</v>
      </c>
      <c r="F70" s="283">
        <v>0</v>
      </c>
      <c r="G70" s="283">
        <v>0</v>
      </c>
    </row>
    <row r="71" spans="1:7" s="257" customFormat="1">
      <c r="A71" s="309">
        <v>485</v>
      </c>
      <c r="B71" s="259"/>
      <c r="C71" s="260" t="s">
        <v>269</v>
      </c>
      <c r="D71" s="283">
        <v>0</v>
      </c>
      <c r="E71" s="283">
        <v>0</v>
      </c>
      <c r="F71" s="283">
        <v>0</v>
      </c>
      <c r="G71" s="283">
        <v>0</v>
      </c>
    </row>
    <row r="72" spans="1:7" s="257" customFormat="1">
      <c r="A72" s="309">
        <v>486</v>
      </c>
      <c r="B72" s="259"/>
      <c r="C72" s="260" t="s">
        <v>270</v>
      </c>
      <c r="D72" s="283">
        <v>0</v>
      </c>
      <c r="E72" s="283">
        <v>0</v>
      </c>
      <c r="F72" s="283">
        <v>0</v>
      </c>
      <c r="G72" s="283">
        <v>0</v>
      </c>
    </row>
    <row r="73" spans="1:7" s="269" customFormat="1">
      <c r="A73" s="309">
        <v>487</v>
      </c>
      <c r="B73" s="263"/>
      <c r="C73" s="260" t="s">
        <v>271</v>
      </c>
      <c r="D73" s="283">
        <v>0</v>
      </c>
      <c r="E73" s="283">
        <v>0</v>
      </c>
      <c r="F73" s="283">
        <v>0</v>
      </c>
      <c r="G73" s="283">
        <v>0</v>
      </c>
    </row>
    <row r="74" spans="1:7" s="269" customFormat="1">
      <c r="A74" s="309">
        <v>489</v>
      </c>
      <c r="B74" s="310"/>
      <c r="C74" s="278" t="s">
        <v>78</v>
      </c>
      <c r="D74" s="283">
        <v>0</v>
      </c>
      <c r="E74" s="283">
        <v>0</v>
      </c>
      <c r="F74" s="283">
        <v>0</v>
      </c>
      <c r="G74" s="283">
        <v>0</v>
      </c>
    </row>
    <row r="75" spans="1:7" s="269" customFormat="1">
      <c r="A75" s="311" t="s">
        <v>272</v>
      </c>
      <c r="B75" s="310"/>
      <c r="C75" s="294" t="s">
        <v>273</v>
      </c>
      <c r="D75" s="283">
        <v>0</v>
      </c>
      <c r="E75" s="283">
        <v>0</v>
      </c>
      <c r="F75" s="283">
        <v>0</v>
      </c>
      <c r="G75" s="283">
        <v>0</v>
      </c>
    </row>
    <row r="76" spans="1:7">
      <c r="A76" s="280"/>
      <c r="B76" s="280"/>
      <c r="C76" s="281" t="s">
        <v>274</v>
      </c>
      <c r="D76" s="282">
        <f t="shared" ref="D76:G76" si="5">SUM(D65:D74)-SUM(D57:D64)</f>
        <v>0</v>
      </c>
      <c r="E76" s="282">
        <f t="shared" si="5"/>
        <v>0</v>
      </c>
      <c r="F76" s="282">
        <f t="shared" si="5"/>
        <v>0</v>
      </c>
      <c r="G76" s="282">
        <f t="shared" si="5"/>
        <v>0</v>
      </c>
    </row>
    <row r="77" spans="1:7">
      <c r="A77" s="312"/>
      <c r="B77" s="312"/>
      <c r="C77" s="281" t="s">
        <v>275</v>
      </c>
      <c r="D77" s="282">
        <f t="shared" ref="D77:G77" si="6">D56+D76</f>
        <v>17915.973539997358</v>
      </c>
      <c r="E77" s="282">
        <f t="shared" si="6"/>
        <v>68506.496930000401</v>
      </c>
      <c r="F77" s="282">
        <f t="shared" si="6"/>
        <v>389565.94967000122</v>
      </c>
      <c r="G77" s="282">
        <f t="shared" si="6"/>
        <v>62426.829420000082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14820360.539590001</v>
      </c>
      <c r="E78" s="315">
        <f t="shared" si="7"/>
        <v>15154443.397600001</v>
      </c>
      <c r="F78" s="315">
        <f t="shared" si="7"/>
        <v>14855799.067059999</v>
      </c>
      <c r="G78" s="315">
        <f t="shared" si="7"/>
        <v>15173435.289999999</v>
      </c>
    </row>
    <row r="79" spans="1:7" ht="14" customHeight="1">
      <c r="A79" s="313">
        <v>4</v>
      </c>
      <c r="B79" s="313"/>
      <c r="C79" s="314" t="s">
        <v>277</v>
      </c>
      <c r="D79" s="315">
        <f t="shared" ref="D79:G79" si="8">D35+D36+SUM(D44:D53)+SUM(D65:D74)</f>
        <v>14838276.513129998</v>
      </c>
      <c r="E79" s="315">
        <f t="shared" si="8"/>
        <v>15222949.894530002</v>
      </c>
      <c r="F79" s="315">
        <f t="shared" si="8"/>
        <v>15245365.016730001</v>
      </c>
      <c r="G79" s="315">
        <f t="shared" si="8"/>
        <v>15235862.119419999</v>
      </c>
    </row>
    <row r="80" spans="1:7">
      <c r="C80" s="292"/>
    </row>
    <row r="81" spans="1:7">
      <c r="A81" s="573" t="s">
        <v>278</v>
      </c>
      <c r="B81" s="574"/>
      <c r="C81" s="574"/>
    </row>
    <row r="82" spans="1:7" s="257" customFormat="1">
      <c r="A82" s="318">
        <v>50</v>
      </c>
      <c r="B82" s="319"/>
      <c r="C82" s="319" t="s">
        <v>279</v>
      </c>
      <c r="D82" s="570">
        <v>469095.27886999998</v>
      </c>
      <c r="E82" s="421">
        <v>730551.1</v>
      </c>
      <c r="F82" s="421">
        <v>525428.13584</v>
      </c>
      <c r="G82" s="421">
        <v>666411</v>
      </c>
    </row>
    <row r="83" spans="1:7" s="257" customFormat="1">
      <c r="A83" s="318">
        <v>51</v>
      </c>
      <c r="B83" s="319"/>
      <c r="C83" s="319" t="s">
        <v>280</v>
      </c>
      <c r="D83" s="410">
        <v>264.791</v>
      </c>
      <c r="E83" s="283">
        <v>750</v>
      </c>
      <c r="F83" s="283">
        <v>585.8219499999999</v>
      </c>
      <c r="G83" s="283">
        <v>0</v>
      </c>
    </row>
    <row r="84" spans="1:7" s="257" customFormat="1">
      <c r="A84" s="318">
        <v>52</v>
      </c>
      <c r="B84" s="319"/>
      <c r="C84" s="319" t="s">
        <v>281</v>
      </c>
      <c r="D84" s="410">
        <v>37825.898270000005</v>
      </c>
      <c r="E84" s="283">
        <v>55511</v>
      </c>
      <c r="F84" s="283">
        <v>34833.110110000001</v>
      </c>
      <c r="G84" s="283">
        <v>45326.3</v>
      </c>
    </row>
    <row r="85" spans="1:7" s="257" customFormat="1">
      <c r="A85" s="320">
        <v>54</v>
      </c>
      <c r="B85" s="321"/>
      <c r="C85" s="321" t="s">
        <v>282</v>
      </c>
      <c r="D85" s="410">
        <v>26708.371199999998</v>
      </c>
      <c r="E85" s="289">
        <v>30150</v>
      </c>
      <c r="F85" s="289">
        <v>8131.8282300000001</v>
      </c>
      <c r="G85" s="289">
        <v>15900</v>
      </c>
    </row>
    <row r="86" spans="1:7" s="257" customFormat="1">
      <c r="A86" s="320">
        <v>55</v>
      </c>
      <c r="B86" s="321"/>
      <c r="C86" s="321" t="s">
        <v>283</v>
      </c>
      <c r="D86" s="410">
        <v>500090.29567000002</v>
      </c>
      <c r="E86" s="289">
        <v>1023</v>
      </c>
      <c r="F86" s="289">
        <v>449.04079999999999</v>
      </c>
      <c r="G86" s="289">
        <v>0</v>
      </c>
    </row>
    <row r="87" spans="1:7" s="257" customFormat="1">
      <c r="A87" s="320">
        <v>56</v>
      </c>
      <c r="B87" s="321"/>
      <c r="C87" s="321" t="s">
        <v>284</v>
      </c>
      <c r="D87" s="410">
        <v>176947.77736000001</v>
      </c>
      <c r="E87" s="289">
        <v>221894.7</v>
      </c>
      <c r="F87" s="422">
        <v>168018.74856000001</v>
      </c>
      <c r="G87" s="422">
        <v>246805.8</v>
      </c>
    </row>
    <row r="88" spans="1:7" s="257" customFormat="1">
      <c r="A88" s="318">
        <v>57</v>
      </c>
      <c r="B88" s="319"/>
      <c r="C88" s="319" t="s">
        <v>285</v>
      </c>
      <c r="D88" s="410">
        <v>38247.532899999998</v>
      </c>
      <c r="E88" s="283">
        <v>34683</v>
      </c>
      <c r="F88" s="283">
        <v>32930.45736</v>
      </c>
      <c r="G88" s="283">
        <v>36289.5</v>
      </c>
    </row>
    <row r="89" spans="1:7" s="257" customFormat="1">
      <c r="A89" s="318">
        <v>580</v>
      </c>
      <c r="B89" s="319"/>
      <c r="C89" s="319" t="s">
        <v>286</v>
      </c>
      <c r="D89" s="410">
        <v>0</v>
      </c>
      <c r="E89" s="283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287</v>
      </c>
      <c r="D90" s="410">
        <v>0</v>
      </c>
      <c r="E90" s="283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288</v>
      </c>
      <c r="D91" s="410">
        <v>0</v>
      </c>
      <c r="E91" s="283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289</v>
      </c>
      <c r="D92" s="410">
        <v>0</v>
      </c>
      <c r="E92" s="283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290</v>
      </c>
      <c r="D93" s="410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291</v>
      </c>
      <c r="D94" s="432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292</v>
      </c>
      <c r="D95" s="326">
        <f t="shared" ref="D95:G95" si="9">SUM(D82:D94)</f>
        <v>1249179.94527</v>
      </c>
      <c r="E95" s="326">
        <f t="shared" si="9"/>
        <v>1074562.8</v>
      </c>
      <c r="F95" s="326">
        <f t="shared" si="9"/>
        <v>770377.14284999995</v>
      </c>
      <c r="G95" s="326">
        <f t="shared" si="9"/>
        <v>1010732.6000000001</v>
      </c>
    </row>
    <row r="96" spans="1:7" s="257" customFormat="1">
      <c r="A96" s="318">
        <v>60</v>
      </c>
      <c r="B96" s="319"/>
      <c r="C96" s="319" t="s">
        <v>293</v>
      </c>
      <c r="D96" s="283">
        <v>742.14599999999996</v>
      </c>
      <c r="E96" s="283">
        <v>100</v>
      </c>
      <c r="F96" s="283">
        <v>925.02426000000003</v>
      </c>
      <c r="G96" s="283">
        <v>100</v>
      </c>
    </row>
    <row r="97" spans="1:7" s="257" customFormat="1">
      <c r="A97" s="318">
        <v>61</v>
      </c>
      <c r="B97" s="319"/>
      <c r="C97" s="319" t="s">
        <v>294</v>
      </c>
      <c r="D97" s="283">
        <v>264.791</v>
      </c>
      <c r="E97" s="283">
        <v>750</v>
      </c>
      <c r="F97" s="283">
        <v>585.8219499999999</v>
      </c>
      <c r="G97" s="283">
        <v>0</v>
      </c>
    </row>
    <row r="98" spans="1:7" s="257" customFormat="1">
      <c r="A98" s="318">
        <v>62</v>
      </c>
      <c r="B98" s="319"/>
      <c r="C98" s="319" t="s">
        <v>295</v>
      </c>
      <c r="D98" s="283">
        <v>70.56519999999999</v>
      </c>
      <c r="E98" s="283">
        <v>0</v>
      </c>
      <c r="F98" s="283">
        <v>73.112979999999993</v>
      </c>
      <c r="G98" s="283">
        <v>0</v>
      </c>
    </row>
    <row r="99" spans="1:7" s="257" customFormat="1">
      <c r="A99" s="318">
        <v>63</v>
      </c>
      <c r="B99" s="319"/>
      <c r="C99" s="319" t="s">
        <v>296</v>
      </c>
      <c r="D99" s="283">
        <v>26245.497090000001</v>
      </c>
      <c r="E99" s="283">
        <v>34378</v>
      </c>
      <c r="F99" s="410">
        <v>53262.7984</v>
      </c>
      <c r="G99" s="410">
        <v>39497</v>
      </c>
    </row>
    <row r="100" spans="1:7" s="257" customFormat="1">
      <c r="A100" s="318">
        <v>64</v>
      </c>
      <c r="B100" s="319"/>
      <c r="C100" s="319" t="s">
        <v>297</v>
      </c>
      <c r="D100" s="283">
        <v>100269.33734999999</v>
      </c>
      <c r="E100" s="283">
        <v>46180.3</v>
      </c>
      <c r="F100" s="283">
        <v>272577.65395999997</v>
      </c>
      <c r="G100" s="283">
        <v>28784</v>
      </c>
    </row>
    <row r="101" spans="1:7" s="257" customFormat="1">
      <c r="A101" s="318">
        <v>65</v>
      </c>
      <c r="B101" s="319"/>
      <c r="C101" s="319" t="s">
        <v>298</v>
      </c>
      <c r="D101" s="283">
        <v>1.7665</v>
      </c>
      <c r="E101" s="283">
        <v>0</v>
      </c>
      <c r="F101" s="283">
        <v>339.5378</v>
      </c>
      <c r="G101" s="283">
        <v>0</v>
      </c>
    </row>
    <row r="102" spans="1:7" s="257" customFormat="1">
      <c r="A102" s="318">
        <v>66</v>
      </c>
      <c r="B102" s="319"/>
      <c r="C102" s="319" t="s">
        <v>299</v>
      </c>
      <c r="D102" s="283">
        <v>2103.3690000000001</v>
      </c>
      <c r="E102" s="283">
        <v>200</v>
      </c>
      <c r="F102" s="283">
        <v>2236.9520000000002</v>
      </c>
      <c r="G102" s="283">
        <v>210</v>
      </c>
    </row>
    <row r="103" spans="1:7" s="257" customFormat="1">
      <c r="A103" s="318">
        <v>67</v>
      </c>
      <c r="B103" s="319"/>
      <c r="C103" s="319" t="s">
        <v>285</v>
      </c>
      <c r="D103" s="283">
        <v>38247.532899999998</v>
      </c>
      <c r="E103" s="261">
        <v>34683</v>
      </c>
      <c r="F103" s="261">
        <v>32930.45736</v>
      </c>
      <c r="G103" s="261">
        <v>36289.5</v>
      </c>
    </row>
    <row r="104" spans="1:7" s="257" customFormat="1" ht="28">
      <c r="A104" s="327" t="s">
        <v>300</v>
      </c>
      <c r="B104" s="319"/>
      <c r="C104" s="328" t="s">
        <v>301</v>
      </c>
      <c r="D104" s="283">
        <v>0</v>
      </c>
      <c r="E104" s="423">
        <v>0</v>
      </c>
      <c r="F104" s="423">
        <v>0</v>
      </c>
      <c r="G104" s="423">
        <v>0</v>
      </c>
    </row>
    <row r="105" spans="1:7" s="257" customFormat="1" ht="42">
      <c r="A105" s="329" t="s">
        <v>302</v>
      </c>
      <c r="B105" s="323"/>
      <c r="C105" s="330" t="s">
        <v>303</v>
      </c>
      <c r="D105" s="283">
        <v>0</v>
      </c>
      <c r="E105" s="424">
        <v>0</v>
      </c>
      <c r="F105" s="424">
        <v>0</v>
      </c>
      <c r="G105" s="424">
        <v>0</v>
      </c>
    </row>
    <row r="106" spans="1:7">
      <c r="A106" s="324">
        <v>6</v>
      </c>
      <c r="B106" s="325"/>
      <c r="C106" s="325" t="s">
        <v>304</v>
      </c>
      <c r="D106" s="326">
        <f t="shared" ref="D106:G106" si="10">SUM(D96:D105)</f>
        <v>167945.00503999999</v>
      </c>
      <c r="E106" s="326">
        <f t="shared" si="10"/>
        <v>116291.3</v>
      </c>
      <c r="F106" s="326">
        <f t="shared" si="10"/>
        <v>362931.35870999994</v>
      </c>
      <c r="G106" s="326">
        <f t="shared" si="10"/>
        <v>104880.5</v>
      </c>
    </row>
    <row r="107" spans="1:7">
      <c r="A107" s="331" t="s">
        <v>305</v>
      </c>
      <c r="B107" s="331"/>
      <c r="C107" s="325" t="s">
        <v>3</v>
      </c>
      <c r="D107" s="326">
        <f t="shared" ref="D107:G107" si="11">(D95-D88)-(D106-D103)</f>
        <v>1081234.9402300001</v>
      </c>
      <c r="E107" s="326">
        <f t="shared" si="11"/>
        <v>958271.5</v>
      </c>
      <c r="F107" s="326">
        <f t="shared" si="11"/>
        <v>407445.78414</v>
      </c>
      <c r="G107" s="326">
        <f t="shared" si="11"/>
        <v>905852.10000000009</v>
      </c>
    </row>
    <row r="108" spans="1:7">
      <c r="A108" s="332" t="s">
        <v>306</v>
      </c>
      <c r="B108" s="332"/>
      <c r="C108" s="333" t="s">
        <v>307</v>
      </c>
      <c r="D108" s="425">
        <f t="shared" ref="D108:G108" si="12">D107-D85-D86+D100+D101</f>
        <v>654707.37721000018</v>
      </c>
      <c r="E108" s="425">
        <f t="shared" si="12"/>
        <v>973278.8</v>
      </c>
      <c r="F108" s="425">
        <f t="shared" si="12"/>
        <v>671782.10687000002</v>
      </c>
      <c r="G108" s="425">
        <f t="shared" si="12"/>
        <v>918736.10000000009</v>
      </c>
    </row>
    <row r="109" spans="1:7">
      <c r="C109" s="292"/>
    </row>
    <row r="110" spans="1:7">
      <c r="A110" s="334" t="s">
        <v>308</v>
      </c>
      <c r="B110" s="335"/>
      <c r="C110" s="334"/>
    </row>
    <row r="111" spans="1:7" s="257" customFormat="1">
      <c r="A111" s="336">
        <v>10</v>
      </c>
      <c r="B111" s="337"/>
      <c r="C111" s="337" t="s">
        <v>309</v>
      </c>
      <c r="D111" s="338">
        <f t="shared" ref="D111:G111" si="13">D112+D117</f>
        <v>5896743.7859000005</v>
      </c>
      <c r="E111" s="338">
        <f t="shared" si="13"/>
        <v>0</v>
      </c>
      <c r="F111" s="338">
        <f t="shared" si="13"/>
        <v>6187562.5962999994</v>
      </c>
      <c r="G111" s="338">
        <f t="shared" si="13"/>
        <v>0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:G112" si="14">D113+D114+D115+D116</f>
        <v>4794719.3299400005</v>
      </c>
      <c r="E112" s="338">
        <f t="shared" si="14"/>
        <v>0</v>
      </c>
      <c r="F112" s="338">
        <f t="shared" si="14"/>
        <v>4949847.3219499998</v>
      </c>
      <c r="G112" s="338">
        <f t="shared" si="14"/>
        <v>0</v>
      </c>
    </row>
    <row r="113" spans="1:7" s="257" customFormat="1">
      <c r="A113" s="426" t="s">
        <v>312</v>
      </c>
      <c r="B113" s="361"/>
      <c r="C113" s="361" t="s">
        <v>313</v>
      </c>
      <c r="D113" s="422">
        <v>3658822.5754200001</v>
      </c>
      <c r="E113" s="422">
        <v>0</v>
      </c>
      <c r="F113" s="422">
        <v>3912319.3984099999</v>
      </c>
      <c r="G113" s="422">
        <v>0</v>
      </c>
    </row>
    <row r="114" spans="1:7" s="308" customFormat="1" ht="15" customHeight="1">
      <c r="A114" s="427">
        <v>102</v>
      </c>
      <c r="B114" s="428"/>
      <c r="C114" s="428" t="s">
        <v>314</v>
      </c>
      <c r="D114" s="422">
        <v>137105.67915000001</v>
      </c>
      <c r="E114" s="429">
        <v>0</v>
      </c>
      <c r="F114" s="429">
        <v>133441.99215000001</v>
      </c>
      <c r="G114" s="429">
        <v>0</v>
      </c>
    </row>
    <row r="115" spans="1:7" s="257" customFormat="1">
      <c r="A115" s="426">
        <v>104</v>
      </c>
      <c r="B115" s="361"/>
      <c r="C115" s="361" t="s">
        <v>315</v>
      </c>
      <c r="D115" s="422">
        <v>939602.16301999998</v>
      </c>
      <c r="E115" s="422">
        <v>0</v>
      </c>
      <c r="F115" s="422">
        <v>838403.4926</v>
      </c>
      <c r="G115" s="422">
        <v>0</v>
      </c>
    </row>
    <row r="116" spans="1:7" s="257" customFormat="1">
      <c r="A116" s="426">
        <v>106</v>
      </c>
      <c r="B116" s="361"/>
      <c r="C116" s="361" t="s">
        <v>316</v>
      </c>
      <c r="D116" s="422">
        <v>59188.912349999999</v>
      </c>
      <c r="E116" s="422">
        <v>0</v>
      </c>
      <c r="F116" s="422">
        <v>65682.43879</v>
      </c>
      <c r="G116" s="422">
        <v>0</v>
      </c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G117" si="15">D118+D119+D120</f>
        <v>1102024.4559599999</v>
      </c>
      <c r="E117" s="338">
        <f t="shared" si="15"/>
        <v>0</v>
      </c>
      <c r="F117" s="338">
        <f t="shared" si="15"/>
        <v>1237715.2743499998</v>
      </c>
      <c r="G117" s="338">
        <f t="shared" si="15"/>
        <v>0</v>
      </c>
    </row>
    <row r="118" spans="1:7" s="257" customFormat="1">
      <c r="A118" s="426">
        <v>107</v>
      </c>
      <c r="B118" s="361"/>
      <c r="C118" s="361" t="s">
        <v>319</v>
      </c>
      <c r="D118" s="422">
        <v>105428.04411</v>
      </c>
      <c r="E118" s="422">
        <v>0</v>
      </c>
      <c r="F118" s="422">
        <v>105275.74325</v>
      </c>
      <c r="G118" s="422">
        <v>0</v>
      </c>
    </row>
    <row r="119" spans="1:7" s="257" customFormat="1">
      <c r="A119" s="426">
        <v>108</v>
      </c>
      <c r="B119" s="361"/>
      <c r="C119" s="361" t="s">
        <v>320</v>
      </c>
      <c r="D119" s="422">
        <v>996596.41185000003</v>
      </c>
      <c r="E119" s="422">
        <v>0</v>
      </c>
      <c r="F119" s="422">
        <v>1132439.5310999998</v>
      </c>
      <c r="G119" s="422">
        <v>0</v>
      </c>
    </row>
    <row r="120" spans="1:7" s="347" customFormat="1" ht="14">
      <c r="A120" s="427">
        <v>109</v>
      </c>
      <c r="B120" s="430"/>
      <c r="C120" s="430" t="s">
        <v>321</v>
      </c>
      <c r="D120" s="422">
        <v>0</v>
      </c>
      <c r="E120" s="431">
        <v>0</v>
      </c>
      <c r="F120" s="431">
        <v>0</v>
      </c>
      <c r="G120" s="431">
        <v>0</v>
      </c>
    </row>
    <row r="121" spans="1:7" s="257" customFormat="1">
      <c r="A121" s="339">
        <v>14</v>
      </c>
      <c r="B121" s="340"/>
      <c r="C121" s="340" t="s">
        <v>322</v>
      </c>
      <c r="D121" s="348">
        <f t="shared" ref="D121:G121" si="16">SUM(D122:D130)</f>
        <v>14483324.69019</v>
      </c>
      <c r="E121" s="348">
        <f t="shared" si="16"/>
        <v>0</v>
      </c>
      <c r="F121" s="348">
        <f t="shared" si="16"/>
        <v>14254601.757399999</v>
      </c>
      <c r="G121" s="348">
        <f t="shared" si="16"/>
        <v>0</v>
      </c>
    </row>
    <row r="122" spans="1:7" s="257" customFormat="1">
      <c r="A122" s="341" t="s">
        <v>323</v>
      </c>
      <c r="B122" s="342"/>
      <c r="C122" s="342" t="s">
        <v>324</v>
      </c>
      <c r="D122" s="410">
        <v>7979670.0017100004</v>
      </c>
      <c r="E122" s="410">
        <v>0</v>
      </c>
      <c r="F122" s="410">
        <v>8015224.1559899999</v>
      </c>
      <c r="G122" s="410">
        <v>0</v>
      </c>
    </row>
    <row r="123" spans="1:7" s="257" customFormat="1">
      <c r="A123" s="341">
        <v>144</v>
      </c>
      <c r="B123" s="342"/>
      <c r="C123" s="342" t="s">
        <v>282</v>
      </c>
      <c r="D123" s="410">
        <v>775966.87210000004</v>
      </c>
      <c r="E123" s="422">
        <v>0</v>
      </c>
      <c r="F123" s="422">
        <v>513029.46942000004</v>
      </c>
      <c r="G123" s="422">
        <v>0</v>
      </c>
    </row>
    <row r="124" spans="1:7" s="257" customFormat="1">
      <c r="A124" s="341">
        <v>145</v>
      </c>
      <c r="B124" s="342"/>
      <c r="C124" s="342" t="s">
        <v>325</v>
      </c>
      <c r="D124" s="410">
        <v>3043600.7975100004</v>
      </c>
      <c r="E124" s="422">
        <v>0</v>
      </c>
      <c r="F124" s="422">
        <v>3043372.8004999999</v>
      </c>
      <c r="G124" s="422">
        <v>0</v>
      </c>
    </row>
    <row r="125" spans="1:7" s="257" customFormat="1">
      <c r="A125" s="341">
        <v>146</v>
      </c>
      <c r="B125" s="342"/>
      <c r="C125" s="342" t="s">
        <v>326</v>
      </c>
      <c r="D125" s="410">
        <v>2684087.0188699998</v>
      </c>
      <c r="E125" s="422">
        <v>0</v>
      </c>
      <c r="F125" s="422">
        <v>2682975.3314899998</v>
      </c>
      <c r="G125" s="422">
        <v>0</v>
      </c>
    </row>
    <row r="126" spans="1:7" s="347" customFormat="1" ht="29.5" customHeight="1">
      <c r="A126" s="343" t="s">
        <v>327</v>
      </c>
      <c r="B126" s="345"/>
      <c r="C126" s="345" t="s">
        <v>328</v>
      </c>
      <c r="D126" s="410">
        <v>0</v>
      </c>
      <c r="E126" s="413">
        <v>0</v>
      </c>
      <c r="F126" s="413">
        <v>0</v>
      </c>
      <c r="G126" s="413">
        <v>0</v>
      </c>
    </row>
    <row r="127" spans="1:7" s="257" customFormat="1">
      <c r="A127" s="341">
        <v>1484</v>
      </c>
      <c r="B127" s="342"/>
      <c r="C127" s="342" t="s">
        <v>329</v>
      </c>
      <c r="D127" s="410">
        <v>0</v>
      </c>
      <c r="E127" s="410">
        <v>0</v>
      </c>
      <c r="F127" s="410">
        <v>0</v>
      </c>
      <c r="G127" s="410">
        <v>0</v>
      </c>
    </row>
    <row r="128" spans="1:7" s="257" customFormat="1">
      <c r="A128" s="341">
        <v>1485</v>
      </c>
      <c r="B128" s="342"/>
      <c r="C128" s="342" t="s">
        <v>330</v>
      </c>
      <c r="D128" s="410">
        <v>0</v>
      </c>
      <c r="E128" s="410">
        <v>0</v>
      </c>
      <c r="F128" s="410">
        <v>0</v>
      </c>
      <c r="G128" s="410">
        <v>0</v>
      </c>
    </row>
    <row r="129" spans="1:7" s="257" customFormat="1">
      <c r="A129" s="341">
        <v>1486</v>
      </c>
      <c r="B129" s="342"/>
      <c r="C129" s="342" t="s">
        <v>331</v>
      </c>
      <c r="D129" s="410">
        <v>0</v>
      </c>
      <c r="E129" s="410">
        <v>0</v>
      </c>
      <c r="F129" s="410">
        <v>0</v>
      </c>
      <c r="G129" s="410">
        <v>0</v>
      </c>
    </row>
    <row r="130" spans="1:7" s="257" customFormat="1">
      <c r="A130" s="351">
        <v>1489</v>
      </c>
      <c r="B130" s="352"/>
      <c r="C130" s="352" t="s">
        <v>332</v>
      </c>
      <c r="D130" s="410">
        <v>0</v>
      </c>
      <c r="E130" s="432">
        <v>0</v>
      </c>
      <c r="F130" s="432">
        <v>0</v>
      </c>
      <c r="G130" s="432">
        <v>0</v>
      </c>
    </row>
    <row r="131" spans="1:7">
      <c r="A131" s="354">
        <v>1</v>
      </c>
      <c r="B131" s="355"/>
      <c r="C131" s="354" t="s">
        <v>333</v>
      </c>
      <c r="D131" s="356">
        <f t="shared" ref="D131:G131" si="17">D111+D121</f>
        <v>20380068.476089999</v>
      </c>
      <c r="E131" s="356">
        <f t="shared" si="17"/>
        <v>0</v>
      </c>
      <c r="F131" s="356">
        <f t="shared" si="17"/>
        <v>20442164.353699997</v>
      </c>
      <c r="G131" s="356">
        <f t="shared" si="17"/>
        <v>0</v>
      </c>
    </row>
    <row r="132" spans="1:7">
      <c r="C132" s="292"/>
    </row>
    <row r="133" spans="1:7" s="257" customFormat="1">
      <c r="A133" s="336">
        <v>20</v>
      </c>
      <c r="B133" s="337"/>
      <c r="C133" s="337" t="s">
        <v>334</v>
      </c>
      <c r="D133" s="357">
        <f t="shared" ref="D133:G133" si="18">D134+D140</f>
        <v>12002014.357320001</v>
      </c>
      <c r="E133" s="357">
        <f t="shared" si="18"/>
        <v>0</v>
      </c>
      <c r="F133" s="357">
        <f t="shared" si="18"/>
        <v>11711210.808490001</v>
      </c>
      <c r="G133" s="357">
        <f t="shared" si="18"/>
        <v>0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:G134" si="19">D135+D136+D138+D139</f>
        <v>4635664.5011800006</v>
      </c>
      <c r="E134" s="338">
        <f t="shared" si="19"/>
        <v>0</v>
      </c>
      <c r="F134" s="338">
        <f t="shared" si="19"/>
        <v>5606856.7871300001</v>
      </c>
      <c r="G134" s="338">
        <f t="shared" si="19"/>
        <v>0</v>
      </c>
    </row>
    <row r="135" spans="1:7" s="269" customFormat="1">
      <c r="A135" s="359">
        <v>200</v>
      </c>
      <c r="B135" s="342"/>
      <c r="C135" s="342" t="s">
        <v>337</v>
      </c>
      <c r="D135" s="422">
        <v>1503636.7675399999</v>
      </c>
      <c r="E135" s="422">
        <v>0</v>
      </c>
      <c r="F135" s="422">
        <v>1528342.77877</v>
      </c>
      <c r="G135" s="422">
        <v>0</v>
      </c>
    </row>
    <row r="136" spans="1:7" s="269" customFormat="1">
      <c r="A136" s="359">
        <v>201</v>
      </c>
      <c r="B136" s="342"/>
      <c r="C136" s="342" t="s">
        <v>338</v>
      </c>
      <c r="D136" s="422">
        <v>959116.76497000002</v>
      </c>
      <c r="E136" s="422">
        <v>0</v>
      </c>
      <c r="F136" s="422">
        <v>1858689.48199</v>
      </c>
      <c r="G136" s="422">
        <v>0</v>
      </c>
    </row>
    <row r="137" spans="1:7" s="269" customFormat="1">
      <c r="A137" s="360" t="s">
        <v>339</v>
      </c>
      <c r="B137" s="361"/>
      <c r="C137" s="361" t="s">
        <v>340</v>
      </c>
      <c r="D137" s="422">
        <v>3751.0372400000001</v>
      </c>
      <c r="E137" s="422">
        <v>0</v>
      </c>
      <c r="F137" s="422">
        <v>3229.2838700000002</v>
      </c>
      <c r="G137" s="422">
        <v>0</v>
      </c>
    </row>
    <row r="138" spans="1:7" s="269" customFormat="1">
      <c r="A138" s="359">
        <v>204</v>
      </c>
      <c r="B138" s="342"/>
      <c r="C138" s="342" t="s">
        <v>341</v>
      </c>
      <c r="D138" s="422">
        <v>1810753.21612</v>
      </c>
      <c r="E138" s="422">
        <v>0</v>
      </c>
      <c r="F138" s="422">
        <v>1876173.5650899999</v>
      </c>
      <c r="G138" s="422">
        <v>0</v>
      </c>
    </row>
    <row r="139" spans="1:7" s="269" customFormat="1">
      <c r="A139" s="359">
        <v>205</v>
      </c>
      <c r="B139" s="342"/>
      <c r="C139" s="342" t="s">
        <v>342</v>
      </c>
      <c r="D139" s="422">
        <v>362157.75255000003</v>
      </c>
      <c r="E139" s="422">
        <v>0</v>
      </c>
      <c r="F139" s="422">
        <v>343650.96127999999</v>
      </c>
      <c r="G139" s="422">
        <v>0</v>
      </c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G140" si="20">D141+D143+D144</f>
        <v>7366349.8561400007</v>
      </c>
      <c r="E140" s="338">
        <f t="shared" si="20"/>
        <v>0</v>
      </c>
      <c r="F140" s="338">
        <f t="shared" si="20"/>
        <v>6104354.0213600006</v>
      </c>
      <c r="G140" s="338">
        <f t="shared" si="20"/>
        <v>0</v>
      </c>
    </row>
    <row r="141" spans="1:7" s="269" customFormat="1">
      <c r="A141" s="359">
        <v>206</v>
      </c>
      <c r="B141" s="342"/>
      <c r="C141" s="342" t="s">
        <v>345</v>
      </c>
      <c r="D141" s="422">
        <v>5730290.0934700007</v>
      </c>
      <c r="E141" s="422">
        <v>0</v>
      </c>
      <c r="F141" s="422">
        <v>4576401.0628500003</v>
      </c>
      <c r="G141" s="422">
        <v>0</v>
      </c>
    </row>
    <row r="142" spans="1:7" s="269" customFormat="1">
      <c r="A142" s="360" t="s">
        <v>346</v>
      </c>
      <c r="B142" s="361"/>
      <c r="C142" s="361" t="s">
        <v>347</v>
      </c>
      <c r="D142" s="422">
        <v>686136.55310000002</v>
      </c>
      <c r="E142" s="422">
        <v>0</v>
      </c>
      <c r="F142" s="422">
        <v>690414.00036000006</v>
      </c>
      <c r="G142" s="422">
        <v>0</v>
      </c>
    </row>
    <row r="143" spans="1:7" s="269" customFormat="1">
      <c r="A143" s="359">
        <v>208</v>
      </c>
      <c r="B143" s="342"/>
      <c r="C143" s="342" t="s">
        <v>348</v>
      </c>
      <c r="D143" s="422">
        <v>771813.13375000004</v>
      </c>
      <c r="E143" s="422">
        <v>0</v>
      </c>
      <c r="F143" s="422">
        <v>660051.87789</v>
      </c>
      <c r="G143" s="422">
        <v>0</v>
      </c>
    </row>
    <row r="144" spans="1:7" s="273" customFormat="1" ht="28">
      <c r="A144" s="343">
        <v>209</v>
      </c>
      <c r="B144" s="345"/>
      <c r="C144" s="345" t="s">
        <v>349</v>
      </c>
      <c r="D144" s="422">
        <v>864246.62891999993</v>
      </c>
      <c r="E144" s="429">
        <v>0</v>
      </c>
      <c r="F144" s="429">
        <v>867901.08062000002</v>
      </c>
      <c r="G144" s="429">
        <v>0</v>
      </c>
    </row>
    <row r="145" spans="1:7" s="257" customFormat="1">
      <c r="A145" s="358">
        <v>29</v>
      </c>
      <c r="B145" s="340"/>
      <c r="C145" s="340" t="s">
        <v>350</v>
      </c>
      <c r="D145" s="422">
        <v>8378054.1187700005</v>
      </c>
      <c r="E145" s="422">
        <v>0</v>
      </c>
      <c r="F145" s="422">
        <v>8730953.5452099983</v>
      </c>
      <c r="G145" s="422">
        <v>0</v>
      </c>
    </row>
    <row r="146" spans="1:7" s="257" customFormat="1">
      <c r="A146" s="363" t="s">
        <v>351</v>
      </c>
      <c r="B146" s="364"/>
      <c r="C146" s="364" t="s">
        <v>352</v>
      </c>
      <c r="D146" s="422">
        <v>5596980.9565500002</v>
      </c>
      <c r="E146" s="433">
        <v>0</v>
      </c>
      <c r="F146" s="433">
        <v>5829480.1993800001</v>
      </c>
      <c r="G146" s="433">
        <v>0</v>
      </c>
    </row>
    <row r="147" spans="1:7">
      <c r="A147" s="354">
        <v>2</v>
      </c>
      <c r="B147" s="355"/>
      <c r="C147" s="434" t="s">
        <v>353</v>
      </c>
      <c r="D147" s="356">
        <f t="shared" ref="D147:G147" si="21">D133+D145</f>
        <v>20380068.476090003</v>
      </c>
      <c r="E147" s="356">
        <f t="shared" si="21"/>
        <v>0</v>
      </c>
      <c r="F147" s="356">
        <f t="shared" si="21"/>
        <v>20442164.353699997</v>
      </c>
      <c r="G147" s="356">
        <f t="shared" si="21"/>
        <v>0</v>
      </c>
    </row>
    <row r="148" spans="1:7" ht="7.5" customHeight="1"/>
    <row r="149" spans="1:7" ht="13.5" customHeight="1">
      <c r="A149" s="365" t="s">
        <v>354</v>
      </c>
      <c r="B149" s="366"/>
      <c r="C149" s="435" t="s">
        <v>355</v>
      </c>
      <c r="D149" s="366"/>
      <c r="E149" s="366"/>
      <c r="F149" s="366"/>
      <c r="G149" s="366"/>
    </row>
    <row r="150" spans="1:7">
      <c r="A150" s="436" t="s">
        <v>356</v>
      </c>
      <c r="B150" s="437"/>
      <c r="C150" s="438" t="s">
        <v>101</v>
      </c>
      <c r="D150" s="370">
        <f t="shared" ref="D150:G150" si="22">D77+SUM(D8:D12)-D30-D31+D16-D33+D59+D63-D73+D64-D74-D54+D20-D35</f>
        <v>681553.30941999739</v>
      </c>
      <c r="E150" s="370">
        <f t="shared" si="22"/>
        <v>570192.43393000041</v>
      </c>
      <c r="F150" s="370">
        <f t="shared" si="22"/>
        <v>986402.67525000114</v>
      </c>
      <c r="G150" s="370">
        <f t="shared" si="22"/>
        <v>591855.57441999996</v>
      </c>
    </row>
    <row r="151" spans="1:7">
      <c r="A151" s="367" t="s">
        <v>357</v>
      </c>
      <c r="B151" s="366"/>
      <c r="C151" s="439" t="s">
        <v>358</v>
      </c>
      <c r="D151" s="373">
        <f t="shared" ref="D151:G151" si="23">IF(D177=0,0,D150/D177)</f>
        <v>4.7980760879488528E-2</v>
      </c>
      <c r="E151" s="373">
        <f t="shared" si="23"/>
        <v>3.9120897323715133E-2</v>
      </c>
      <c r="F151" s="373">
        <f t="shared" si="23"/>
        <v>6.6601011491487394E-2</v>
      </c>
      <c r="G151" s="373">
        <f t="shared" si="23"/>
        <v>3.9862217486956432E-2</v>
      </c>
    </row>
    <row r="152" spans="1:7" s="443" customFormat="1" ht="28">
      <c r="A152" s="381" t="s">
        <v>359</v>
      </c>
      <c r="B152" s="440"/>
      <c r="C152" s="441" t="s">
        <v>360</v>
      </c>
      <c r="D152" s="442">
        <f t="shared" ref="D152:G152" si="24">IF(D107=0,0,D150/D107)</f>
        <v>0.63034710039523645</v>
      </c>
      <c r="E152" s="442">
        <f t="shared" si="24"/>
        <v>0.59502180115969261</v>
      </c>
      <c r="F152" s="442">
        <f t="shared" si="24"/>
        <v>2.4209421563460558</v>
      </c>
      <c r="G152" s="442">
        <f t="shared" si="24"/>
        <v>0.65336888264651583</v>
      </c>
    </row>
    <row r="153" spans="1:7" s="443" customFormat="1" ht="28">
      <c r="A153" s="374" t="s">
        <v>359</v>
      </c>
      <c r="B153" s="444"/>
      <c r="C153" s="445" t="s">
        <v>361</v>
      </c>
      <c r="D153" s="393">
        <f t="shared" ref="D153:G153" si="25">IF(0=D108,0,D150/D108)</f>
        <v>1.0410044748913625</v>
      </c>
      <c r="E153" s="393">
        <f t="shared" si="25"/>
        <v>0.58584696792943647</v>
      </c>
      <c r="F153" s="393">
        <f t="shared" si="25"/>
        <v>1.4683372259584238</v>
      </c>
      <c r="G153" s="393">
        <f t="shared" si="25"/>
        <v>0.64420628994550222</v>
      </c>
    </row>
    <row r="154" spans="1:7" ht="28">
      <c r="A154" s="378" t="s">
        <v>362</v>
      </c>
      <c r="B154" s="446"/>
      <c r="C154" s="447" t="s">
        <v>363</v>
      </c>
      <c r="D154" s="386">
        <f t="shared" ref="D154:G154" si="26">D150-D107</f>
        <v>-399681.63081000268</v>
      </c>
      <c r="E154" s="386">
        <f t="shared" si="26"/>
        <v>-388079.06606999959</v>
      </c>
      <c r="F154" s="386">
        <f t="shared" si="26"/>
        <v>578956.89111000113</v>
      </c>
      <c r="G154" s="386">
        <f t="shared" si="26"/>
        <v>-313996.52558000013</v>
      </c>
    </row>
    <row r="155" spans="1:7" ht="28">
      <c r="A155" s="374" t="s">
        <v>364</v>
      </c>
      <c r="B155" s="444"/>
      <c r="C155" s="445" t="s">
        <v>365</v>
      </c>
      <c r="D155" s="383">
        <f t="shared" ref="D155:G155" si="27">D150-D108</f>
        <v>26845.932209997205</v>
      </c>
      <c r="E155" s="383">
        <f t="shared" si="27"/>
        <v>-403086.36606999964</v>
      </c>
      <c r="F155" s="383">
        <f t="shared" si="27"/>
        <v>314620.56838000112</v>
      </c>
      <c r="G155" s="383">
        <f t="shared" si="27"/>
        <v>-326880.52558000013</v>
      </c>
    </row>
    <row r="156" spans="1:7">
      <c r="A156" s="436" t="s">
        <v>366</v>
      </c>
      <c r="B156" s="437"/>
      <c r="C156" s="438" t="s">
        <v>367</v>
      </c>
      <c r="D156" s="387">
        <f t="shared" ref="D156:G156" si="28">D135+D136-D137+D141-D142</f>
        <v>7503156.0356400004</v>
      </c>
      <c r="E156" s="387">
        <f t="shared" si="28"/>
        <v>0</v>
      </c>
      <c r="F156" s="387">
        <f t="shared" si="28"/>
        <v>7269790.03938</v>
      </c>
      <c r="G156" s="387">
        <f t="shared" si="28"/>
        <v>0</v>
      </c>
    </row>
    <row r="157" spans="1:7">
      <c r="A157" s="448" t="s">
        <v>368</v>
      </c>
      <c r="B157" s="449"/>
      <c r="C157" s="450" t="s">
        <v>369</v>
      </c>
      <c r="D157" s="390">
        <f t="shared" ref="D157:G157" si="29">IF(D177=0,0,D156/D177)</f>
        <v>0.52821566649555329</v>
      </c>
      <c r="E157" s="390">
        <f t="shared" si="29"/>
        <v>0</v>
      </c>
      <c r="F157" s="390">
        <f t="shared" si="29"/>
        <v>0.49084961152476098</v>
      </c>
      <c r="G157" s="390">
        <f t="shared" si="29"/>
        <v>0</v>
      </c>
    </row>
    <row r="158" spans="1:7">
      <c r="A158" s="436" t="s">
        <v>370</v>
      </c>
      <c r="B158" s="437"/>
      <c r="C158" s="438" t="s">
        <v>371</v>
      </c>
      <c r="D158" s="387">
        <f t="shared" ref="D158:G158" si="30">D133-D142-D111</f>
        <v>5419134.0183200017</v>
      </c>
      <c r="E158" s="387">
        <f t="shared" si="30"/>
        <v>0</v>
      </c>
      <c r="F158" s="387">
        <f t="shared" si="30"/>
        <v>4833234.2118300004</v>
      </c>
      <c r="G158" s="387">
        <f t="shared" si="30"/>
        <v>0</v>
      </c>
    </row>
    <row r="159" spans="1:7">
      <c r="A159" s="367" t="s">
        <v>372</v>
      </c>
      <c r="B159" s="366"/>
      <c r="C159" s="439" t="s">
        <v>373</v>
      </c>
      <c r="D159" s="391">
        <f t="shared" ref="D159:G159" si="31">D121-D123-D124-D142-D145</f>
        <v>1599566.3487100014</v>
      </c>
      <c r="E159" s="391">
        <f t="shared" si="31"/>
        <v>0</v>
      </c>
      <c r="F159" s="391">
        <f t="shared" si="31"/>
        <v>1276831.9419099987</v>
      </c>
      <c r="G159" s="391">
        <f t="shared" si="31"/>
        <v>0</v>
      </c>
    </row>
    <row r="160" spans="1:7">
      <c r="A160" s="367" t="s">
        <v>374</v>
      </c>
      <c r="B160" s="366"/>
      <c r="C160" s="439" t="s">
        <v>375</v>
      </c>
      <c r="D160" s="392">
        <f t="shared" ref="D160:G160" si="32">IF(D175=0,"-",1000*D158/D175)</f>
        <v>3702.9626510342973</v>
      </c>
      <c r="E160" s="392">
        <f t="shared" si="32"/>
        <v>0</v>
      </c>
      <c r="F160" s="392">
        <f t="shared" si="32"/>
        <v>3261.2850391193538</v>
      </c>
      <c r="G160" s="392">
        <f t="shared" si="32"/>
        <v>0</v>
      </c>
    </row>
    <row r="161" spans="1:7">
      <c r="A161" s="367" t="s">
        <v>374</v>
      </c>
      <c r="B161" s="366"/>
      <c r="C161" s="439" t="s">
        <v>376</v>
      </c>
      <c r="D161" s="391">
        <f t="shared" ref="D161:G161" si="33">IF(D175=0,0,1000*(D159/D175))</f>
        <v>1093.0038687178812</v>
      </c>
      <c r="E161" s="391">
        <f t="shared" si="33"/>
        <v>0</v>
      </c>
      <c r="F161" s="391">
        <f t="shared" si="33"/>
        <v>861.55827073899218</v>
      </c>
      <c r="G161" s="391">
        <f t="shared" si="33"/>
        <v>0</v>
      </c>
    </row>
    <row r="162" spans="1:7">
      <c r="A162" s="448" t="s">
        <v>377</v>
      </c>
      <c r="B162" s="449"/>
      <c r="C162" s="450" t="s">
        <v>378</v>
      </c>
      <c r="D162" s="390">
        <f t="shared" ref="D162:G162" si="34">IF((D22+D23+D65+D66)=0,0,D158/(D22+D23+D65+D66))</f>
        <v>0.84041319620086463</v>
      </c>
      <c r="E162" s="390">
        <f t="shared" si="34"/>
        <v>0</v>
      </c>
      <c r="F162" s="390">
        <f t="shared" si="34"/>
        <v>0.71492284165182829</v>
      </c>
      <c r="G162" s="390">
        <f t="shared" si="34"/>
        <v>0</v>
      </c>
    </row>
    <row r="163" spans="1:7">
      <c r="A163" s="367" t="s">
        <v>379</v>
      </c>
      <c r="B163" s="366"/>
      <c r="C163" s="439" t="s">
        <v>420</v>
      </c>
      <c r="D163" s="370">
        <f t="shared" ref="D163:G163" si="35">D145</f>
        <v>8378054.1187700005</v>
      </c>
      <c r="E163" s="370">
        <f t="shared" si="35"/>
        <v>0</v>
      </c>
      <c r="F163" s="370">
        <f t="shared" si="35"/>
        <v>8730953.5452099983</v>
      </c>
      <c r="G163" s="370">
        <f t="shared" si="35"/>
        <v>0</v>
      </c>
    </row>
    <row r="164" spans="1:7" ht="28">
      <c r="A164" s="374" t="s">
        <v>380</v>
      </c>
      <c r="B164" s="451"/>
      <c r="C164" s="452" t="s">
        <v>381</v>
      </c>
      <c r="D164" s="393">
        <f t="shared" ref="D164:G164" si="36">IF(D178=0,0,D146/D178)</f>
        <v>0.39452019300758606</v>
      </c>
      <c r="E164" s="393">
        <f t="shared" si="36"/>
        <v>0</v>
      </c>
      <c r="F164" s="393">
        <f t="shared" si="36"/>
        <v>0.40423381945919068</v>
      </c>
      <c r="G164" s="393">
        <f t="shared" si="36"/>
        <v>0</v>
      </c>
    </row>
    <row r="165" spans="1:7">
      <c r="A165" s="453" t="s">
        <v>382</v>
      </c>
      <c r="B165" s="454"/>
      <c r="C165" s="455" t="s">
        <v>383</v>
      </c>
      <c r="D165" s="396">
        <f t="shared" ref="D165:G165" si="37">IF(D177=0,0,D180/D177)</f>
        <v>5.1725714799063252E-2</v>
      </c>
      <c r="E165" s="396">
        <f t="shared" si="37"/>
        <v>4.836273114282337E-2</v>
      </c>
      <c r="F165" s="396">
        <f t="shared" si="37"/>
        <v>4.7716237103952827E-2</v>
      </c>
      <c r="G165" s="396">
        <f t="shared" si="37"/>
        <v>4.8339953068110321E-2</v>
      </c>
    </row>
    <row r="166" spans="1:7">
      <c r="A166" s="367" t="s">
        <v>384</v>
      </c>
      <c r="B166" s="366"/>
      <c r="C166" s="439" t="s">
        <v>252</v>
      </c>
      <c r="D166" s="370">
        <f t="shared" ref="D166:G166" si="38">D55</f>
        <v>187032.27000000002</v>
      </c>
      <c r="E166" s="370">
        <f t="shared" si="38"/>
        <v>249077.79000000007</v>
      </c>
      <c r="F166" s="370">
        <f t="shared" si="38"/>
        <v>398768.70477000001</v>
      </c>
      <c r="G166" s="370">
        <f t="shared" si="38"/>
        <v>314025.89899999998</v>
      </c>
    </row>
    <row r="167" spans="1:7">
      <c r="A167" s="448" t="s">
        <v>385</v>
      </c>
      <c r="B167" s="449"/>
      <c r="C167" s="450" t="s">
        <v>386</v>
      </c>
      <c r="D167" s="390">
        <f t="shared" ref="D167:G167" si="39">IF(0=D111,0,(D44+D45+D46+D47+D48)/D111)</f>
        <v>2.0386136787466418E-2</v>
      </c>
      <c r="E167" s="390">
        <f t="shared" si="39"/>
        <v>0</v>
      </c>
      <c r="F167" s="390">
        <f t="shared" si="39"/>
        <v>2.7986944919725209E-2</v>
      </c>
      <c r="G167" s="390">
        <f t="shared" si="39"/>
        <v>0</v>
      </c>
    </row>
    <row r="168" spans="1:7">
      <c r="A168" s="367" t="s">
        <v>387</v>
      </c>
      <c r="B168" s="437"/>
      <c r="C168" s="438" t="s">
        <v>388</v>
      </c>
      <c r="D168" s="370">
        <f t="shared" ref="D168:G168" si="40">D38-D44</f>
        <v>93076.592019999982</v>
      </c>
      <c r="E168" s="370">
        <f t="shared" si="40"/>
        <v>78094.5</v>
      </c>
      <c r="F168" s="370">
        <f t="shared" si="40"/>
        <v>65679.848900000012</v>
      </c>
      <c r="G168" s="370">
        <f t="shared" si="40"/>
        <v>75597.899999999994</v>
      </c>
    </row>
    <row r="169" spans="1:7">
      <c r="A169" s="448" t="s">
        <v>389</v>
      </c>
      <c r="B169" s="449"/>
      <c r="C169" s="450" t="s">
        <v>390</v>
      </c>
      <c r="D169" s="373">
        <f t="shared" ref="D169:G169" si="41">IF(D177=0,0,D168/D177)</f>
        <v>6.5525112173394082E-3</v>
      </c>
      <c r="E169" s="373">
        <f t="shared" si="41"/>
        <v>5.3580628823670668E-3</v>
      </c>
      <c r="F169" s="373">
        <f t="shared" si="41"/>
        <v>4.4346436613621216E-3</v>
      </c>
      <c r="G169" s="373">
        <f t="shared" si="41"/>
        <v>5.0916136665778971E-3</v>
      </c>
    </row>
    <row r="170" spans="1:7">
      <c r="A170" s="367" t="s">
        <v>391</v>
      </c>
      <c r="B170" s="366"/>
      <c r="C170" s="439" t="s">
        <v>392</v>
      </c>
      <c r="D170" s="370">
        <f t="shared" ref="D170:G170" si="42">SUM(D82:D87)+SUM(D89:D94)</f>
        <v>1210932.41237</v>
      </c>
      <c r="E170" s="370">
        <f t="shared" si="42"/>
        <v>1039879.8</v>
      </c>
      <c r="F170" s="370">
        <f t="shared" si="42"/>
        <v>737446.68548999995</v>
      </c>
      <c r="G170" s="370">
        <f t="shared" si="42"/>
        <v>974443.10000000009</v>
      </c>
    </row>
    <row r="171" spans="1:7">
      <c r="A171" s="367" t="s">
        <v>393</v>
      </c>
      <c r="B171" s="366"/>
      <c r="C171" s="439" t="s">
        <v>394</v>
      </c>
      <c r="D171" s="391">
        <f t="shared" ref="D171:G171" si="43">SUM(D96:D102)+SUM(D104:D105)</f>
        <v>129697.47214</v>
      </c>
      <c r="E171" s="391">
        <f t="shared" si="43"/>
        <v>81608.3</v>
      </c>
      <c r="F171" s="391">
        <f t="shared" si="43"/>
        <v>330000.90134999994</v>
      </c>
      <c r="G171" s="391">
        <f t="shared" si="43"/>
        <v>68591</v>
      </c>
    </row>
    <row r="172" spans="1:7">
      <c r="A172" s="453" t="s">
        <v>395</v>
      </c>
      <c r="B172" s="454"/>
      <c r="C172" s="455" t="s">
        <v>396</v>
      </c>
      <c r="D172" s="396">
        <f t="shared" ref="D172:G172" si="44">IF(D184=0,0,D170/D184)</f>
        <v>8.2799336594944623E-2</v>
      </c>
      <c r="E172" s="396">
        <f t="shared" si="44"/>
        <v>6.9911088837810359E-2</v>
      </c>
      <c r="F172" s="396">
        <f t="shared" si="44"/>
        <v>5.1069319354797554E-2</v>
      </c>
      <c r="G172" s="396">
        <f t="shared" si="44"/>
        <v>6.4720064534208477E-2</v>
      </c>
    </row>
    <row r="173" spans="1:7">
      <c r="C173" s="456"/>
    </row>
    <row r="174" spans="1:7">
      <c r="A174" s="457" t="s">
        <v>397</v>
      </c>
      <c r="B174" s="399"/>
      <c r="C174" s="458"/>
      <c r="D174" s="316"/>
      <c r="E174" s="316"/>
      <c r="F174" s="316"/>
      <c r="G174" s="316"/>
    </row>
    <row r="175" spans="1:7" s="257" customFormat="1">
      <c r="A175" s="459" t="s">
        <v>398</v>
      </c>
      <c r="B175" s="399"/>
      <c r="C175" s="460" t="s">
        <v>421</v>
      </c>
      <c r="D175" s="461">
        <v>1463459</v>
      </c>
      <c r="E175" s="461">
        <v>1480225</v>
      </c>
      <c r="F175" s="461">
        <v>1482003</v>
      </c>
      <c r="G175" s="461">
        <v>1498900</v>
      </c>
    </row>
    <row r="176" spans="1:7">
      <c r="A176" s="457" t="s">
        <v>400</v>
      </c>
      <c r="B176" s="399"/>
      <c r="C176" s="460"/>
      <c r="D176" s="399"/>
      <c r="E176" s="399"/>
      <c r="F176" s="399"/>
      <c r="G176" s="399"/>
    </row>
    <row r="177" spans="1:7">
      <c r="A177" s="459" t="s">
        <v>401</v>
      </c>
      <c r="B177" s="399"/>
      <c r="C177" s="460" t="s">
        <v>402</v>
      </c>
      <c r="D177" s="400">
        <f t="shared" ref="D177:G177" si="45">SUM(D22:D32)+SUM(D44:D53)+SUM(D65:D72)+D75</f>
        <v>14204720.744879998</v>
      </c>
      <c r="E177" s="400">
        <f t="shared" si="45"/>
        <v>14575136.894530002</v>
      </c>
      <c r="F177" s="400">
        <f t="shared" si="45"/>
        <v>14810626.042460002</v>
      </c>
      <c r="G177" s="400">
        <f t="shared" si="45"/>
        <v>14847532.619419999</v>
      </c>
    </row>
    <row r="178" spans="1:7">
      <c r="A178" s="459" t="s">
        <v>403</v>
      </c>
      <c r="B178" s="399"/>
      <c r="C178" s="460" t="s">
        <v>404</v>
      </c>
      <c r="D178" s="400">
        <f t="shared" ref="D178:G178" si="46">D78-D17-D20-D59-D63-D64</f>
        <v>14186804.771340001</v>
      </c>
      <c r="E178" s="400">
        <f t="shared" si="46"/>
        <v>14506630.397600001</v>
      </c>
      <c r="F178" s="400">
        <f t="shared" si="46"/>
        <v>14421060.086409999</v>
      </c>
      <c r="G178" s="400">
        <f t="shared" si="46"/>
        <v>14785116.789999999</v>
      </c>
    </row>
    <row r="179" spans="1:7">
      <c r="A179" s="459"/>
      <c r="B179" s="399"/>
      <c r="C179" s="460" t="s">
        <v>405</v>
      </c>
      <c r="D179" s="400">
        <f t="shared" ref="D179:G179" si="47">D178+D170</f>
        <v>15397737.183710001</v>
      </c>
      <c r="E179" s="400">
        <f t="shared" si="47"/>
        <v>15546510.197600001</v>
      </c>
      <c r="F179" s="400">
        <f t="shared" si="47"/>
        <v>15158506.771899998</v>
      </c>
      <c r="G179" s="400">
        <f t="shared" si="47"/>
        <v>15759559.889999999</v>
      </c>
    </row>
    <row r="180" spans="1:7">
      <c r="A180" s="459" t="s">
        <v>406</v>
      </c>
      <c r="B180" s="399"/>
      <c r="C180" s="460" t="s">
        <v>407</v>
      </c>
      <c r="D180" s="400">
        <f t="shared" ref="D180:G180" si="48">D38-D44+D8+D9+D10+D16-D33</f>
        <v>734749.33405000006</v>
      </c>
      <c r="E180" s="400">
        <f t="shared" si="48"/>
        <v>704893.42700000003</v>
      </c>
      <c r="F180" s="400">
        <f t="shared" si="48"/>
        <v>706707.34389999998</v>
      </c>
      <c r="G180" s="400">
        <f t="shared" si="48"/>
        <v>717729.02999999991</v>
      </c>
    </row>
    <row r="181" spans="1:7" ht="27.5" customHeight="1">
      <c r="A181" s="462" t="s">
        <v>408</v>
      </c>
      <c r="B181" s="402"/>
      <c r="C181" s="463" t="s">
        <v>409</v>
      </c>
      <c r="D181" s="403">
        <f t="shared" ref="D181:G181" si="49">D22+D23+D24+D25+D26+D29+SUM(D44:D47)+SUM(D49:D53)-D54+D32-D33+SUM(D65:D70)+D72</f>
        <v>14069811.03448</v>
      </c>
      <c r="E181" s="403">
        <f t="shared" si="49"/>
        <v>14393550.704530001</v>
      </c>
      <c r="F181" s="403">
        <f t="shared" si="49"/>
        <v>14579438.62878</v>
      </c>
      <c r="G181" s="403">
        <f t="shared" si="49"/>
        <v>14660851.763810001</v>
      </c>
    </row>
    <row r="182" spans="1:7">
      <c r="A182" s="464" t="s">
        <v>410</v>
      </c>
      <c r="B182" s="402"/>
      <c r="C182" s="463" t="s">
        <v>411</v>
      </c>
      <c r="D182" s="403">
        <f t="shared" ref="D182:G182" si="50">D181+D171</f>
        <v>14199508.506619999</v>
      </c>
      <c r="E182" s="403">
        <f t="shared" si="50"/>
        <v>14475159.004530001</v>
      </c>
      <c r="F182" s="403">
        <f t="shared" si="50"/>
        <v>14909439.530129999</v>
      </c>
      <c r="G182" s="403">
        <f t="shared" si="50"/>
        <v>14729442.763810001</v>
      </c>
    </row>
    <row r="183" spans="1:7">
      <c r="A183" s="464" t="s">
        <v>412</v>
      </c>
      <c r="B183" s="402"/>
      <c r="C183" s="463" t="s">
        <v>413</v>
      </c>
      <c r="D183" s="403">
        <f t="shared" ref="D183:G183" si="51">D4+D5-D7+D38+D39+D40+D41+D43+D13-D16+D57+D58+D60+D62</f>
        <v>13413972.353400001</v>
      </c>
      <c r="E183" s="403">
        <f t="shared" si="51"/>
        <v>13834438.670599999</v>
      </c>
      <c r="F183" s="403">
        <f t="shared" si="51"/>
        <v>13702665.201779999</v>
      </c>
      <c r="G183" s="403">
        <f t="shared" si="51"/>
        <v>14081832.060000001</v>
      </c>
    </row>
    <row r="184" spans="1:7">
      <c r="A184" s="464" t="s">
        <v>414</v>
      </c>
      <c r="B184" s="402"/>
      <c r="C184" s="463" t="s">
        <v>415</v>
      </c>
      <c r="D184" s="403">
        <f t="shared" ref="D184:G184" si="52">D183+D170</f>
        <v>14624904.765770001</v>
      </c>
      <c r="E184" s="403">
        <f t="shared" si="52"/>
        <v>14874318.4706</v>
      </c>
      <c r="F184" s="403">
        <f t="shared" si="52"/>
        <v>14440111.887269998</v>
      </c>
      <c r="G184" s="403">
        <f t="shared" si="52"/>
        <v>15056275.16</v>
      </c>
    </row>
    <row r="185" spans="1:7">
      <c r="A185" s="464"/>
      <c r="B185" s="402"/>
      <c r="C185" s="463" t="s">
        <v>416</v>
      </c>
      <c r="D185" s="403">
        <f t="shared" ref="D185:G186" si="53">D181-D183</f>
        <v>655838.68107999861</v>
      </c>
      <c r="E185" s="403">
        <f t="shared" si="53"/>
        <v>559112.03393000178</v>
      </c>
      <c r="F185" s="403">
        <f t="shared" si="53"/>
        <v>876773.42700000107</v>
      </c>
      <c r="G185" s="403">
        <f t="shared" si="53"/>
        <v>579019.70381000079</v>
      </c>
    </row>
    <row r="186" spans="1:7">
      <c r="A186" s="464"/>
      <c r="B186" s="402"/>
      <c r="C186" s="463" t="s">
        <v>417</v>
      </c>
      <c r="D186" s="403">
        <f t="shared" si="53"/>
        <v>-425396.25915000215</v>
      </c>
      <c r="E186" s="403">
        <f t="shared" si="53"/>
        <v>-399159.46606999822</v>
      </c>
      <c r="F186" s="403">
        <f t="shared" si="53"/>
        <v>469327.64286000095</v>
      </c>
      <c r="G186" s="403">
        <f t="shared" si="53"/>
        <v>-326832.39618999884</v>
      </c>
    </row>
  </sheetData>
  <sheetProtection selectLockedCells="1" sort="0" autoFilter="0" pivotTables="0"/>
  <autoFilter ref="A1:D79" xr:uid="{00000000-0009-0000-0000-000000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0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7" man="1"/>
    <brk id="148" max="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N186"/>
  <sheetViews>
    <sheetView zoomScale="115" zoomScaleNormal="115" workbookViewId="0">
      <pane xSplit="3" ySplit="4" topLeftCell="D5" activePane="bottomRight" state="frozen"/>
      <selection activeCell="B31" sqref="B31"/>
      <selection pane="topRight" activeCell="B31" sqref="B31"/>
      <selection pane="bottomLeft" activeCell="B31" sqref="B31"/>
      <selection pane="bottomRight" activeCell="B31" sqref="B31"/>
    </sheetView>
  </sheetViews>
  <sheetFormatPr baseColWidth="10" defaultColWidth="11.5" defaultRowHeight="13"/>
  <cols>
    <col min="1" max="1" width="15.1640625" style="252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40" s="244" customFormat="1" ht="18" customHeight="1">
      <c r="A1" s="467" t="s">
        <v>190</v>
      </c>
      <c r="B1" s="520" t="s">
        <v>664</v>
      </c>
      <c r="C1" s="520" t="s">
        <v>112</v>
      </c>
      <c r="D1" s="241" t="s">
        <v>23</v>
      </c>
      <c r="E1" s="242" t="s">
        <v>22</v>
      </c>
      <c r="F1" s="241" t="s">
        <v>23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</row>
    <row r="2" spans="1:40" s="250" customFormat="1" ht="15" customHeight="1">
      <c r="A2" s="245"/>
      <c r="B2" s="246"/>
      <c r="C2" s="247" t="s">
        <v>192</v>
      </c>
      <c r="D2" s="248">
        <v>2015</v>
      </c>
      <c r="E2" s="249">
        <v>2016</v>
      </c>
      <c r="F2" s="248">
        <v>2016</v>
      </c>
      <c r="G2" s="249">
        <v>2017</v>
      </c>
    </row>
    <row r="3" spans="1:40" ht="15" customHeight="1">
      <c r="A3" s="571" t="s">
        <v>193</v>
      </c>
      <c r="B3" s="572"/>
      <c r="C3" s="572"/>
      <c r="D3" s="251"/>
      <c r="E3" s="251"/>
      <c r="F3" s="251"/>
      <c r="G3" s="251"/>
    </row>
    <row r="4" spans="1:40" s="257" customFormat="1" ht="12.75" customHeight="1">
      <c r="A4" s="253">
        <v>30</v>
      </c>
      <c r="B4" s="254"/>
      <c r="C4" s="255" t="s">
        <v>33</v>
      </c>
      <c r="D4" s="256">
        <v>313719.59999999998</v>
      </c>
      <c r="E4" s="256">
        <v>318171.2</v>
      </c>
      <c r="F4" s="256">
        <v>317679.40000000002</v>
      </c>
      <c r="G4" s="256">
        <v>319896.59999999998</v>
      </c>
    </row>
    <row r="5" spans="1:40" s="257" customFormat="1" ht="12.75" customHeight="1">
      <c r="A5" s="258">
        <v>31</v>
      </c>
      <c r="B5" s="259"/>
      <c r="C5" s="260" t="s">
        <v>194</v>
      </c>
      <c r="D5" s="261">
        <v>101396.4</v>
      </c>
      <c r="E5" s="261">
        <v>105201.2</v>
      </c>
      <c r="F5" s="261">
        <v>101610.9</v>
      </c>
      <c r="G5" s="261">
        <v>99528</v>
      </c>
    </row>
    <row r="6" spans="1:40" s="257" customFormat="1" ht="12.75" customHeight="1">
      <c r="A6" s="262" t="s">
        <v>36</v>
      </c>
      <c r="B6" s="263"/>
      <c r="C6" s="264" t="s">
        <v>195</v>
      </c>
      <c r="D6" s="261">
        <v>18133.599999999999</v>
      </c>
      <c r="E6" s="261">
        <v>20619.400000000001</v>
      </c>
      <c r="F6" s="261">
        <v>17611.599999999999</v>
      </c>
      <c r="G6" s="261">
        <v>16901.900000000001</v>
      </c>
    </row>
    <row r="7" spans="1:40" s="257" customFormat="1" ht="12.75" customHeight="1">
      <c r="A7" s="262" t="s">
        <v>196</v>
      </c>
      <c r="B7" s="263"/>
      <c r="C7" s="264" t="s">
        <v>197</v>
      </c>
      <c r="D7" s="261">
        <v>465</v>
      </c>
      <c r="E7" s="261">
        <v>0</v>
      </c>
      <c r="F7" s="261">
        <v>1003</v>
      </c>
      <c r="G7" s="261">
        <v>0</v>
      </c>
    </row>
    <row r="8" spans="1:40" s="257" customFormat="1" ht="12.75" customHeight="1">
      <c r="A8" s="265">
        <v>330</v>
      </c>
      <c r="B8" s="259"/>
      <c r="C8" s="260" t="s">
        <v>198</v>
      </c>
      <c r="D8" s="261">
        <v>58798.400000000001</v>
      </c>
      <c r="E8" s="261">
        <v>71281</v>
      </c>
      <c r="F8" s="261">
        <v>75582.7</v>
      </c>
      <c r="G8" s="261">
        <v>73611.5</v>
      </c>
    </row>
    <row r="9" spans="1:40" s="257" customFormat="1" ht="12.75" customHeight="1">
      <c r="A9" s="265">
        <v>332</v>
      </c>
      <c r="B9" s="259"/>
      <c r="C9" s="260" t="s">
        <v>199</v>
      </c>
      <c r="D9" s="261">
        <v>0</v>
      </c>
      <c r="E9" s="261">
        <v>0</v>
      </c>
      <c r="F9" s="261">
        <v>0</v>
      </c>
      <c r="G9" s="261">
        <v>0</v>
      </c>
    </row>
    <row r="10" spans="1:40" s="257" customFormat="1" ht="12.75" customHeight="1">
      <c r="A10" s="265">
        <v>339</v>
      </c>
      <c r="B10" s="259"/>
      <c r="C10" s="260" t="s">
        <v>200</v>
      </c>
      <c r="D10" s="261">
        <v>0</v>
      </c>
      <c r="E10" s="261">
        <v>0</v>
      </c>
      <c r="F10" s="261">
        <v>0</v>
      </c>
      <c r="G10" s="261">
        <v>0</v>
      </c>
    </row>
    <row r="11" spans="1:40" s="257" customFormat="1" ht="12.75" customHeight="1">
      <c r="A11" s="258">
        <v>350</v>
      </c>
      <c r="B11" s="259"/>
      <c r="C11" s="260" t="s">
        <v>201</v>
      </c>
      <c r="D11" s="261">
        <v>189.2</v>
      </c>
      <c r="E11" s="261">
        <v>41</v>
      </c>
      <c r="F11" s="261">
        <v>0</v>
      </c>
      <c r="G11" s="261">
        <v>0</v>
      </c>
    </row>
    <row r="12" spans="1:40" s="269" customFormat="1" ht="14">
      <c r="A12" s="266">
        <v>351</v>
      </c>
      <c r="B12" s="267"/>
      <c r="C12" s="268" t="s">
        <v>202</v>
      </c>
      <c r="D12" s="261">
        <v>17622.3</v>
      </c>
      <c r="E12" s="261">
        <v>9504.4599999999991</v>
      </c>
      <c r="F12" s="261">
        <v>2846.9</v>
      </c>
      <c r="G12" s="261">
        <v>8892.7000000000007</v>
      </c>
    </row>
    <row r="13" spans="1:40" s="257" customFormat="1" ht="12.75" customHeight="1">
      <c r="A13" s="258">
        <v>36</v>
      </c>
      <c r="B13" s="259"/>
      <c r="C13" s="260" t="s">
        <v>203</v>
      </c>
      <c r="D13" s="261">
        <v>854293.1</v>
      </c>
      <c r="E13" s="261">
        <v>861238.8</v>
      </c>
      <c r="F13" s="261">
        <v>852030.7</v>
      </c>
      <c r="G13" s="261">
        <v>868124.1</v>
      </c>
    </row>
    <row r="14" spans="1:40" s="257" customFormat="1" ht="12.75" customHeight="1">
      <c r="A14" s="270" t="s">
        <v>204</v>
      </c>
      <c r="B14" s="259"/>
      <c r="C14" s="271" t="s">
        <v>205</v>
      </c>
      <c r="D14" s="261">
        <v>163307.20000000001</v>
      </c>
      <c r="E14" s="261">
        <v>163556.79999999999</v>
      </c>
      <c r="F14" s="261">
        <v>162410.20000000001</v>
      </c>
      <c r="G14" s="261">
        <v>165765.29999999999</v>
      </c>
    </row>
    <row r="15" spans="1:40" s="257" customFormat="1" ht="12.75" customHeight="1">
      <c r="A15" s="270" t="s">
        <v>206</v>
      </c>
      <c r="B15" s="259"/>
      <c r="C15" s="271" t="s">
        <v>207</v>
      </c>
      <c r="D15" s="261">
        <v>35066.6</v>
      </c>
      <c r="E15" s="261">
        <v>36737.800000000003</v>
      </c>
      <c r="F15" s="261">
        <v>36660</v>
      </c>
      <c r="G15" s="261">
        <v>35096.6</v>
      </c>
    </row>
    <row r="16" spans="1:40" s="273" customFormat="1" ht="26.25" customHeight="1">
      <c r="A16" s="270" t="s">
        <v>208</v>
      </c>
      <c r="B16" s="272"/>
      <c r="C16" s="271" t="s">
        <v>209</v>
      </c>
      <c r="D16" s="261">
        <v>9004.7999999999993</v>
      </c>
      <c r="E16" s="261">
        <v>9599</v>
      </c>
      <c r="F16" s="261">
        <v>9034.5</v>
      </c>
      <c r="G16" s="261">
        <v>9801</v>
      </c>
    </row>
    <row r="17" spans="1:7" s="274" customFormat="1">
      <c r="A17" s="258">
        <v>37</v>
      </c>
      <c r="B17" s="259"/>
      <c r="C17" s="260" t="s">
        <v>210</v>
      </c>
      <c r="D17" s="261">
        <v>84211.3</v>
      </c>
      <c r="E17" s="261">
        <v>84680.4</v>
      </c>
      <c r="F17" s="261">
        <v>85558.5</v>
      </c>
      <c r="G17" s="261">
        <v>83477.399999999994</v>
      </c>
    </row>
    <row r="18" spans="1:7" s="274" customFormat="1">
      <c r="A18" s="265" t="s">
        <v>211</v>
      </c>
      <c r="B18" s="259"/>
      <c r="C18" s="260" t="s">
        <v>212</v>
      </c>
      <c r="D18" s="261">
        <v>0</v>
      </c>
      <c r="E18" s="261">
        <v>0</v>
      </c>
      <c r="F18" s="261">
        <v>0</v>
      </c>
      <c r="G18" s="261">
        <v>0</v>
      </c>
    </row>
    <row r="19" spans="1:7" s="274" customFormat="1">
      <c r="A19" s="265" t="s">
        <v>213</v>
      </c>
      <c r="B19" s="259"/>
      <c r="C19" s="260" t="s">
        <v>214</v>
      </c>
      <c r="D19" s="261">
        <v>47004.2</v>
      </c>
      <c r="E19" s="261">
        <v>46570</v>
      </c>
      <c r="F19" s="261">
        <v>46128.4</v>
      </c>
      <c r="G19" s="261">
        <v>45258</v>
      </c>
    </row>
    <row r="20" spans="1:7" s="257" customFormat="1" ht="12.75" customHeight="1">
      <c r="A20" s="276">
        <v>39</v>
      </c>
      <c r="B20" s="277"/>
      <c r="C20" s="278" t="s">
        <v>215</v>
      </c>
      <c r="D20" s="279">
        <v>2913.3</v>
      </c>
      <c r="E20" s="279">
        <v>2135.9</v>
      </c>
      <c r="F20" s="279">
        <v>2771.6</v>
      </c>
      <c r="G20" s="279">
        <v>2467.4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1430230.3</v>
      </c>
      <c r="E21" s="282">
        <f t="shared" si="0"/>
        <v>1450118.06</v>
      </c>
      <c r="F21" s="282">
        <f t="shared" si="0"/>
        <v>1435309.1</v>
      </c>
      <c r="G21" s="282">
        <f t="shared" si="0"/>
        <v>1453530.2999999998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283">
        <v>627705.19999999995</v>
      </c>
      <c r="E22" s="283">
        <v>632300</v>
      </c>
      <c r="F22" s="283">
        <v>671226.1</v>
      </c>
      <c r="G22" s="283">
        <v>640900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283">
        <v>35099.5</v>
      </c>
      <c r="E23" s="283">
        <v>34000</v>
      </c>
      <c r="F23" s="283">
        <v>35300.1</v>
      </c>
      <c r="G23" s="283">
        <v>34800</v>
      </c>
    </row>
    <row r="24" spans="1:7" s="284" customFormat="1" ht="12.75" customHeight="1">
      <c r="A24" s="258">
        <v>41</v>
      </c>
      <c r="B24" s="259"/>
      <c r="C24" s="260" t="s">
        <v>221</v>
      </c>
      <c r="D24" s="283">
        <v>21288.7</v>
      </c>
      <c r="E24" s="283">
        <v>11818.2</v>
      </c>
      <c r="F24" s="283">
        <v>11487.5</v>
      </c>
      <c r="G24" s="283">
        <v>11696.3</v>
      </c>
    </row>
    <row r="25" spans="1:7" s="257" customFormat="1" ht="12.75" customHeight="1">
      <c r="A25" s="285">
        <v>42</v>
      </c>
      <c r="B25" s="286"/>
      <c r="C25" s="260" t="s">
        <v>222</v>
      </c>
      <c r="D25" s="283">
        <v>71669.899999999994</v>
      </c>
      <c r="E25" s="283">
        <v>70045.8</v>
      </c>
      <c r="F25" s="283">
        <v>72903.399999999994</v>
      </c>
      <c r="G25" s="283">
        <v>73341.2</v>
      </c>
    </row>
    <row r="26" spans="1:7" s="288" customFormat="1" ht="12.75" customHeight="1">
      <c r="A26" s="266">
        <v>430</v>
      </c>
      <c r="B26" s="259"/>
      <c r="C26" s="260" t="s">
        <v>223</v>
      </c>
      <c r="D26" s="283">
        <v>150</v>
      </c>
      <c r="E26" s="283">
        <v>75</v>
      </c>
      <c r="F26" s="283">
        <v>315</v>
      </c>
      <c r="G26" s="283">
        <v>75</v>
      </c>
    </row>
    <row r="27" spans="1:7" s="288" customFormat="1" ht="12.75" customHeight="1">
      <c r="A27" s="266">
        <v>431</v>
      </c>
      <c r="B27" s="259"/>
      <c r="C27" s="260" t="s">
        <v>224</v>
      </c>
      <c r="D27" s="283">
        <v>5507.5</v>
      </c>
      <c r="E27" s="283">
        <v>7471</v>
      </c>
      <c r="F27" s="283">
        <v>6451.9</v>
      </c>
      <c r="G27" s="283">
        <v>6035</v>
      </c>
    </row>
    <row r="28" spans="1:7" s="288" customFormat="1" ht="12.75" customHeight="1">
      <c r="A28" s="266">
        <v>432</v>
      </c>
      <c r="B28" s="259"/>
      <c r="C28" s="260" t="s">
        <v>225</v>
      </c>
      <c r="D28" s="283">
        <v>6.6</v>
      </c>
      <c r="E28" s="283">
        <v>-2</v>
      </c>
      <c r="F28" s="283">
        <v>-14.5</v>
      </c>
      <c r="G28" s="283">
        <v>-5</v>
      </c>
    </row>
    <row r="29" spans="1:7" s="288" customFormat="1" ht="12.75" customHeight="1">
      <c r="A29" s="266">
        <v>439</v>
      </c>
      <c r="B29" s="259"/>
      <c r="C29" s="260" t="s">
        <v>226</v>
      </c>
      <c r="D29" s="283">
        <v>74.8</v>
      </c>
      <c r="E29" s="283">
        <v>45</v>
      </c>
      <c r="F29" s="283">
        <v>51.4</v>
      </c>
      <c r="G29" s="283">
        <v>58.5</v>
      </c>
    </row>
    <row r="30" spans="1:7" s="257" customFormat="1" ht="14">
      <c r="A30" s="266">
        <v>450</v>
      </c>
      <c r="B30" s="267"/>
      <c r="C30" s="268" t="s">
        <v>227</v>
      </c>
      <c r="D30" s="261">
        <v>0</v>
      </c>
      <c r="E30" s="261">
        <v>0</v>
      </c>
      <c r="F30" s="261">
        <v>196.5</v>
      </c>
      <c r="G30" s="261">
        <v>2139.1999999999998</v>
      </c>
    </row>
    <row r="31" spans="1:7" s="269" customFormat="1" ht="14">
      <c r="A31" s="266">
        <v>451</v>
      </c>
      <c r="B31" s="267"/>
      <c r="C31" s="268" t="s">
        <v>228</v>
      </c>
      <c r="D31" s="283">
        <v>0</v>
      </c>
      <c r="E31" s="283">
        <v>0</v>
      </c>
      <c r="F31" s="283">
        <v>0</v>
      </c>
      <c r="G31" s="283">
        <v>0</v>
      </c>
    </row>
    <row r="32" spans="1:7" s="257" customFormat="1" ht="12.75" customHeight="1">
      <c r="A32" s="258">
        <v>46</v>
      </c>
      <c r="B32" s="259"/>
      <c r="C32" s="260" t="s">
        <v>229</v>
      </c>
      <c r="D32" s="261">
        <v>425224.8</v>
      </c>
      <c r="E32" s="261">
        <v>404658</v>
      </c>
      <c r="F32" s="261">
        <v>423742.3</v>
      </c>
      <c r="G32" s="261">
        <v>449518.4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261">
        <v>0</v>
      </c>
      <c r="E33" s="261">
        <v>0</v>
      </c>
      <c r="F33" s="261">
        <v>0</v>
      </c>
      <c r="G33" s="261">
        <v>0</v>
      </c>
    </row>
    <row r="34" spans="1:7" s="257" customFormat="1" ht="15" customHeight="1">
      <c r="A34" s="258">
        <v>47</v>
      </c>
      <c r="B34" s="259"/>
      <c r="C34" s="260" t="s">
        <v>210</v>
      </c>
      <c r="D34" s="261">
        <v>84211.3</v>
      </c>
      <c r="E34" s="261">
        <v>84680.4</v>
      </c>
      <c r="F34" s="261">
        <v>85558.5</v>
      </c>
      <c r="G34" s="261">
        <v>83477.399999999994</v>
      </c>
    </row>
    <row r="35" spans="1:7" s="257" customFormat="1" ht="15" customHeight="1">
      <c r="A35" s="276">
        <v>49</v>
      </c>
      <c r="B35" s="277"/>
      <c r="C35" s="278" t="s">
        <v>232</v>
      </c>
      <c r="D35" s="279">
        <v>2913.3</v>
      </c>
      <c r="E35" s="279">
        <v>2135.9</v>
      </c>
      <c r="F35" s="279">
        <v>2771.6</v>
      </c>
      <c r="G35" s="279">
        <v>2467.4</v>
      </c>
    </row>
    <row r="36" spans="1:7" ht="13.5" customHeight="1">
      <c r="A36" s="280"/>
      <c r="B36" s="291"/>
      <c r="C36" s="281" t="s">
        <v>233</v>
      </c>
      <c r="D36" s="282">
        <f t="shared" ref="D36:G36" si="1">D22+D23+D24+D25+D26+D27+D28+D29+D30+D31+D32+D34</f>
        <v>1270938.3</v>
      </c>
      <c r="E36" s="282">
        <f t="shared" si="1"/>
        <v>1245091.3999999999</v>
      </c>
      <c r="F36" s="282">
        <f t="shared" si="1"/>
        <v>1307218.2</v>
      </c>
      <c r="G36" s="282">
        <f t="shared" si="1"/>
        <v>1302036</v>
      </c>
    </row>
    <row r="37" spans="1:7" s="292" customFormat="1" ht="15" customHeight="1">
      <c r="A37" s="280"/>
      <c r="B37" s="291"/>
      <c r="C37" s="281" t="s">
        <v>234</v>
      </c>
      <c r="D37" s="282">
        <f t="shared" ref="D37:G37" si="2">D36-D21</f>
        <v>-159292</v>
      </c>
      <c r="E37" s="282">
        <f t="shared" si="2"/>
        <v>-205026.66000000015</v>
      </c>
      <c r="F37" s="282">
        <f t="shared" si="2"/>
        <v>-128090.90000000014</v>
      </c>
      <c r="G37" s="282">
        <f t="shared" si="2"/>
        <v>-151494.29999999981</v>
      </c>
    </row>
    <row r="38" spans="1:7" s="269" customFormat="1" ht="15" customHeight="1">
      <c r="A38" s="265">
        <v>340</v>
      </c>
      <c r="B38" s="259"/>
      <c r="C38" s="260" t="s">
        <v>235</v>
      </c>
      <c r="D38" s="261">
        <v>24.1</v>
      </c>
      <c r="E38" s="261">
        <v>20</v>
      </c>
      <c r="F38" s="261">
        <v>58.4</v>
      </c>
      <c r="G38" s="261">
        <v>20</v>
      </c>
    </row>
    <row r="39" spans="1:7" s="269" customFormat="1" ht="15" customHeight="1">
      <c r="A39" s="265">
        <v>341</v>
      </c>
      <c r="B39" s="259"/>
      <c r="C39" s="260" t="s">
        <v>236</v>
      </c>
      <c r="D39" s="283">
        <v>169.9</v>
      </c>
      <c r="E39" s="283">
        <v>0</v>
      </c>
      <c r="F39" s="283">
        <v>25.7</v>
      </c>
      <c r="G39" s="283">
        <v>0</v>
      </c>
    </row>
    <row r="40" spans="1:7" s="269" customFormat="1" ht="15" customHeight="1">
      <c r="A40" s="265">
        <v>342</v>
      </c>
      <c r="B40" s="259"/>
      <c r="C40" s="260" t="s">
        <v>237</v>
      </c>
      <c r="D40" s="283">
        <v>0</v>
      </c>
      <c r="E40" s="283">
        <v>0</v>
      </c>
      <c r="F40" s="283">
        <v>0</v>
      </c>
      <c r="G40" s="283">
        <v>0</v>
      </c>
    </row>
    <row r="41" spans="1:7" s="269" customFormat="1" ht="15" customHeight="1">
      <c r="A41" s="265">
        <v>343</v>
      </c>
      <c r="B41" s="259"/>
      <c r="C41" s="260" t="s">
        <v>238</v>
      </c>
      <c r="D41" s="283">
        <v>904</v>
      </c>
      <c r="E41" s="283">
        <v>867.6</v>
      </c>
      <c r="F41" s="283">
        <v>674.4</v>
      </c>
      <c r="G41" s="283">
        <v>715.92100000000005</v>
      </c>
    </row>
    <row r="42" spans="1:7" s="269" customFormat="1" ht="15" customHeight="1">
      <c r="A42" s="265">
        <v>344</v>
      </c>
      <c r="B42" s="259"/>
      <c r="C42" s="260" t="s">
        <v>239</v>
      </c>
      <c r="D42" s="283">
        <v>0</v>
      </c>
      <c r="E42" s="283">
        <v>0</v>
      </c>
      <c r="F42" s="283">
        <v>0</v>
      </c>
      <c r="G42" s="283">
        <v>0</v>
      </c>
    </row>
    <row r="43" spans="1:7" s="269" customFormat="1" ht="15" customHeight="1">
      <c r="A43" s="265">
        <v>349</v>
      </c>
      <c r="B43" s="259"/>
      <c r="C43" s="260" t="s">
        <v>240</v>
      </c>
      <c r="D43" s="283">
        <v>7613.5</v>
      </c>
      <c r="E43" s="283">
        <v>5397.1</v>
      </c>
      <c r="F43" s="283">
        <v>3938.1</v>
      </c>
      <c r="G43" s="283">
        <v>2220</v>
      </c>
    </row>
    <row r="44" spans="1:7" s="257" customFormat="1" ht="15" customHeight="1">
      <c r="A44" s="258">
        <v>440</v>
      </c>
      <c r="B44" s="259"/>
      <c r="C44" s="260" t="s">
        <v>241</v>
      </c>
      <c r="D44" s="261">
        <v>2748.8</v>
      </c>
      <c r="E44" s="261">
        <v>1396.3</v>
      </c>
      <c r="F44" s="261">
        <v>1404.7</v>
      </c>
      <c r="G44" s="261">
        <v>548.70000000000005</v>
      </c>
    </row>
    <row r="45" spans="1:7" s="257" customFormat="1" ht="15" customHeight="1">
      <c r="A45" s="258">
        <v>441</v>
      </c>
      <c r="B45" s="259"/>
      <c r="C45" s="260" t="s">
        <v>242</v>
      </c>
      <c r="D45" s="261">
        <v>9.6999999999999993</v>
      </c>
      <c r="E45" s="261">
        <v>0</v>
      </c>
      <c r="F45" s="261">
        <v>3</v>
      </c>
      <c r="G45" s="261">
        <v>0</v>
      </c>
    </row>
    <row r="46" spans="1:7" s="257" customFormat="1" ht="15" customHeight="1">
      <c r="A46" s="258">
        <v>442</v>
      </c>
      <c r="B46" s="259"/>
      <c r="C46" s="260" t="s">
        <v>243</v>
      </c>
      <c r="D46" s="261">
        <v>792</v>
      </c>
      <c r="E46" s="261">
        <v>792</v>
      </c>
      <c r="F46" s="261">
        <v>867</v>
      </c>
      <c r="G46" s="261">
        <v>867</v>
      </c>
    </row>
    <row r="47" spans="1:7" s="257" customFormat="1" ht="15" customHeight="1">
      <c r="A47" s="258">
        <v>443</v>
      </c>
      <c r="B47" s="259"/>
      <c r="C47" s="260" t="s">
        <v>244</v>
      </c>
      <c r="D47" s="261">
        <v>1230.8</v>
      </c>
      <c r="E47" s="261">
        <v>1109</v>
      </c>
      <c r="F47" s="261">
        <v>1242</v>
      </c>
      <c r="G47" s="261">
        <v>1046.23</v>
      </c>
    </row>
    <row r="48" spans="1:7" s="257" customFormat="1" ht="15" customHeight="1">
      <c r="A48" s="258">
        <v>444</v>
      </c>
      <c r="B48" s="259"/>
      <c r="C48" s="260" t="s">
        <v>239</v>
      </c>
      <c r="D48" s="261">
        <v>0</v>
      </c>
      <c r="E48" s="261">
        <v>0</v>
      </c>
      <c r="F48" s="261">
        <v>0</v>
      </c>
      <c r="G48" s="261">
        <v>0</v>
      </c>
    </row>
    <row r="49" spans="1:7" s="257" customFormat="1" ht="15" customHeight="1">
      <c r="A49" s="258">
        <v>445</v>
      </c>
      <c r="B49" s="259"/>
      <c r="C49" s="260" t="s">
        <v>245</v>
      </c>
      <c r="D49" s="261">
        <v>27871.599999999999</v>
      </c>
      <c r="E49" s="261">
        <v>28561.4</v>
      </c>
      <c r="F49" s="261">
        <v>27912.400000000001</v>
      </c>
      <c r="G49" s="261">
        <v>27929.633999999998</v>
      </c>
    </row>
    <row r="50" spans="1:7" s="257" customFormat="1" ht="15" customHeight="1">
      <c r="A50" s="258">
        <v>446</v>
      </c>
      <c r="B50" s="259"/>
      <c r="C50" s="260" t="s">
        <v>246</v>
      </c>
      <c r="D50" s="261">
        <v>6</v>
      </c>
      <c r="E50" s="261">
        <v>6</v>
      </c>
      <c r="F50" s="261">
        <v>6</v>
      </c>
      <c r="G50" s="261">
        <v>6</v>
      </c>
    </row>
    <row r="51" spans="1:7" s="257" customFormat="1" ht="15" customHeight="1">
      <c r="A51" s="258">
        <v>447</v>
      </c>
      <c r="B51" s="259"/>
      <c r="C51" s="260" t="s">
        <v>247</v>
      </c>
      <c r="D51" s="261">
        <v>7912.8</v>
      </c>
      <c r="E51" s="261">
        <v>8344.4</v>
      </c>
      <c r="F51" s="261">
        <v>8458.5</v>
      </c>
      <c r="G51" s="261">
        <v>8295.8130000000001</v>
      </c>
    </row>
    <row r="52" spans="1:7" s="257" customFormat="1" ht="15" customHeight="1">
      <c r="A52" s="258">
        <v>448</v>
      </c>
      <c r="B52" s="259"/>
      <c r="C52" s="260" t="s">
        <v>248</v>
      </c>
      <c r="D52" s="261">
        <v>796.3</v>
      </c>
      <c r="E52" s="261">
        <v>758.5</v>
      </c>
      <c r="F52" s="261">
        <v>773.3</v>
      </c>
      <c r="G52" s="261">
        <v>759.5</v>
      </c>
    </row>
    <row r="53" spans="1:7" s="257" customFormat="1" ht="15" customHeight="1">
      <c r="A53" s="258">
        <v>449</v>
      </c>
      <c r="B53" s="259"/>
      <c r="C53" s="260" t="s">
        <v>249</v>
      </c>
      <c r="D53" s="261">
        <v>0</v>
      </c>
      <c r="E53" s="261">
        <v>0</v>
      </c>
      <c r="F53" s="261">
        <v>0</v>
      </c>
      <c r="G53" s="261">
        <v>0</v>
      </c>
    </row>
    <row r="54" spans="1:7" s="269" customFormat="1" ht="13.5" customHeight="1">
      <c r="A54" s="293" t="s">
        <v>250</v>
      </c>
      <c r="B54" s="294"/>
      <c r="C54" s="294" t="s">
        <v>251</v>
      </c>
      <c r="D54" s="279">
        <v>0</v>
      </c>
      <c r="E54" s="279">
        <v>0</v>
      </c>
      <c r="F54" s="279">
        <v>0</v>
      </c>
      <c r="G54" s="279">
        <v>0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32656.5</v>
      </c>
      <c r="E55" s="282">
        <f t="shared" si="3"/>
        <v>34682.899999999994</v>
      </c>
      <c r="F55" s="282">
        <f t="shared" si="3"/>
        <v>35970.30000000001</v>
      </c>
      <c r="G55" s="282">
        <f t="shared" si="3"/>
        <v>36496.955999999998</v>
      </c>
    </row>
    <row r="56" spans="1:7" ht="14.25" customHeight="1">
      <c r="A56" s="291"/>
      <c r="B56" s="291"/>
      <c r="C56" s="281" t="s">
        <v>253</v>
      </c>
      <c r="D56" s="282">
        <f t="shared" ref="D56:G56" si="4">D55+D37</f>
        <v>-126635.5</v>
      </c>
      <c r="E56" s="282">
        <f t="shared" si="4"/>
        <v>-170343.76000000015</v>
      </c>
      <c r="F56" s="282">
        <f t="shared" si="4"/>
        <v>-92120.600000000122</v>
      </c>
      <c r="G56" s="282">
        <f t="shared" si="4"/>
        <v>-114997.34399999981</v>
      </c>
    </row>
    <row r="57" spans="1:7" s="257" customFormat="1" ht="15.75" customHeight="1">
      <c r="A57" s="296">
        <v>380</v>
      </c>
      <c r="B57" s="297"/>
      <c r="C57" s="298" t="s">
        <v>254</v>
      </c>
      <c r="D57" s="519"/>
      <c r="E57" s="519"/>
      <c r="F57" s="519"/>
      <c r="G57" s="519"/>
    </row>
    <row r="58" spans="1:7" s="257" customFormat="1" ht="15.75" customHeight="1">
      <c r="A58" s="296">
        <v>381</v>
      </c>
      <c r="B58" s="297"/>
      <c r="C58" s="298" t="s">
        <v>255</v>
      </c>
      <c r="D58" s="519"/>
      <c r="E58" s="519"/>
      <c r="F58" s="519"/>
      <c r="G58" s="519"/>
    </row>
    <row r="59" spans="1:7" s="567" customFormat="1" ht="14">
      <c r="A59" s="266">
        <v>383</v>
      </c>
      <c r="B59" s="267"/>
      <c r="C59" s="268" t="s">
        <v>256</v>
      </c>
      <c r="D59" s="423">
        <v>0</v>
      </c>
      <c r="E59" s="423">
        <v>0</v>
      </c>
      <c r="F59" s="423">
        <v>0</v>
      </c>
      <c r="G59" s="423">
        <v>2000</v>
      </c>
    </row>
    <row r="60" spans="1:7" s="269" customFormat="1" ht="14">
      <c r="A60" s="266">
        <v>3840</v>
      </c>
      <c r="B60" s="267"/>
      <c r="C60" s="268" t="s">
        <v>257</v>
      </c>
      <c r="D60" s="420">
        <v>0</v>
      </c>
      <c r="E60" s="420">
        <v>0</v>
      </c>
      <c r="F60" s="420">
        <v>0</v>
      </c>
      <c r="G60" s="420">
        <v>0</v>
      </c>
    </row>
    <row r="61" spans="1:7" s="269" customFormat="1" ht="14">
      <c r="A61" s="266">
        <v>3841</v>
      </c>
      <c r="B61" s="267"/>
      <c r="C61" s="268" t="s">
        <v>258</v>
      </c>
      <c r="D61" s="420">
        <v>0</v>
      </c>
      <c r="E61" s="420">
        <v>0</v>
      </c>
      <c r="F61" s="420">
        <v>0</v>
      </c>
      <c r="G61" s="420">
        <v>0</v>
      </c>
    </row>
    <row r="62" spans="1:7" s="269" customFormat="1" ht="14">
      <c r="A62" s="302">
        <v>386</v>
      </c>
      <c r="B62" s="303"/>
      <c r="C62" s="304" t="s">
        <v>259</v>
      </c>
      <c r="D62" s="420">
        <v>0</v>
      </c>
      <c r="E62" s="420">
        <v>0</v>
      </c>
      <c r="F62" s="420">
        <v>0</v>
      </c>
      <c r="G62" s="420">
        <v>0</v>
      </c>
    </row>
    <row r="63" spans="1:7" s="269" customFormat="1" ht="28">
      <c r="A63" s="266">
        <v>387</v>
      </c>
      <c r="B63" s="267"/>
      <c r="C63" s="268" t="s">
        <v>260</v>
      </c>
      <c r="D63" s="420">
        <v>1308</v>
      </c>
      <c r="E63" s="420">
        <v>0</v>
      </c>
      <c r="F63" s="420">
        <v>0</v>
      </c>
      <c r="G63" s="420">
        <v>0</v>
      </c>
    </row>
    <row r="64" spans="1:7" s="269" customFormat="1">
      <c r="A64" s="265">
        <v>389</v>
      </c>
      <c r="B64" s="305"/>
      <c r="C64" s="260" t="s">
        <v>61</v>
      </c>
      <c r="D64" s="410">
        <v>0</v>
      </c>
      <c r="E64" s="410">
        <v>0</v>
      </c>
      <c r="F64" s="410">
        <v>0</v>
      </c>
      <c r="G64" s="410">
        <v>0</v>
      </c>
    </row>
    <row r="65" spans="1:7" s="257" customFormat="1">
      <c r="A65" s="265" t="s">
        <v>261</v>
      </c>
      <c r="B65" s="259"/>
      <c r="C65" s="260" t="s">
        <v>262</v>
      </c>
      <c r="D65" s="283">
        <v>0</v>
      </c>
      <c r="E65" s="283">
        <v>0</v>
      </c>
      <c r="F65" s="283">
        <v>0</v>
      </c>
      <c r="G65" s="283">
        <v>0</v>
      </c>
    </row>
    <row r="66" spans="1:7" s="308" customFormat="1" ht="14">
      <c r="A66" s="306" t="s">
        <v>263</v>
      </c>
      <c r="B66" s="307"/>
      <c r="C66" s="268" t="s">
        <v>264</v>
      </c>
      <c r="D66" s="300">
        <v>0</v>
      </c>
      <c r="E66" s="300">
        <v>0</v>
      </c>
      <c r="F66" s="300">
        <v>0</v>
      </c>
      <c r="G66" s="300">
        <v>0</v>
      </c>
    </row>
    <row r="67" spans="1:7" s="257" customFormat="1">
      <c r="A67" s="309">
        <v>481</v>
      </c>
      <c r="B67" s="259"/>
      <c r="C67" s="260" t="s">
        <v>265</v>
      </c>
      <c r="D67" s="283">
        <v>0</v>
      </c>
      <c r="E67" s="283">
        <v>0</v>
      </c>
      <c r="F67" s="283">
        <v>0</v>
      </c>
      <c r="G67" s="283">
        <v>0</v>
      </c>
    </row>
    <row r="68" spans="1:7" s="257" customFormat="1">
      <c r="A68" s="309">
        <v>482</v>
      </c>
      <c r="B68" s="259"/>
      <c r="C68" s="260" t="s">
        <v>266</v>
      </c>
      <c r="D68" s="283">
        <v>0</v>
      </c>
      <c r="E68" s="283">
        <v>0</v>
      </c>
      <c r="F68" s="283">
        <v>0</v>
      </c>
      <c r="G68" s="283">
        <v>0</v>
      </c>
    </row>
    <row r="69" spans="1:7" s="257" customFormat="1">
      <c r="A69" s="309">
        <v>483</v>
      </c>
      <c r="B69" s="259"/>
      <c r="C69" s="260" t="s">
        <v>267</v>
      </c>
      <c r="D69" s="283">
        <v>0</v>
      </c>
      <c r="E69" s="283">
        <v>0</v>
      </c>
      <c r="F69" s="283">
        <v>0</v>
      </c>
      <c r="G69" s="283">
        <v>0</v>
      </c>
    </row>
    <row r="70" spans="1:7" s="257" customFormat="1">
      <c r="A70" s="309">
        <v>484</v>
      </c>
      <c r="B70" s="259"/>
      <c r="C70" s="260" t="s">
        <v>268</v>
      </c>
      <c r="D70" s="283">
        <v>0</v>
      </c>
      <c r="E70" s="283">
        <v>0</v>
      </c>
      <c r="F70" s="283">
        <v>0</v>
      </c>
      <c r="G70" s="283">
        <v>0</v>
      </c>
    </row>
    <row r="71" spans="1:7" s="257" customFormat="1">
      <c r="A71" s="309">
        <v>485</v>
      </c>
      <c r="B71" s="259"/>
      <c r="C71" s="260" t="s">
        <v>269</v>
      </c>
      <c r="D71" s="283">
        <v>0</v>
      </c>
      <c r="E71" s="283">
        <v>0</v>
      </c>
      <c r="F71" s="283">
        <v>0</v>
      </c>
      <c r="G71" s="283">
        <v>0</v>
      </c>
    </row>
    <row r="72" spans="1:7" s="257" customFormat="1">
      <c r="A72" s="309">
        <v>486</v>
      </c>
      <c r="B72" s="259"/>
      <c r="C72" s="260" t="s">
        <v>270</v>
      </c>
      <c r="D72" s="283">
        <v>0</v>
      </c>
      <c r="E72" s="283">
        <v>0</v>
      </c>
      <c r="F72" s="283">
        <v>0</v>
      </c>
      <c r="G72" s="283">
        <v>0</v>
      </c>
    </row>
    <row r="73" spans="1:7" s="269" customFormat="1">
      <c r="A73" s="309">
        <v>487</v>
      </c>
      <c r="B73" s="263"/>
      <c r="C73" s="260" t="s">
        <v>271</v>
      </c>
      <c r="D73" s="261">
        <v>0</v>
      </c>
      <c r="E73" s="261">
        <v>0</v>
      </c>
      <c r="F73" s="261">
        <v>0</v>
      </c>
      <c r="G73" s="261">
        <v>0</v>
      </c>
    </row>
    <row r="74" spans="1:7" s="269" customFormat="1">
      <c r="A74" s="309">
        <v>489</v>
      </c>
      <c r="B74" s="310"/>
      <c r="C74" s="278" t="s">
        <v>78</v>
      </c>
      <c r="D74" s="410">
        <v>40000</v>
      </c>
      <c r="E74" s="410">
        <v>0</v>
      </c>
      <c r="F74" s="410">
        <v>0</v>
      </c>
      <c r="G74" s="410">
        <v>0</v>
      </c>
    </row>
    <row r="75" spans="1:7" s="269" customFormat="1">
      <c r="A75" s="311" t="s">
        <v>272</v>
      </c>
      <c r="B75" s="310"/>
      <c r="C75" s="294" t="s">
        <v>273</v>
      </c>
      <c r="D75" s="283"/>
      <c r="E75" s="283"/>
      <c r="F75" s="283"/>
      <c r="G75" s="283"/>
    </row>
    <row r="76" spans="1:7">
      <c r="A76" s="280"/>
      <c r="B76" s="280"/>
      <c r="C76" s="281" t="s">
        <v>274</v>
      </c>
      <c r="D76" s="282">
        <f t="shared" ref="D76:G76" si="5">SUM(D65:D74)-SUM(D57:D64)</f>
        <v>38692</v>
      </c>
      <c r="E76" s="282">
        <f t="shared" si="5"/>
        <v>0</v>
      </c>
      <c r="F76" s="282">
        <f t="shared" si="5"/>
        <v>0</v>
      </c>
      <c r="G76" s="282">
        <f t="shared" si="5"/>
        <v>-2000</v>
      </c>
    </row>
    <row r="77" spans="1:7">
      <c r="A77" s="312"/>
      <c r="B77" s="312"/>
      <c r="C77" s="281" t="s">
        <v>275</v>
      </c>
      <c r="D77" s="282">
        <f t="shared" ref="D77:G77" si="6">D56+D76</f>
        <v>-87943.5</v>
      </c>
      <c r="E77" s="282">
        <f t="shared" si="6"/>
        <v>-170343.76000000015</v>
      </c>
      <c r="F77" s="282">
        <f t="shared" si="6"/>
        <v>-92120.600000000122</v>
      </c>
      <c r="G77" s="282">
        <f t="shared" si="6"/>
        <v>-116997.34399999981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1443163.1</v>
      </c>
      <c r="E78" s="315">
        <f t="shared" si="7"/>
        <v>1458538.66</v>
      </c>
      <c r="F78" s="315">
        <f t="shared" si="7"/>
        <v>1442777.3000000003</v>
      </c>
      <c r="G78" s="315">
        <f t="shared" si="7"/>
        <v>1460953.6209999998</v>
      </c>
    </row>
    <row r="79" spans="1:7">
      <c r="A79" s="313">
        <v>4</v>
      </c>
      <c r="B79" s="313"/>
      <c r="C79" s="314" t="s">
        <v>277</v>
      </c>
      <c r="D79" s="315">
        <f t="shared" ref="D79:G79" si="8">D35+D36+SUM(D44:D53)+SUM(D65:D74)</f>
        <v>1355219.6</v>
      </c>
      <c r="E79" s="315">
        <f t="shared" si="8"/>
        <v>1288194.8999999999</v>
      </c>
      <c r="F79" s="315">
        <f t="shared" si="8"/>
        <v>1350656.7</v>
      </c>
      <c r="G79" s="315">
        <f t="shared" si="8"/>
        <v>1343956.277</v>
      </c>
    </row>
    <row r="80" spans="1:7">
      <c r="C80" s="292"/>
      <c r="D80" s="316"/>
      <c r="E80" s="316"/>
      <c r="F80" s="316"/>
      <c r="G80" s="316"/>
    </row>
    <row r="81" spans="1:7">
      <c r="A81" s="573" t="s">
        <v>278</v>
      </c>
      <c r="B81" s="574"/>
      <c r="C81" s="574"/>
      <c r="D81" s="317"/>
      <c r="E81" s="317"/>
      <c r="F81" s="317"/>
      <c r="G81" s="317"/>
    </row>
    <row r="82" spans="1:7" s="257" customFormat="1">
      <c r="A82" s="318">
        <v>50</v>
      </c>
      <c r="B82" s="319"/>
      <c r="C82" s="319" t="s">
        <v>279</v>
      </c>
      <c r="D82" s="283">
        <v>79813.2</v>
      </c>
      <c r="E82" s="283">
        <v>110959</v>
      </c>
      <c r="F82" s="283">
        <v>104005.7</v>
      </c>
      <c r="G82" s="283">
        <v>114844.9</v>
      </c>
    </row>
    <row r="83" spans="1:7" s="257" customFormat="1">
      <c r="A83" s="318">
        <v>51</v>
      </c>
      <c r="B83" s="319"/>
      <c r="C83" s="319" t="s">
        <v>280</v>
      </c>
      <c r="D83" s="283">
        <v>0</v>
      </c>
      <c r="E83" s="283">
        <v>0</v>
      </c>
      <c r="F83" s="283">
        <v>0</v>
      </c>
      <c r="G83" s="283">
        <v>0</v>
      </c>
    </row>
    <row r="84" spans="1:7" s="257" customFormat="1">
      <c r="A84" s="318">
        <v>52</v>
      </c>
      <c r="B84" s="319"/>
      <c r="C84" s="319" t="s">
        <v>281</v>
      </c>
      <c r="D84" s="283">
        <v>0</v>
      </c>
      <c r="E84" s="283">
        <v>0</v>
      </c>
      <c r="F84" s="283">
        <v>0</v>
      </c>
      <c r="G84" s="283">
        <v>0</v>
      </c>
    </row>
    <row r="85" spans="1:7" s="257" customFormat="1">
      <c r="A85" s="320">
        <v>54</v>
      </c>
      <c r="B85" s="321"/>
      <c r="C85" s="321" t="s">
        <v>282</v>
      </c>
      <c r="D85" s="283">
        <v>4898.2</v>
      </c>
      <c r="E85" s="283">
        <v>3900</v>
      </c>
      <c r="F85" s="283">
        <v>2678.6</v>
      </c>
      <c r="G85" s="283">
        <v>3775</v>
      </c>
    </row>
    <row r="86" spans="1:7" s="257" customFormat="1">
      <c r="A86" s="320">
        <v>55</v>
      </c>
      <c r="B86" s="321"/>
      <c r="C86" s="321" t="s">
        <v>283</v>
      </c>
      <c r="D86" s="283">
        <v>0</v>
      </c>
      <c r="E86" s="283">
        <v>0</v>
      </c>
      <c r="F86" s="283">
        <v>0</v>
      </c>
      <c r="G86" s="283">
        <v>2850</v>
      </c>
    </row>
    <row r="87" spans="1:7" s="257" customFormat="1">
      <c r="A87" s="320">
        <v>56</v>
      </c>
      <c r="B87" s="321"/>
      <c r="C87" s="321" t="s">
        <v>284</v>
      </c>
      <c r="D87" s="283">
        <v>2889.1</v>
      </c>
      <c r="E87" s="283">
        <v>11436.2</v>
      </c>
      <c r="F87" s="283">
        <v>9371.7000000000007</v>
      </c>
      <c r="G87" s="283">
        <v>12964</v>
      </c>
    </row>
    <row r="88" spans="1:7" s="257" customFormat="1">
      <c r="A88" s="318">
        <v>57</v>
      </c>
      <c r="B88" s="319"/>
      <c r="C88" s="319" t="s">
        <v>285</v>
      </c>
      <c r="D88" s="283">
        <v>2726.1</v>
      </c>
      <c r="E88" s="283">
        <v>1912</v>
      </c>
      <c r="F88" s="283">
        <v>1853.2</v>
      </c>
      <c r="G88" s="283">
        <v>3920</v>
      </c>
    </row>
    <row r="89" spans="1:7" s="257" customFormat="1">
      <c r="A89" s="318">
        <v>580</v>
      </c>
      <c r="B89" s="319"/>
      <c r="C89" s="319" t="s">
        <v>286</v>
      </c>
      <c r="D89" s="283">
        <v>0</v>
      </c>
      <c r="E89" s="283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287</v>
      </c>
      <c r="D90" s="283">
        <v>0</v>
      </c>
      <c r="E90" s="283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288</v>
      </c>
      <c r="D91" s="283">
        <v>0</v>
      </c>
      <c r="E91" s="283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289</v>
      </c>
      <c r="D92" s="283">
        <v>0</v>
      </c>
      <c r="E92" s="283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290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291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292</v>
      </c>
      <c r="D95" s="326">
        <f t="shared" ref="D95:G95" si="9">SUM(D82:D94)</f>
        <v>90326.6</v>
      </c>
      <c r="E95" s="326">
        <f t="shared" si="9"/>
        <v>128207.2</v>
      </c>
      <c r="F95" s="326">
        <f t="shared" si="9"/>
        <v>117909.2</v>
      </c>
      <c r="G95" s="326">
        <f t="shared" si="9"/>
        <v>138353.9</v>
      </c>
    </row>
    <row r="96" spans="1:7" s="257" customFormat="1">
      <c r="A96" s="318">
        <v>60</v>
      </c>
      <c r="B96" s="319"/>
      <c r="C96" s="319" t="s">
        <v>293</v>
      </c>
      <c r="D96" s="283">
        <v>34.5</v>
      </c>
      <c r="E96" s="283">
        <v>5</v>
      </c>
      <c r="F96" s="283">
        <v>32</v>
      </c>
      <c r="G96" s="283">
        <v>65</v>
      </c>
    </row>
    <row r="97" spans="1:7" s="257" customFormat="1">
      <c r="A97" s="318">
        <v>61</v>
      </c>
      <c r="B97" s="319"/>
      <c r="C97" s="319" t="s">
        <v>294</v>
      </c>
      <c r="D97" s="283">
        <v>132</v>
      </c>
      <c r="E97" s="283">
        <v>0</v>
      </c>
      <c r="F97" s="283">
        <v>0</v>
      </c>
      <c r="G97" s="283">
        <v>0</v>
      </c>
    </row>
    <row r="98" spans="1:7" s="257" customFormat="1">
      <c r="A98" s="318">
        <v>62</v>
      </c>
      <c r="B98" s="319"/>
      <c r="C98" s="319" t="s">
        <v>295</v>
      </c>
      <c r="D98" s="283">
        <v>0</v>
      </c>
      <c r="E98" s="283">
        <v>0</v>
      </c>
      <c r="F98" s="283">
        <v>0</v>
      </c>
      <c r="G98" s="283">
        <v>0</v>
      </c>
    </row>
    <row r="99" spans="1:7" s="257" customFormat="1">
      <c r="A99" s="318">
        <v>63</v>
      </c>
      <c r="B99" s="319"/>
      <c r="C99" s="319" t="s">
        <v>296</v>
      </c>
      <c r="D99" s="283">
        <v>6357.6</v>
      </c>
      <c r="E99" s="283">
        <v>7194</v>
      </c>
      <c r="F99" s="283">
        <v>8745.2000000000007</v>
      </c>
      <c r="G99" s="283">
        <v>1235.5</v>
      </c>
    </row>
    <row r="100" spans="1:7" s="257" customFormat="1">
      <c r="A100" s="318">
        <v>64</v>
      </c>
      <c r="B100" s="319"/>
      <c r="C100" s="319" t="s">
        <v>297</v>
      </c>
      <c r="D100" s="283">
        <v>3262.6</v>
      </c>
      <c r="E100" s="283">
        <v>8978</v>
      </c>
      <c r="F100" s="283">
        <v>11402.7</v>
      </c>
      <c r="G100" s="283">
        <v>9720</v>
      </c>
    </row>
    <row r="101" spans="1:7" s="257" customFormat="1">
      <c r="A101" s="318">
        <v>65</v>
      </c>
      <c r="B101" s="319"/>
      <c r="C101" s="319" t="s">
        <v>298</v>
      </c>
      <c r="D101" s="283">
        <v>0</v>
      </c>
      <c r="E101" s="283">
        <v>0</v>
      </c>
      <c r="F101" s="283">
        <v>0</v>
      </c>
      <c r="G101" s="283">
        <v>0</v>
      </c>
    </row>
    <row r="102" spans="1:7" s="257" customFormat="1">
      <c r="A102" s="318">
        <v>66</v>
      </c>
      <c r="B102" s="319"/>
      <c r="C102" s="319" t="s">
        <v>299</v>
      </c>
      <c r="D102" s="283">
        <v>0</v>
      </c>
      <c r="E102" s="283">
        <v>0</v>
      </c>
      <c r="F102" s="283">
        <v>0</v>
      </c>
      <c r="G102" s="283">
        <v>0</v>
      </c>
    </row>
    <row r="103" spans="1:7" s="257" customFormat="1">
      <c r="A103" s="318">
        <v>67</v>
      </c>
      <c r="B103" s="319"/>
      <c r="C103" s="319" t="s">
        <v>285</v>
      </c>
      <c r="D103" s="261">
        <v>2726.1</v>
      </c>
      <c r="E103" s="261">
        <v>1912</v>
      </c>
      <c r="F103" s="261">
        <v>1853.2</v>
      </c>
      <c r="G103" s="261">
        <v>3920</v>
      </c>
    </row>
    <row r="104" spans="1:7" s="257" customFormat="1" ht="28">
      <c r="A104" s="327" t="s">
        <v>300</v>
      </c>
      <c r="B104" s="319"/>
      <c r="C104" s="328" t="s">
        <v>301</v>
      </c>
      <c r="D104" s="261">
        <v>0</v>
      </c>
      <c r="E104" s="261">
        <v>0</v>
      </c>
      <c r="F104" s="261">
        <v>0</v>
      </c>
      <c r="G104" s="261">
        <v>0</v>
      </c>
    </row>
    <row r="105" spans="1:7" s="257" customFormat="1" ht="42">
      <c r="A105" s="329" t="s">
        <v>302</v>
      </c>
      <c r="B105" s="323"/>
      <c r="C105" s="330" t="s">
        <v>303</v>
      </c>
      <c r="D105" s="279">
        <v>0</v>
      </c>
      <c r="E105" s="279">
        <v>0</v>
      </c>
      <c r="F105" s="279">
        <v>0</v>
      </c>
      <c r="G105" s="279">
        <v>0</v>
      </c>
    </row>
    <row r="106" spans="1:7">
      <c r="A106" s="324">
        <v>6</v>
      </c>
      <c r="B106" s="325"/>
      <c r="C106" s="325" t="s">
        <v>304</v>
      </c>
      <c r="D106" s="326">
        <f t="shared" ref="D106:G106" si="10">SUM(D96:D105)</f>
        <v>12512.800000000001</v>
      </c>
      <c r="E106" s="326">
        <f t="shared" si="10"/>
        <v>18089</v>
      </c>
      <c r="F106" s="326">
        <f t="shared" si="10"/>
        <v>22033.100000000002</v>
      </c>
      <c r="G106" s="326">
        <f t="shared" si="10"/>
        <v>14940.5</v>
      </c>
    </row>
    <row r="107" spans="1:7">
      <c r="A107" s="331" t="s">
        <v>305</v>
      </c>
      <c r="B107" s="331"/>
      <c r="C107" s="325" t="s">
        <v>3</v>
      </c>
      <c r="D107" s="326">
        <f t="shared" ref="D107:G107" si="11">(D95-D88)-(D106-D103)</f>
        <v>77813.8</v>
      </c>
      <c r="E107" s="326">
        <f t="shared" si="11"/>
        <v>110118.2</v>
      </c>
      <c r="F107" s="326">
        <f t="shared" si="11"/>
        <v>95876.1</v>
      </c>
      <c r="G107" s="326">
        <f t="shared" si="11"/>
        <v>123413.4</v>
      </c>
    </row>
    <row r="108" spans="1:7">
      <c r="A108" s="332" t="s">
        <v>306</v>
      </c>
      <c r="B108" s="332"/>
      <c r="C108" s="333" t="s">
        <v>307</v>
      </c>
      <c r="D108" s="425">
        <f t="shared" ref="D108:G108" si="12">D107-D85-D86+D100+D101</f>
        <v>76178.200000000012</v>
      </c>
      <c r="E108" s="425">
        <f t="shared" si="12"/>
        <v>115196.2</v>
      </c>
      <c r="F108" s="425">
        <f t="shared" si="12"/>
        <v>104600.2</v>
      </c>
      <c r="G108" s="425">
        <f t="shared" si="12"/>
        <v>126508.4</v>
      </c>
    </row>
    <row r="109" spans="1:7">
      <c r="C109" s="292"/>
      <c r="D109" s="316"/>
      <c r="E109" s="316"/>
      <c r="F109" s="316"/>
      <c r="G109" s="316"/>
    </row>
    <row r="110" spans="1:7">
      <c r="A110" s="334" t="s">
        <v>308</v>
      </c>
      <c r="B110" s="335"/>
      <c r="C110" s="334"/>
      <c r="D110" s="316"/>
      <c r="E110" s="316"/>
      <c r="F110" s="316"/>
      <c r="G110" s="316"/>
    </row>
    <row r="111" spans="1:7" s="257" customFormat="1">
      <c r="A111" s="336">
        <v>10</v>
      </c>
      <c r="B111" s="337"/>
      <c r="C111" s="337" t="s">
        <v>309</v>
      </c>
      <c r="D111" s="338">
        <f t="shared" ref="D111:G111" si="13">D112+D117</f>
        <v>1126686.7</v>
      </c>
      <c r="E111" s="338">
        <f t="shared" si="13"/>
        <v>0</v>
      </c>
      <c r="F111" s="338">
        <f t="shared" si="13"/>
        <v>982494.09999999986</v>
      </c>
      <c r="G111" s="338">
        <f t="shared" si="13"/>
        <v>0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:G112" si="14">D113+D114+D115+D116</f>
        <v>905780.1</v>
      </c>
      <c r="E112" s="338">
        <f t="shared" si="14"/>
        <v>0</v>
      </c>
      <c r="F112" s="338">
        <f t="shared" si="14"/>
        <v>719636.79999999993</v>
      </c>
      <c r="G112" s="338">
        <f t="shared" si="14"/>
        <v>0</v>
      </c>
    </row>
    <row r="113" spans="1:7" s="257" customFormat="1">
      <c r="A113" s="341" t="s">
        <v>312</v>
      </c>
      <c r="B113" s="342"/>
      <c r="C113" s="342" t="s">
        <v>313</v>
      </c>
      <c r="D113" s="283">
        <v>635113.9</v>
      </c>
      <c r="E113" s="283"/>
      <c r="F113" s="283">
        <v>600485.6</v>
      </c>
      <c r="G113" s="283"/>
    </row>
    <row r="114" spans="1:7" s="308" customFormat="1" ht="15" customHeight="1">
      <c r="A114" s="343">
        <v>102</v>
      </c>
      <c r="B114" s="344"/>
      <c r="C114" s="344" t="s">
        <v>314</v>
      </c>
      <c r="D114" s="300">
        <v>200000</v>
      </c>
      <c r="E114" s="300"/>
      <c r="F114" s="300">
        <v>70000</v>
      </c>
      <c r="G114" s="300"/>
    </row>
    <row r="115" spans="1:7" s="257" customFormat="1">
      <c r="A115" s="341">
        <v>104</v>
      </c>
      <c r="B115" s="342"/>
      <c r="C115" s="342" t="s">
        <v>315</v>
      </c>
      <c r="D115" s="283">
        <v>69423.100000000006</v>
      </c>
      <c r="E115" s="283"/>
      <c r="F115" s="283">
        <v>47958.1</v>
      </c>
      <c r="G115" s="283"/>
    </row>
    <row r="116" spans="1:7" s="257" customFormat="1">
      <c r="A116" s="341">
        <v>106</v>
      </c>
      <c r="B116" s="342"/>
      <c r="C116" s="342" t="s">
        <v>316</v>
      </c>
      <c r="D116" s="283">
        <v>1243.0999999999999</v>
      </c>
      <c r="E116" s="283"/>
      <c r="F116" s="283">
        <v>1193.0999999999999</v>
      </c>
      <c r="G116" s="283"/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G117" si="15">D118+D119+D120</f>
        <v>220906.6</v>
      </c>
      <c r="E117" s="338">
        <f t="shared" si="15"/>
        <v>0</v>
      </c>
      <c r="F117" s="338">
        <f t="shared" si="15"/>
        <v>262857.3</v>
      </c>
      <c r="G117" s="338">
        <f t="shared" si="15"/>
        <v>0</v>
      </c>
    </row>
    <row r="118" spans="1:7" s="257" customFormat="1">
      <c r="A118" s="341">
        <v>107</v>
      </c>
      <c r="B118" s="342"/>
      <c r="C118" s="342" t="s">
        <v>319</v>
      </c>
      <c r="D118" s="283">
        <v>134165</v>
      </c>
      <c r="E118" s="283"/>
      <c r="F118" s="283">
        <v>176030</v>
      </c>
      <c r="G118" s="283"/>
    </row>
    <row r="119" spans="1:7" s="257" customFormat="1">
      <c r="A119" s="341">
        <v>108</v>
      </c>
      <c r="B119" s="342"/>
      <c r="C119" s="342" t="s">
        <v>320</v>
      </c>
      <c r="D119" s="283">
        <v>86741.6</v>
      </c>
      <c r="E119" s="283"/>
      <c r="F119" s="283">
        <v>86827.3</v>
      </c>
      <c r="G119" s="283"/>
    </row>
    <row r="120" spans="1:7" s="347" customFormat="1" ht="14">
      <c r="A120" s="343">
        <v>109</v>
      </c>
      <c r="B120" s="345"/>
      <c r="C120" s="345" t="s">
        <v>321</v>
      </c>
      <c r="D120" s="346"/>
      <c r="E120" s="346"/>
      <c r="F120" s="346"/>
      <c r="G120" s="346"/>
    </row>
    <row r="121" spans="1:7" s="257" customFormat="1">
      <c r="A121" s="339">
        <v>14</v>
      </c>
      <c r="B121" s="340"/>
      <c r="C121" s="340" t="s">
        <v>322</v>
      </c>
      <c r="D121" s="348">
        <f t="shared" ref="D121:G121" si="16">SUM(D122:D130)</f>
        <v>469331.1</v>
      </c>
      <c r="E121" s="348">
        <f t="shared" si="16"/>
        <v>0</v>
      </c>
      <c r="F121" s="348">
        <f t="shared" si="16"/>
        <v>480589.9</v>
      </c>
      <c r="G121" s="348">
        <f t="shared" si="16"/>
        <v>0</v>
      </c>
    </row>
    <row r="122" spans="1:7" s="257" customFormat="1">
      <c r="A122" s="341" t="s">
        <v>323</v>
      </c>
      <c r="B122" s="342"/>
      <c r="C122" s="342" t="s">
        <v>324</v>
      </c>
      <c r="D122" s="283">
        <v>273006</v>
      </c>
      <c r="E122" s="283"/>
      <c r="F122" s="283">
        <v>292739</v>
      </c>
      <c r="G122" s="283"/>
    </row>
    <row r="123" spans="1:7" s="257" customFormat="1">
      <c r="A123" s="341">
        <v>144</v>
      </c>
      <c r="B123" s="342"/>
      <c r="C123" s="342" t="s">
        <v>282</v>
      </c>
      <c r="D123" s="283">
        <v>43258.1</v>
      </c>
      <c r="E123" s="283"/>
      <c r="F123" s="283">
        <v>34533.9</v>
      </c>
      <c r="G123" s="283"/>
    </row>
    <row r="124" spans="1:7" s="257" customFormat="1">
      <c r="A124" s="341">
        <v>145</v>
      </c>
      <c r="B124" s="342"/>
      <c r="C124" s="342" t="s">
        <v>325</v>
      </c>
      <c r="D124" s="349">
        <v>72101</v>
      </c>
      <c r="E124" s="349"/>
      <c r="F124" s="349">
        <v>72098</v>
      </c>
      <c r="G124" s="349"/>
    </row>
    <row r="125" spans="1:7" s="257" customFormat="1">
      <c r="A125" s="341">
        <v>146</v>
      </c>
      <c r="B125" s="342"/>
      <c r="C125" s="342" t="s">
        <v>326</v>
      </c>
      <c r="D125" s="349">
        <v>80966</v>
      </c>
      <c r="E125" s="349"/>
      <c r="F125" s="349">
        <v>81219</v>
      </c>
      <c r="G125" s="349"/>
    </row>
    <row r="126" spans="1:7" s="347" customFormat="1" ht="29.5" customHeight="1">
      <c r="A126" s="343" t="s">
        <v>327</v>
      </c>
      <c r="B126" s="345"/>
      <c r="C126" s="345" t="s">
        <v>328</v>
      </c>
      <c r="D126" s="350">
        <v>0</v>
      </c>
      <c r="E126" s="350"/>
      <c r="F126" s="350">
        <v>0</v>
      </c>
      <c r="G126" s="350"/>
    </row>
    <row r="127" spans="1:7" s="257" customFormat="1">
      <c r="A127" s="341">
        <v>1484</v>
      </c>
      <c r="B127" s="342"/>
      <c r="C127" s="342" t="s">
        <v>329</v>
      </c>
      <c r="D127" s="349">
        <v>0</v>
      </c>
      <c r="E127" s="349"/>
      <c r="F127" s="349">
        <v>0</v>
      </c>
      <c r="G127" s="349"/>
    </row>
    <row r="128" spans="1:7" s="257" customFormat="1">
      <c r="A128" s="341">
        <v>1485</v>
      </c>
      <c r="B128" s="342"/>
      <c r="C128" s="342" t="s">
        <v>330</v>
      </c>
      <c r="D128" s="349">
        <v>0</v>
      </c>
      <c r="E128" s="349"/>
      <c r="F128" s="349">
        <v>0</v>
      </c>
      <c r="G128" s="349"/>
    </row>
    <row r="129" spans="1:7" s="257" customFormat="1">
      <c r="A129" s="341">
        <v>1486</v>
      </c>
      <c r="B129" s="342"/>
      <c r="C129" s="342" t="s">
        <v>331</v>
      </c>
      <c r="D129" s="349">
        <v>0</v>
      </c>
      <c r="E129" s="349"/>
      <c r="F129" s="349">
        <v>0</v>
      </c>
      <c r="G129" s="349"/>
    </row>
    <row r="130" spans="1:7" s="257" customFormat="1">
      <c r="A130" s="351">
        <v>1489</v>
      </c>
      <c r="B130" s="352"/>
      <c r="C130" s="352" t="s">
        <v>332</v>
      </c>
      <c r="D130" s="353">
        <v>0</v>
      </c>
      <c r="E130" s="353"/>
      <c r="F130" s="353">
        <v>0</v>
      </c>
      <c r="G130" s="353"/>
    </row>
    <row r="131" spans="1:7">
      <c r="A131" s="354">
        <v>1</v>
      </c>
      <c r="B131" s="355"/>
      <c r="C131" s="354" t="s">
        <v>333</v>
      </c>
      <c r="D131" s="356">
        <f t="shared" ref="D131:G131" si="17">D111+D121</f>
        <v>1596017.7999999998</v>
      </c>
      <c r="E131" s="356">
        <f t="shared" si="17"/>
        <v>0</v>
      </c>
      <c r="F131" s="356">
        <f t="shared" si="17"/>
        <v>1463084</v>
      </c>
      <c r="G131" s="356">
        <f t="shared" si="17"/>
        <v>0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336">
        <v>20</v>
      </c>
      <c r="B133" s="337"/>
      <c r="C133" s="337" t="s">
        <v>334</v>
      </c>
      <c r="D133" s="466">
        <f t="shared" ref="D133:G133" si="18">D134+D140</f>
        <v>702759.79999999993</v>
      </c>
      <c r="E133" s="466">
        <f t="shared" si="18"/>
        <v>0</v>
      </c>
      <c r="F133" s="466">
        <f t="shared" si="18"/>
        <v>657234.6</v>
      </c>
      <c r="G133" s="466">
        <f t="shared" si="18"/>
        <v>0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:G134" si="19">D135+D136+D138+D139</f>
        <v>671596.7</v>
      </c>
      <c r="E134" s="338">
        <f t="shared" si="19"/>
        <v>0</v>
      </c>
      <c r="F134" s="338">
        <f t="shared" si="19"/>
        <v>625858</v>
      </c>
      <c r="G134" s="338">
        <f t="shared" si="19"/>
        <v>0</v>
      </c>
    </row>
    <row r="135" spans="1:7" s="269" customFormat="1">
      <c r="A135" s="359">
        <v>200</v>
      </c>
      <c r="B135" s="342"/>
      <c r="C135" s="342" t="s">
        <v>337</v>
      </c>
      <c r="D135" s="283">
        <v>599337.19999999995</v>
      </c>
      <c r="E135" s="283"/>
      <c r="F135" s="283">
        <v>555451.19999999995</v>
      </c>
      <c r="G135" s="283"/>
    </row>
    <row r="136" spans="1:7" s="269" customFormat="1">
      <c r="A136" s="359">
        <v>201</v>
      </c>
      <c r="B136" s="342"/>
      <c r="C136" s="342" t="s">
        <v>338</v>
      </c>
      <c r="D136" s="283">
        <v>0</v>
      </c>
      <c r="E136" s="283"/>
      <c r="F136" s="283">
        <v>0</v>
      </c>
      <c r="G136" s="283"/>
    </row>
    <row r="137" spans="1:7" s="269" customFormat="1">
      <c r="A137" s="360" t="s">
        <v>339</v>
      </c>
      <c r="B137" s="361"/>
      <c r="C137" s="361" t="s">
        <v>340</v>
      </c>
      <c r="D137" s="289">
        <v>0</v>
      </c>
      <c r="E137" s="289"/>
      <c r="F137" s="289">
        <v>0</v>
      </c>
      <c r="G137" s="289"/>
    </row>
    <row r="138" spans="1:7" s="269" customFormat="1">
      <c r="A138" s="359">
        <v>204</v>
      </c>
      <c r="B138" s="342"/>
      <c r="C138" s="342" t="s">
        <v>341</v>
      </c>
      <c r="D138" s="349">
        <v>62697.8</v>
      </c>
      <c r="E138" s="349"/>
      <c r="F138" s="349">
        <v>61094</v>
      </c>
      <c r="G138" s="349"/>
    </row>
    <row r="139" spans="1:7" s="269" customFormat="1">
      <c r="A139" s="359">
        <v>205</v>
      </c>
      <c r="B139" s="342"/>
      <c r="C139" s="342" t="s">
        <v>342</v>
      </c>
      <c r="D139" s="349">
        <v>9561.7000000000007</v>
      </c>
      <c r="E139" s="349"/>
      <c r="F139" s="349">
        <v>9312.7999999999993</v>
      </c>
      <c r="G139" s="349"/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G140" si="20">D141+D143+D144</f>
        <v>31163.1</v>
      </c>
      <c r="E140" s="338">
        <f t="shared" si="20"/>
        <v>0</v>
      </c>
      <c r="F140" s="338">
        <f t="shared" si="20"/>
        <v>31376.6</v>
      </c>
      <c r="G140" s="338">
        <f t="shared" si="20"/>
        <v>0</v>
      </c>
    </row>
    <row r="141" spans="1:7" s="269" customFormat="1">
      <c r="A141" s="359">
        <v>206</v>
      </c>
      <c r="B141" s="342"/>
      <c r="C141" s="342" t="s">
        <v>345</v>
      </c>
      <c r="D141" s="349">
        <v>21504.2</v>
      </c>
      <c r="E141" s="349"/>
      <c r="F141" s="349">
        <v>21504.2</v>
      </c>
      <c r="G141" s="349"/>
    </row>
    <row r="142" spans="1:7" s="269" customFormat="1">
      <c r="A142" s="360" t="s">
        <v>346</v>
      </c>
      <c r="B142" s="361"/>
      <c r="C142" s="361" t="s">
        <v>347</v>
      </c>
      <c r="D142" s="289"/>
      <c r="E142" s="289"/>
      <c r="F142" s="289"/>
      <c r="G142" s="289"/>
    </row>
    <row r="143" spans="1:7" s="269" customFormat="1">
      <c r="A143" s="359">
        <v>208</v>
      </c>
      <c r="B143" s="342"/>
      <c r="C143" s="342" t="s">
        <v>348</v>
      </c>
      <c r="D143" s="349">
        <v>1494</v>
      </c>
      <c r="E143" s="349"/>
      <c r="F143" s="349">
        <v>1904</v>
      </c>
      <c r="G143" s="349"/>
    </row>
    <row r="144" spans="1:7" s="273" customFormat="1" ht="28">
      <c r="A144" s="343">
        <v>209</v>
      </c>
      <c r="B144" s="345"/>
      <c r="C144" s="345" t="s">
        <v>349</v>
      </c>
      <c r="D144" s="350">
        <v>8164.9</v>
      </c>
      <c r="E144" s="350"/>
      <c r="F144" s="350">
        <v>7968.4</v>
      </c>
      <c r="G144" s="350"/>
    </row>
    <row r="145" spans="1:7" s="257" customFormat="1">
      <c r="A145" s="358">
        <v>29</v>
      </c>
      <c r="B145" s="340"/>
      <c r="C145" s="340" t="s">
        <v>350</v>
      </c>
      <c r="D145" s="349">
        <v>893258</v>
      </c>
      <c r="E145" s="349"/>
      <c r="F145" s="349">
        <v>805849.4</v>
      </c>
      <c r="G145" s="349"/>
    </row>
    <row r="146" spans="1:7" s="257" customFormat="1">
      <c r="A146" s="363" t="s">
        <v>351</v>
      </c>
      <c r="B146" s="364"/>
      <c r="C146" s="364" t="s">
        <v>352</v>
      </c>
      <c r="D146" s="295">
        <v>267616</v>
      </c>
      <c r="E146" s="295"/>
      <c r="F146" s="295">
        <v>515495.5</v>
      </c>
      <c r="G146" s="295"/>
    </row>
    <row r="147" spans="1:7">
      <c r="A147" s="354">
        <v>2</v>
      </c>
      <c r="B147" s="355"/>
      <c r="C147" s="354" t="s">
        <v>353</v>
      </c>
      <c r="D147" s="356">
        <f>D133+D145</f>
        <v>1596017.7999999998</v>
      </c>
      <c r="E147" s="356">
        <f>E133+E145</f>
        <v>0</v>
      </c>
      <c r="F147" s="356">
        <f>F133+F145</f>
        <v>1463084</v>
      </c>
      <c r="G147" s="356">
        <f>G133+G145</f>
        <v>0</v>
      </c>
    </row>
    <row r="148" spans="1:7" ht="7.5" customHeight="1"/>
    <row r="149" spans="1:7" ht="13.5" customHeight="1">
      <c r="A149" s="365" t="s">
        <v>354</v>
      </c>
      <c r="B149" s="366"/>
      <c r="C149" s="367" t="s">
        <v>355</v>
      </c>
      <c r="D149" s="366"/>
      <c r="E149" s="366"/>
      <c r="F149" s="366"/>
      <c r="G149" s="366"/>
    </row>
    <row r="150" spans="1:7">
      <c r="A150" s="436" t="s">
        <v>356</v>
      </c>
      <c r="B150" s="437"/>
      <c r="C150" s="437" t="s">
        <v>101</v>
      </c>
      <c r="D150" s="370">
        <f t="shared" ref="D150:G150" si="21">D77+SUM(D8:D12)-D30-D31+D16-D33+D59+D63-D73+D64-D74-D54+D20-D35</f>
        <v>-41020.800000000003</v>
      </c>
      <c r="E150" s="370">
        <f t="shared" si="21"/>
        <v>-79918.300000000163</v>
      </c>
      <c r="F150" s="370">
        <f t="shared" si="21"/>
        <v>-4853.000000000131</v>
      </c>
      <c r="G150" s="370">
        <f t="shared" si="21"/>
        <v>-24831.343999999808</v>
      </c>
    </row>
    <row r="151" spans="1:7">
      <c r="A151" s="367" t="s">
        <v>357</v>
      </c>
      <c r="B151" s="366"/>
      <c r="C151" s="366" t="s">
        <v>358</v>
      </c>
      <c r="D151" s="373">
        <f t="shared" ref="D151:G151" si="22">IF(D177=0,0,D150/D177)</f>
        <v>-3.3401976231480467E-2</v>
      </c>
      <c r="E151" s="373">
        <f t="shared" si="22"/>
        <v>-6.6522160457993973E-2</v>
      </c>
      <c r="F151" s="373">
        <f t="shared" si="22"/>
        <v>-3.8444884232021505E-3</v>
      </c>
      <c r="G151" s="373">
        <f t="shared" si="22"/>
        <v>-1.9738567138684222E-2</v>
      </c>
    </row>
    <row r="152" spans="1:7" s="443" customFormat="1" ht="28">
      <c r="A152" s="381" t="s">
        <v>359</v>
      </c>
      <c r="B152" s="440"/>
      <c r="C152" s="440" t="s">
        <v>360</v>
      </c>
      <c r="D152" s="442">
        <f t="shared" ref="D152:G152" si="23">IF(D107=0,0,D150/D107)</f>
        <v>-0.52716613248549749</v>
      </c>
      <c r="E152" s="442">
        <f t="shared" si="23"/>
        <v>-0.72575014847682007</v>
      </c>
      <c r="F152" s="442">
        <f t="shared" si="23"/>
        <v>-5.0617411429961491E-2</v>
      </c>
      <c r="G152" s="442">
        <f t="shared" si="23"/>
        <v>-0.2012046017693363</v>
      </c>
    </row>
    <row r="153" spans="1:7" s="443" customFormat="1" ht="28">
      <c r="A153" s="374" t="s">
        <v>359</v>
      </c>
      <c r="B153" s="444"/>
      <c r="C153" s="444" t="s">
        <v>361</v>
      </c>
      <c r="D153" s="393">
        <f t="shared" ref="D153:G153" si="24">IF(0=D108,0,D150/D108)</f>
        <v>-0.53848476335749595</v>
      </c>
      <c r="E153" s="393">
        <f t="shared" si="24"/>
        <v>-0.69375812743823295</v>
      </c>
      <c r="F153" s="393">
        <f t="shared" si="24"/>
        <v>-4.6395704788328621E-2</v>
      </c>
      <c r="G153" s="393">
        <f t="shared" si="24"/>
        <v>-0.196282175729041</v>
      </c>
    </row>
    <row r="154" spans="1:7" ht="28">
      <c r="A154" s="378" t="s">
        <v>362</v>
      </c>
      <c r="B154" s="446"/>
      <c r="C154" s="446" t="s">
        <v>363</v>
      </c>
      <c r="D154" s="386">
        <f t="shared" ref="D154:G154" si="25">D150-D107</f>
        <v>-118834.6</v>
      </c>
      <c r="E154" s="386">
        <f t="shared" si="25"/>
        <v>-190036.50000000017</v>
      </c>
      <c r="F154" s="386">
        <f t="shared" si="25"/>
        <v>-100729.10000000014</v>
      </c>
      <c r="G154" s="386">
        <f t="shared" si="25"/>
        <v>-148244.7439999998</v>
      </c>
    </row>
    <row r="155" spans="1:7" ht="28">
      <c r="A155" s="374" t="s">
        <v>364</v>
      </c>
      <c r="B155" s="444"/>
      <c r="C155" s="444" t="s">
        <v>365</v>
      </c>
      <c r="D155" s="383">
        <f t="shared" ref="D155:G155" si="26">D150-D108</f>
        <v>-117199.00000000001</v>
      </c>
      <c r="E155" s="383">
        <f t="shared" si="26"/>
        <v>-195114.50000000017</v>
      </c>
      <c r="F155" s="383">
        <f t="shared" si="26"/>
        <v>-109453.20000000013</v>
      </c>
      <c r="G155" s="383">
        <f t="shared" si="26"/>
        <v>-151339.7439999998</v>
      </c>
    </row>
    <row r="156" spans="1:7">
      <c r="A156" s="436" t="s">
        <v>366</v>
      </c>
      <c r="B156" s="437"/>
      <c r="C156" s="437" t="s">
        <v>367</v>
      </c>
      <c r="D156" s="387">
        <f t="shared" ref="D156:G156" si="27">D135+D136-D137+D141-D142</f>
        <v>620841.39999999991</v>
      </c>
      <c r="E156" s="387">
        <f t="shared" si="27"/>
        <v>0</v>
      </c>
      <c r="F156" s="387">
        <f t="shared" si="27"/>
        <v>576955.39999999991</v>
      </c>
      <c r="G156" s="387">
        <f t="shared" si="27"/>
        <v>0</v>
      </c>
    </row>
    <row r="157" spans="1:7">
      <c r="A157" s="448" t="s">
        <v>368</v>
      </c>
      <c r="B157" s="449"/>
      <c r="C157" s="449" t="s">
        <v>369</v>
      </c>
      <c r="D157" s="390">
        <f t="shared" ref="D157:G157" si="28">IF(D177=0,0,D156/D177)</f>
        <v>0.50553206388756566</v>
      </c>
      <c r="E157" s="390">
        <f t="shared" si="28"/>
        <v>0</v>
      </c>
      <c r="F157" s="390">
        <f t="shared" si="28"/>
        <v>0.45705715145351444</v>
      </c>
      <c r="G157" s="390">
        <f t="shared" si="28"/>
        <v>0</v>
      </c>
    </row>
    <row r="158" spans="1:7">
      <c r="A158" s="436" t="s">
        <v>370</v>
      </c>
      <c r="B158" s="437"/>
      <c r="C158" s="437" t="s">
        <v>371</v>
      </c>
      <c r="D158" s="387">
        <f t="shared" ref="D158:G158" si="29">D133-D142-D111</f>
        <v>-423926.9</v>
      </c>
      <c r="E158" s="387">
        <f t="shared" si="29"/>
        <v>0</v>
      </c>
      <c r="F158" s="387">
        <f t="shared" si="29"/>
        <v>-325259.49999999988</v>
      </c>
      <c r="G158" s="387">
        <f t="shared" si="29"/>
        <v>0</v>
      </c>
    </row>
    <row r="159" spans="1:7">
      <c r="A159" s="367" t="s">
        <v>372</v>
      </c>
      <c r="B159" s="366"/>
      <c r="C159" s="366" t="s">
        <v>373</v>
      </c>
      <c r="D159" s="391">
        <f t="shared" ref="D159:G159" si="30">D121-D123-D124-D142-D145</f>
        <v>-539286</v>
      </c>
      <c r="E159" s="391">
        <f t="shared" si="30"/>
        <v>0</v>
      </c>
      <c r="F159" s="391">
        <f t="shared" si="30"/>
        <v>-431891.4</v>
      </c>
      <c r="G159" s="391">
        <f t="shared" si="30"/>
        <v>0</v>
      </c>
    </row>
    <row r="160" spans="1:7">
      <c r="A160" s="367" t="s">
        <v>374</v>
      </c>
      <c r="B160" s="366"/>
      <c r="C160" s="366" t="s">
        <v>375</v>
      </c>
      <c r="D160" s="392">
        <f t="shared" ref="D160:G160" si="31">IF(D175=0,"-",1000*D158/D175)</f>
        <v>-3530.1060047131709</v>
      </c>
      <c r="E160" s="392">
        <f t="shared" si="31"/>
        <v>0</v>
      </c>
      <c r="F160" s="392">
        <f t="shared" si="31"/>
        <v>-2663.1363911769031</v>
      </c>
      <c r="G160" s="392">
        <f t="shared" si="31"/>
        <v>0</v>
      </c>
    </row>
    <row r="161" spans="1:7">
      <c r="A161" s="367" t="s">
        <v>374</v>
      </c>
      <c r="B161" s="366"/>
      <c r="C161" s="366" t="s">
        <v>376</v>
      </c>
      <c r="D161" s="391">
        <f t="shared" ref="D161:G161" si="32">IF(D175=0,0,1000*(D159/D175))</f>
        <v>-4490.7193831241821</v>
      </c>
      <c r="E161" s="391">
        <f t="shared" si="32"/>
        <v>0</v>
      </c>
      <c r="F161" s="391">
        <f t="shared" si="32"/>
        <v>-3536.2094093372853</v>
      </c>
      <c r="G161" s="391">
        <f t="shared" si="32"/>
        <v>0</v>
      </c>
    </row>
    <row r="162" spans="1:7">
      <c r="A162" s="448" t="s">
        <v>377</v>
      </c>
      <c r="B162" s="449"/>
      <c r="C162" s="449" t="s">
        <v>378</v>
      </c>
      <c r="D162" s="390">
        <f t="shared" ref="D162:G162" si="33">IF((D22+D23+D65+D66)=0,0,D158/(D22+D23+D65+D66))</f>
        <v>-0.63959549472114496</v>
      </c>
      <c r="E162" s="390">
        <f t="shared" si="33"/>
        <v>0</v>
      </c>
      <c r="F162" s="390">
        <f t="shared" si="33"/>
        <v>-0.46036438563778653</v>
      </c>
      <c r="G162" s="390">
        <f t="shared" si="33"/>
        <v>0</v>
      </c>
    </row>
    <row r="163" spans="1:7">
      <c r="A163" s="367" t="s">
        <v>379</v>
      </c>
      <c r="B163" s="366"/>
      <c r="C163" s="366" t="s">
        <v>350</v>
      </c>
      <c r="D163" s="370">
        <f t="shared" ref="D163:G163" si="34">D145</f>
        <v>893258</v>
      </c>
      <c r="E163" s="370">
        <f t="shared" si="34"/>
        <v>0</v>
      </c>
      <c r="F163" s="370">
        <f t="shared" si="34"/>
        <v>805849.4</v>
      </c>
      <c r="G163" s="370">
        <f t="shared" si="34"/>
        <v>0</v>
      </c>
    </row>
    <row r="164" spans="1:7" ht="28">
      <c r="A164" s="374" t="s">
        <v>380</v>
      </c>
      <c r="B164" s="451"/>
      <c r="C164" s="451" t="s">
        <v>381</v>
      </c>
      <c r="D164" s="393">
        <f>IF(D178=0,0,D146/D178)</f>
        <v>0.19754187271933421</v>
      </c>
      <c r="E164" s="393">
        <f>IF(E178=0,0,E146/E178)</f>
        <v>0</v>
      </c>
      <c r="F164" s="393">
        <f>IF(F178=0,0,F146/F178)</f>
        <v>0.38059475481953076</v>
      </c>
      <c r="G164" s="393">
        <f>IF(G178=0,0,G146/G178)</f>
        <v>0</v>
      </c>
    </row>
    <row r="165" spans="1:7">
      <c r="A165" s="453" t="s">
        <v>382</v>
      </c>
      <c r="B165" s="454"/>
      <c r="C165" s="454" t="s">
        <v>383</v>
      </c>
      <c r="D165" s="396">
        <f t="shared" ref="D165:G165" si="35">IF(D177=0,0,D180/D177)</f>
        <v>5.2991421673404746E-2</v>
      </c>
      <c r="E165" s="396">
        <f t="shared" si="35"/>
        <v>6.6177056924436636E-2</v>
      </c>
      <c r="F165" s="396">
        <f t="shared" si="35"/>
        <v>6.5966208745026844E-2</v>
      </c>
      <c r="G165" s="396">
        <f t="shared" si="35"/>
        <v>6.5884772528192123E-2</v>
      </c>
    </row>
    <row r="166" spans="1:7">
      <c r="A166" s="367" t="s">
        <v>384</v>
      </c>
      <c r="B166" s="366"/>
      <c r="C166" s="366" t="s">
        <v>252</v>
      </c>
      <c r="D166" s="370">
        <f t="shared" ref="D166:G166" si="36">D55</f>
        <v>32656.5</v>
      </c>
      <c r="E166" s="370">
        <f t="shared" si="36"/>
        <v>34682.899999999994</v>
      </c>
      <c r="F166" s="370">
        <f t="shared" si="36"/>
        <v>35970.30000000001</v>
      </c>
      <c r="G166" s="370">
        <f t="shared" si="36"/>
        <v>36496.955999999998</v>
      </c>
    </row>
    <row r="167" spans="1:7">
      <c r="A167" s="448" t="s">
        <v>385</v>
      </c>
      <c r="B167" s="449"/>
      <c r="C167" s="449" t="s">
        <v>386</v>
      </c>
      <c r="D167" s="390">
        <f t="shared" ref="D167:G167" si="37">IF(0=D111,0,(D44+D45+D46+D47+D48)/D111)</f>
        <v>4.2436819392649263E-3</v>
      </c>
      <c r="E167" s="390">
        <f t="shared" si="37"/>
        <v>0</v>
      </c>
      <c r="F167" s="390">
        <f t="shared" si="37"/>
        <v>3.5793599167669304E-3</v>
      </c>
      <c r="G167" s="390">
        <f t="shared" si="37"/>
        <v>0</v>
      </c>
    </row>
    <row r="168" spans="1:7">
      <c r="A168" s="367" t="s">
        <v>387</v>
      </c>
      <c r="B168" s="437"/>
      <c r="C168" s="437" t="s">
        <v>388</v>
      </c>
      <c r="D168" s="370">
        <f t="shared" ref="D168:G168" si="38">D38-D44</f>
        <v>-2724.7000000000003</v>
      </c>
      <c r="E168" s="370">
        <f t="shared" si="38"/>
        <v>-1376.3</v>
      </c>
      <c r="F168" s="370">
        <f t="shared" si="38"/>
        <v>-1346.3</v>
      </c>
      <c r="G168" s="370">
        <f t="shared" si="38"/>
        <v>-528.70000000000005</v>
      </c>
    </row>
    <row r="169" spans="1:7">
      <c r="A169" s="448" t="s">
        <v>389</v>
      </c>
      <c r="B169" s="449"/>
      <c r="C169" s="449" t="s">
        <v>390</v>
      </c>
      <c r="D169" s="373">
        <f t="shared" ref="D169:G169" si="39">IF(D177=0,0,D168/D177)</f>
        <v>-2.2186394375027993E-3</v>
      </c>
      <c r="E169" s="373">
        <f t="shared" si="39"/>
        <v>-1.1456005625537194E-3</v>
      </c>
      <c r="F169" s="373">
        <f t="shared" si="39"/>
        <v>-1.0665227208235969E-3</v>
      </c>
      <c r="G169" s="373">
        <f t="shared" si="39"/>
        <v>-4.202664360907098E-4</v>
      </c>
    </row>
    <row r="170" spans="1:7">
      <c r="A170" s="367" t="s">
        <v>391</v>
      </c>
      <c r="B170" s="366"/>
      <c r="C170" s="366" t="s">
        <v>392</v>
      </c>
      <c r="D170" s="370">
        <f t="shared" ref="D170:G170" si="40">SUM(D82:D87)+SUM(D89:D94)</f>
        <v>87600.5</v>
      </c>
      <c r="E170" s="370">
        <f t="shared" si="40"/>
        <v>126295.2</v>
      </c>
      <c r="F170" s="370">
        <f t="shared" si="40"/>
        <v>116056</v>
      </c>
      <c r="G170" s="370">
        <f t="shared" si="40"/>
        <v>134433.9</v>
      </c>
    </row>
    <row r="171" spans="1:7">
      <c r="A171" s="367" t="s">
        <v>393</v>
      </c>
      <c r="B171" s="366"/>
      <c r="C171" s="366" t="s">
        <v>394</v>
      </c>
      <c r="D171" s="391">
        <f t="shared" ref="D171:G171" si="41">SUM(D96:D102)+SUM(D104:D105)</f>
        <v>9786.7000000000007</v>
      </c>
      <c r="E171" s="391">
        <f t="shared" si="41"/>
        <v>16177</v>
      </c>
      <c r="F171" s="391">
        <f t="shared" si="41"/>
        <v>20179.900000000001</v>
      </c>
      <c r="G171" s="391">
        <f t="shared" si="41"/>
        <v>11020.5</v>
      </c>
    </row>
    <row r="172" spans="1:7">
      <c r="A172" s="453" t="s">
        <v>395</v>
      </c>
      <c r="B172" s="454"/>
      <c r="C172" s="454" t="s">
        <v>396</v>
      </c>
      <c r="D172" s="396">
        <f t="shared" ref="D172:G172" si="42">IF(D184=0,0,D170/D184)</f>
        <v>6.4590168503432951E-2</v>
      </c>
      <c r="E172" s="396">
        <f t="shared" si="42"/>
        <v>8.9724288733930804E-2</v>
      </c>
      <c r="F172" s="396">
        <f t="shared" si="42"/>
        <v>8.3974651602805456E-2</v>
      </c>
      <c r="G172" s="396">
        <f t="shared" si="42"/>
        <v>9.4997057179999692E-2</v>
      </c>
    </row>
    <row r="173" spans="1:7">
      <c r="A173" s="479"/>
    </row>
    <row r="174" spans="1:7">
      <c r="A174" s="457" t="s">
        <v>397</v>
      </c>
      <c r="B174" s="399"/>
      <c r="C174" s="398"/>
      <c r="D174" s="316"/>
      <c r="E174" s="316"/>
      <c r="F174" s="316"/>
      <c r="G174" s="316"/>
    </row>
    <row r="175" spans="1:7" s="257" customFormat="1">
      <c r="A175" s="459" t="s">
        <v>398</v>
      </c>
      <c r="B175" s="399"/>
      <c r="C175" s="399" t="s">
        <v>421</v>
      </c>
      <c r="D175" s="510">
        <v>120089</v>
      </c>
      <c r="E175" s="510">
        <v>120089</v>
      </c>
      <c r="F175" s="510">
        <v>122134</v>
      </c>
      <c r="G175" s="510">
        <v>122134</v>
      </c>
    </row>
    <row r="176" spans="1:7">
      <c r="A176" s="457" t="s">
        <v>400</v>
      </c>
      <c r="B176" s="399"/>
      <c r="C176" s="399"/>
      <c r="D176" s="399"/>
      <c r="E176" s="399"/>
      <c r="F176" s="399"/>
      <c r="G176" s="399"/>
    </row>
    <row r="177" spans="1:7">
      <c r="A177" s="459" t="s">
        <v>401</v>
      </c>
      <c r="B177" s="399"/>
      <c r="C177" s="399" t="s">
        <v>402</v>
      </c>
      <c r="D177" s="400">
        <f t="shared" ref="D177:G177" si="43">SUM(D22:D32)+SUM(D44:D53)+SUM(D65:D72)+D75</f>
        <v>1228095</v>
      </c>
      <c r="E177" s="400">
        <f t="shared" si="43"/>
        <v>1201378.6000000001</v>
      </c>
      <c r="F177" s="400">
        <f t="shared" si="43"/>
        <v>1262326.5999999999</v>
      </c>
      <c r="G177" s="400">
        <f t="shared" si="43"/>
        <v>1258011.4770000002</v>
      </c>
    </row>
    <row r="178" spans="1:7">
      <c r="A178" s="459" t="s">
        <v>403</v>
      </c>
      <c r="B178" s="399"/>
      <c r="C178" s="399" t="s">
        <v>404</v>
      </c>
      <c r="D178" s="400">
        <f t="shared" ref="D178:G178" si="44">D78-D17-D20-D59-D63-D64</f>
        <v>1354730.5</v>
      </c>
      <c r="E178" s="400">
        <f t="shared" si="44"/>
        <v>1371722.36</v>
      </c>
      <c r="F178" s="400">
        <f t="shared" si="44"/>
        <v>1354447.2000000002</v>
      </c>
      <c r="G178" s="400">
        <f t="shared" si="44"/>
        <v>1373008.821</v>
      </c>
    </row>
    <row r="179" spans="1:7">
      <c r="A179" s="459"/>
      <c r="B179" s="399"/>
      <c r="C179" s="399" t="s">
        <v>405</v>
      </c>
      <c r="D179" s="400">
        <f t="shared" ref="D179:G179" si="45">D178+D170</f>
        <v>1442331</v>
      </c>
      <c r="E179" s="400">
        <f t="shared" si="45"/>
        <v>1498017.56</v>
      </c>
      <c r="F179" s="400">
        <f t="shared" si="45"/>
        <v>1470503.2000000002</v>
      </c>
      <c r="G179" s="400">
        <f t="shared" si="45"/>
        <v>1507442.7209999999</v>
      </c>
    </row>
    <row r="180" spans="1:7">
      <c r="A180" s="459" t="s">
        <v>406</v>
      </c>
      <c r="B180" s="399"/>
      <c r="C180" s="399" t="s">
        <v>407</v>
      </c>
      <c r="D180" s="400">
        <f t="shared" ref="D180:G180" si="46">D38-D44+D8+D9+D10+D16-D33</f>
        <v>65078.5</v>
      </c>
      <c r="E180" s="400">
        <f t="shared" si="46"/>
        <v>79503.7</v>
      </c>
      <c r="F180" s="400">
        <f t="shared" si="46"/>
        <v>83270.899999999994</v>
      </c>
      <c r="G180" s="400">
        <f t="shared" si="46"/>
        <v>82883.8</v>
      </c>
    </row>
    <row r="181" spans="1:7" ht="27.5" customHeight="1">
      <c r="A181" s="462" t="s">
        <v>408</v>
      </c>
      <c r="B181" s="402"/>
      <c r="C181" s="402" t="s">
        <v>409</v>
      </c>
      <c r="D181" s="403">
        <f t="shared" ref="D181:G181" si="47">D22+D23+D24+D25+D26+D29+SUM(D44:D47)+SUM(D49:D53)-D54+D32-D33+SUM(D65:D70)+D72</f>
        <v>1222580.8999999999</v>
      </c>
      <c r="E181" s="403">
        <f t="shared" si="47"/>
        <v>1193909.6000000001</v>
      </c>
      <c r="F181" s="403">
        <f t="shared" si="47"/>
        <v>1255692.7</v>
      </c>
      <c r="G181" s="403">
        <f t="shared" si="47"/>
        <v>1249842.2770000002</v>
      </c>
    </row>
    <row r="182" spans="1:7">
      <c r="A182" s="464" t="s">
        <v>410</v>
      </c>
      <c r="B182" s="402"/>
      <c r="C182" s="402" t="s">
        <v>411</v>
      </c>
      <c r="D182" s="403">
        <f t="shared" ref="D182:G182" si="48">D181+D171</f>
        <v>1232367.5999999999</v>
      </c>
      <c r="E182" s="403">
        <f t="shared" si="48"/>
        <v>1210086.6000000001</v>
      </c>
      <c r="F182" s="403">
        <f t="shared" si="48"/>
        <v>1275872.5999999999</v>
      </c>
      <c r="G182" s="403">
        <f t="shared" si="48"/>
        <v>1260862.7770000002</v>
      </c>
    </row>
    <row r="183" spans="1:7">
      <c r="A183" s="464" t="s">
        <v>412</v>
      </c>
      <c r="B183" s="402"/>
      <c r="C183" s="402" t="s">
        <v>413</v>
      </c>
      <c r="D183" s="403">
        <f t="shared" ref="D183:G183" si="49">D4+D5-D7+D38+D39+D40+D41+D43+D13-D16+D57+D58+D60+D62</f>
        <v>1268650.8</v>
      </c>
      <c r="E183" s="403">
        <f t="shared" si="49"/>
        <v>1281296.8999999999</v>
      </c>
      <c r="F183" s="403">
        <f t="shared" si="49"/>
        <v>1265980.1000000001</v>
      </c>
      <c r="G183" s="403">
        <f t="shared" si="49"/>
        <v>1280703.6209999998</v>
      </c>
    </row>
    <row r="184" spans="1:7">
      <c r="A184" s="464" t="s">
        <v>414</v>
      </c>
      <c r="B184" s="402"/>
      <c r="C184" s="402" t="s">
        <v>415</v>
      </c>
      <c r="D184" s="403">
        <f t="shared" ref="D184:G184" si="50">D183+D170</f>
        <v>1356251.3</v>
      </c>
      <c r="E184" s="403">
        <f t="shared" si="50"/>
        <v>1407592.0999999999</v>
      </c>
      <c r="F184" s="403">
        <f t="shared" si="50"/>
        <v>1382036.1</v>
      </c>
      <c r="G184" s="403">
        <f t="shared" si="50"/>
        <v>1415137.5209999997</v>
      </c>
    </row>
    <row r="185" spans="1:7">
      <c r="A185" s="464"/>
      <c r="B185" s="402"/>
      <c r="C185" s="402" t="s">
        <v>416</v>
      </c>
      <c r="D185" s="403">
        <f t="shared" ref="D185:G186" si="51">D181-D183</f>
        <v>-46069.90000000014</v>
      </c>
      <c r="E185" s="403">
        <f t="shared" si="51"/>
        <v>-87387.299999999814</v>
      </c>
      <c r="F185" s="403">
        <f t="shared" si="51"/>
        <v>-10287.40000000014</v>
      </c>
      <c r="G185" s="403">
        <f t="shared" si="51"/>
        <v>-30861.343999999575</v>
      </c>
    </row>
    <row r="186" spans="1:7">
      <c r="A186" s="464"/>
      <c r="B186" s="402"/>
      <c r="C186" s="402" t="s">
        <v>417</v>
      </c>
      <c r="D186" s="403">
        <f t="shared" si="51"/>
        <v>-123883.70000000019</v>
      </c>
      <c r="E186" s="403">
        <f t="shared" si="51"/>
        <v>-197505.49999999977</v>
      </c>
      <c r="F186" s="403">
        <f t="shared" si="51"/>
        <v>-106163.50000000023</v>
      </c>
      <c r="G186" s="403">
        <f t="shared" si="51"/>
        <v>-154274.74399999948</v>
      </c>
    </row>
  </sheetData>
  <sheetProtection selectLockedCells="1" sort="0" autoFilter="0" pivotTables="0"/>
  <autoFilter ref="A1:D1" xr:uid="{00000000-0009-0000-0000-000009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6383" man="1"/>
    <brk id="14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O186"/>
  <sheetViews>
    <sheetView zoomScale="85" zoomScaleNormal="85" workbookViewId="0">
      <pane xSplit="3" ySplit="2" topLeftCell="D3" activePane="bottomRight" state="frozen"/>
      <selection activeCell="B31" sqref="B31"/>
      <selection pane="topRight" activeCell="B31" sqref="B31"/>
      <selection pane="bottomLeft" activeCell="B31" sqref="B31"/>
      <selection pane="bottomRight" activeCell="B31" sqref="B31"/>
    </sheetView>
  </sheetViews>
  <sheetFormatPr baseColWidth="10" defaultColWidth="11.5" defaultRowHeight="13"/>
  <cols>
    <col min="1" max="1" width="16.33203125" style="479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41" s="244" customFormat="1" ht="18" customHeight="1">
      <c r="A1" s="484" t="s">
        <v>113</v>
      </c>
      <c r="B1" s="240" t="s">
        <v>430</v>
      </c>
      <c r="C1" s="240" t="s">
        <v>114</v>
      </c>
      <c r="D1" s="241" t="s">
        <v>176</v>
      </c>
      <c r="E1" s="242" t="s">
        <v>22</v>
      </c>
      <c r="F1" s="241" t="s">
        <v>176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</row>
    <row r="2" spans="1:41" s="250" customFormat="1" ht="15" customHeight="1">
      <c r="A2" s="485"/>
      <c r="B2" s="246"/>
      <c r="C2" s="247" t="s">
        <v>431</v>
      </c>
      <c r="D2" s="248">
        <v>2015</v>
      </c>
      <c r="E2" s="249">
        <v>2016</v>
      </c>
      <c r="F2" s="248">
        <v>2016</v>
      </c>
      <c r="G2" s="249">
        <v>2017</v>
      </c>
    </row>
    <row r="3" spans="1:41" ht="15" customHeight="1">
      <c r="A3" s="571" t="s">
        <v>432</v>
      </c>
      <c r="B3" s="572"/>
      <c r="C3" s="572"/>
      <c r="D3" s="251"/>
      <c r="E3" s="251"/>
      <c r="F3" s="251"/>
      <c r="G3" s="251"/>
    </row>
    <row r="4" spans="1:41" s="257" customFormat="1" ht="12.75" customHeight="1">
      <c r="A4" s="486">
        <v>30</v>
      </c>
      <c r="B4" s="254"/>
      <c r="C4" s="255" t="s">
        <v>116</v>
      </c>
      <c r="D4" s="256">
        <v>1192362</v>
      </c>
      <c r="E4" s="256">
        <v>1207488</v>
      </c>
      <c r="F4" s="256">
        <v>1210404</v>
      </c>
      <c r="G4" s="256">
        <v>1254683</v>
      </c>
    </row>
    <row r="5" spans="1:41" s="257" customFormat="1" ht="12.75" customHeight="1">
      <c r="A5" s="265">
        <v>31</v>
      </c>
      <c r="B5" s="259"/>
      <c r="C5" s="260" t="s">
        <v>433</v>
      </c>
      <c r="D5" s="261">
        <v>334541</v>
      </c>
      <c r="E5" s="261">
        <v>344875</v>
      </c>
      <c r="F5" s="261">
        <v>349575</v>
      </c>
      <c r="G5" s="261">
        <v>353831</v>
      </c>
    </row>
    <row r="6" spans="1:41" s="257" customFormat="1" ht="12.75" customHeight="1">
      <c r="A6" s="262" t="s">
        <v>118</v>
      </c>
      <c r="B6" s="263"/>
      <c r="C6" s="264" t="s">
        <v>434</v>
      </c>
      <c r="D6" s="261">
        <v>47268</v>
      </c>
      <c r="E6" s="261">
        <v>44816</v>
      </c>
      <c r="F6" s="261">
        <v>48240</v>
      </c>
      <c r="G6" s="261">
        <v>44993</v>
      </c>
    </row>
    <row r="7" spans="1:41" s="257" customFormat="1" ht="12.75" customHeight="1">
      <c r="A7" s="262" t="s">
        <v>435</v>
      </c>
      <c r="B7" s="263"/>
      <c r="C7" s="264" t="s">
        <v>436</v>
      </c>
      <c r="D7" s="261">
        <v>4677</v>
      </c>
      <c r="E7" s="261">
        <v>1000</v>
      </c>
      <c r="F7" s="261">
        <v>5232</v>
      </c>
      <c r="G7" s="261">
        <v>500</v>
      </c>
    </row>
    <row r="8" spans="1:41" s="257" customFormat="1" ht="12.75" customHeight="1">
      <c r="A8" s="265">
        <v>330</v>
      </c>
      <c r="B8" s="259"/>
      <c r="C8" s="260" t="s">
        <v>437</v>
      </c>
      <c r="D8" s="261">
        <v>78478</v>
      </c>
      <c r="E8" s="261">
        <v>75087</v>
      </c>
      <c r="F8" s="261">
        <v>72212</v>
      </c>
      <c r="G8" s="261">
        <v>74710</v>
      </c>
    </row>
    <row r="9" spans="1:41" s="257" customFormat="1" ht="12.75" customHeight="1">
      <c r="A9" s="265">
        <v>332</v>
      </c>
      <c r="B9" s="259"/>
      <c r="C9" s="260" t="s">
        <v>438</v>
      </c>
      <c r="D9" s="261">
        <v>0</v>
      </c>
      <c r="E9" s="261">
        <v>0</v>
      </c>
      <c r="F9" s="261">
        <v>0</v>
      </c>
      <c r="G9" s="261">
        <v>0</v>
      </c>
    </row>
    <row r="10" spans="1:41" s="257" customFormat="1" ht="12.75" customHeight="1">
      <c r="A10" s="265">
        <v>339</v>
      </c>
      <c r="B10" s="259"/>
      <c r="C10" s="260" t="s">
        <v>439</v>
      </c>
      <c r="D10" s="261">
        <v>0</v>
      </c>
      <c r="E10" s="261">
        <v>0</v>
      </c>
      <c r="F10" s="261">
        <v>0</v>
      </c>
      <c r="G10" s="261">
        <v>0</v>
      </c>
    </row>
    <row r="11" spans="1:41" s="347" customFormat="1" ht="28.25" customHeight="1">
      <c r="A11" s="266">
        <v>350</v>
      </c>
      <c r="B11" s="487"/>
      <c r="C11" s="268" t="s">
        <v>440</v>
      </c>
      <c r="D11" s="261">
        <v>102000</v>
      </c>
      <c r="E11" s="261">
        <v>0</v>
      </c>
      <c r="F11" s="261">
        <v>1730</v>
      </c>
      <c r="G11" s="261">
        <v>0</v>
      </c>
    </row>
    <row r="12" spans="1:41" s="269" customFormat="1" ht="28">
      <c r="A12" s="266">
        <v>351</v>
      </c>
      <c r="B12" s="267"/>
      <c r="C12" s="268" t="s">
        <v>441</v>
      </c>
      <c r="D12" s="261">
        <v>36910</v>
      </c>
      <c r="E12" s="261">
        <v>38516</v>
      </c>
      <c r="F12" s="261">
        <v>103073</v>
      </c>
      <c r="G12" s="261">
        <v>43528</v>
      </c>
    </row>
    <row r="13" spans="1:41" s="257" customFormat="1" ht="12.75" customHeight="1">
      <c r="A13" s="265">
        <v>36</v>
      </c>
      <c r="B13" s="259"/>
      <c r="C13" s="260" t="s">
        <v>442</v>
      </c>
      <c r="D13" s="261">
        <v>1377980</v>
      </c>
      <c r="E13" s="261">
        <v>1406585</v>
      </c>
      <c r="F13" s="261">
        <v>1423825</v>
      </c>
      <c r="G13" s="261">
        <v>1473585</v>
      </c>
    </row>
    <row r="14" spans="1:41" s="257" customFormat="1" ht="12.75" customHeight="1">
      <c r="A14" s="270" t="s">
        <v>443</v>
      </c>
      <c r="B14" s="259"/>
      <c r="C14" s="271" t="s">
        <v>444</v>
      </c>
      <c r="D14" s="261">
        <v>251018</v>
      </c>
      <c r="E14" s="261">
        <v>250778</v>
      </c>
      <c r="F14" s="261">
        <v>250592</v>
      </c>
      <c r="G14" s="261">
        <v>259774</v>
      </c>
    </row>
    <row r="15" spans="1:41" s="257" customFormat="1" ht="12.75" customHeight="1">
      <c r="A15" s="270" t="s">
        <v>445</v>
      </c>
      <c r="B15" s="259"/>
      <c r="C15" s="271" t="s">
        <v>446</v>
      </c>
      <c r="D15" s="261">
        <v>34672</v>
      </c>
      <c r="E15" s="261">
        <v>38017</v>
      </c>
      <c r="F15" s="261">
        <v>37114</v>
      </c>
      <c r="G15" s="261">
        <v>37305</v>
      </c>
    </row>
    <row r="16" spans="1:41" s="273" customFormat="1" ht="26.25" customHeight="1">
      <c r="A16" s="270" t="s">
        <v>447</v>
      </c>
      <c r="B16" s="272"/>
      <c r="C16" s="271" t="s">
        <v>448</v>
      </c>
      <c r="D16" s="261">
        <v>31483</v>
      </c>
      <c r="E16" s="261">
        <v>34825</v>
      </c>
      <c r="F16" s="261">
        <v>31719</v>
      </c>
      <c r="G16" s="261">
        <v>45174</v>
      </c>
    </row>
    <row r="17" spans="1:7" s="274" customFormat="1">
      <c r="A17" s="265">
        <v>37</v>
      </c>
      <c r="B17" s="259"/>
      <c r="C17" s="260" t="s">
        <v>449</v>
      </c>
      <c r="D17" s="261">
        <v>219085</v>
      </c>
      <c r="E17" s="261">
        <v>219893</v>
      </c>
      <c r="F17" s="261">
        <v>219304</v>
      </c>
      <c r="G17" s="261">
        <v>219489</v>
      </c>
    </row>
    <row r="18" spans="1:7" s="274" customFormat="1">
      <c r="A18" s="275" t="s">
        <v>450</v>
      </c>
      <c r="B18" s="263"/>
      <c r="C18" s="264" t="s">
        <v>451</v>
      </c>
      <c r="D18" s="261">
        <v>150</v>
      </c>
      <c r="E18" s="261">
        <v>0</v>
      </c>
      <c r="F18" s="261">
        <v>0</v>
      </c>
      <c r="G18" s="261">
        <v>0</v>
      </c>
    </row>
    <row r="19" spans="1:7" s="274" customFormat="1">
      <c r="A19" s="275" t="s">
        <v>452</v>
      </c>
      <c r="B19" s="263"/>
      <c r="C19" s="264" t="s">
        <v>453</v>
      </c>
      <c r="D19" s="261">
        <v>0</v>
      </c>
      <c r="E19" s="261">
        <v>0</v>
      </c>
      <c r="F19" s="261">
        <v>0</v>
      </c>
      <c r="G19" s="261">
        <v>0</v>
      </c>
    </row>
    <row r="20" spans="1:7" s="257" customFormat="1" ht="12.75" customHeight="1">
      <c r="A20" s="488">
        <v>39</v>
      </c>
      <c r="B20" s="277"/>
      <c r="C20" s="278" t="s">
        <v>138</v>
      </c>
      <c r="D20" s="279">
        <v>29430</v>
      </c>
      <c r="E20" s="279">
        <v>28488</v>
      </c>
      <c r="F20" s="279">
        <v>31035</v>
      </c>
      <c r="G20" s="279">
        <v>31439</v>
      </c>
    </row>
    <row r="21" spans="1:7" ht="12.75" customHeight="1">
      <c r="A21" s="489"/>
      <c r="B21" s="280"/>
      <c r="C21" s="281" t="s">
        <v>454</v>
      </c>
      <c r="D21" s="282">
        <f t="shared" ref="D21:G21" si="0">D4+D5+SUM(D8:D13)+D17</f>
        <v>3341356</v>
      </c>
      <c r="E21" s="282">
        <f t="shared" si="0"/>
        <v>3292444</v>
      </c>
      <c r="F21" s="282">
        <f t="shared" si="0"/>
        <v>3380123</v>
      </c>
      <c r="G21" s="282">
        <f t="shared" si="0"/>
        <v>3419826</v>
      </c>
    </row>
    <row r="22" spans="1:7" s="347" customFormat="1" ht="12.75" customHeight="1">
      <c r="A22" s="266" t="s">
        <v>217</v>
      </c>
      <c r="B22" s="487"/>
      <c r="C22" s="268" t="s">
        <v>455</v>
      </c>
      <c r="D22" s="346">
        <v>1055445</v>
      </c>
      <c r="E22" s="346">
        <v>1012000</v>
      </c>
      <c r="F22" s="346">
        <v>1038094</v>
      </c>
      <c r="G22" s="346">
        <v>1090000</v>
      </c>
    </row>
    <row r="23" spans="1:7" s="347" customFormat="1" ht="14">
      <c r="A23" s="266" t="s">
        <v>219</v>
      </c>
      <c r="B23" s="487"/>
      <c r="C23" s="268" t="s">
        <v>456</v>
      </c>
      <c r="D23" s="346">
        <v>210794</v>
      </c>
      <c r="E23" s="346">
        <v>208204</v>
      </c>
      <c r="F23" s="346">
        <v>248426</v>
      </c>
      <c r="G23" s="346">
        <v>217061</v>
      </c>
    </row>
    <row r="24" spans="1:7" s="284" customFormat="1" ht="12.75" customHeight="1">
      <c r="A24" s="265">
        <v>41</v>
      </c>
      <c r="B24" s="259"/>
      <c r="C24" s="260" t="s">
        <v>457</v>
      </c>
      <c r="D24" s="283">
        <v>86197</v>
      </c>
      <c r="E24" s="283">
        <v>36018</v>
      </c>
      <c r="F24" s="283">
        <v>63862</v>
      </c>
      <c r="G24" s="283">
        <v>37143</v>
      </c>
    </row>
    <row r="25" spans="1:7" s="257" customFormat="1" ht="12.75" customHeight="1">
      <c r="A25" s="473">
        <v>42</v>
      </c>
      <c r="B25" s="286"/>
      <c r="C25" s="260" t="s">
        <v>458</v>
      </c>
      <c r="D25" s="283">
        <v>234779</v>
      </c>
      <c r="E25" s="283">
        <v>226849</v>
      </c>
      <c r="F25" s="283">
        <v>237038</v>
      </c>
      <c r="G25" s="283">
        <v>224789</v>
      </c>
    </row>
    <row r="26" spans="1:7" s="288" customFormat="1" ht="12.75" customHeight="1">
      <c r="A26" s="266">
        <v>430</v>
      </c>
      <c r="B26" s="259"/>
      <c r="C26" s="260" t="s">
        <v>459</v>
      </c>
      <c r="D26" s="287">
        <v>2013</v>
      </c>
      <c r="E26" s="287">
        <v>2035</v>
      </c>
      <c r="F26" s="287">
        <v>2065</v>
      </c>
      <c r="G26" s="287">
        <v>2074</v>
      </c>
    </row>
    <row r="27" spans="1:7" s="288" customFormat="1" ht="12.75" customHeight="1">
      <c r="A27" s="266">
        <v>431</v>
      </c>
      <c r="B27" s="259"/>
      <c r="C27" s="260" t="s">
        <v>460</v>
      </c>
      <c r="D27" s="287">
        <v>7</v>
      </c>
      <c r="E27" s="287">
        <v>40</v>
      </c>
      <c r="F27" s="287">
        <v>10</v>
      </c>
      <c r="G27" s="287">
        <v>28</v>
      </c>
    </row>
    <row r="28" spans="1:7" s="288" customFormat="1" ht="12.75" customHeight="1">
      <c r="A28" s="266">
        <v>432</v>
      </c>
      <c r="B28" s="259"/>
      <c r="C28" s="260" t="s">
        <v>461</v>
      </c>
      <c r="D28" s="287">
        <v>0</v>
      </c>
      <c r="E28" s="287">
        <v>0</v>
      </c>
      <c r="F28" s="287">
        <v>0</v>
      </c>
      <c r="G28" s="287">
        <v>0</v>
      </c>
    </row>
    <row r="29" spans="1:7" s="288" customFormat="1" ht="12.75" customHeight="1">
      <c r="A29" s="266">
        <v>439</v>
      </c>
      <c r="B29" s="259"/>
      <c r="C29" s="260" t="s">
        <v>462</v>
      </c>
      <c r="D29" s="287">
        <v>0</v>
      </c>
      <c r="E29" s="287">
        <v>0</v>
      </c>
      <c r="F29" s="287">
        <v>0</v>
      </c>
      <c r="G29" s="287">
        <v>0</v>
      </c>
    </row>
    <row r="30" spans="1:7" s="257" customFormat="1" ht="28">
      <c r="A30" s="266">
        <v>450</v>
      </c>
      <c r="B30" s="267"/>
      <c r="C30" s="268" t="s">
        <v>463</v>
      </c>
      <c r="D30" s="261">
        <v>11511</v>
      </c>
      <c r="E30" s="261">
        <v>0</v>
      </c>
      <c r="F30" s="261">
        <v>0</v>
      </c>
      <c r="G30" s="261">
        <v>0</v>
      </c>
    </row>
    <row r="31" spans="1:7" s="269" customFormat="1" ht="28">
      <c r="A31" s="266">
        <v>451</v>
      </c>
      <c r="B31" s="267"/>
      <c r="C31" s="268" t="s">
        <v>464</v>
      </c>
      <c r="D31" s="283">
        <v>33437</v>
      </c>
      <c r="E31" s="283">
        <v>82874</v>
      </c>
      <c r="F31" s="283">
        <v>89440</v>
      </c>
      <c r="G31" s="283">
        <v>120257</v>
      </c>
    </row>
    <row r="32" spans="1:7" s="257" customFormat="1" ht="12.75" customHeight="1">
      <c r="A32" s="265">
        <v>46</v>
      </c>
      <c r="B32" s="259"/>
      <c r="C32" s="260" t="s">
        <v>465</v>
      </c>
      <c r="D32" s="283">
        <v>1424708</v>
      </c>
      <c r="E32" s="283">
        <v>1411406</v>
      </c>
      <c r="F32" s="283">
        <v>1444099</v>
      </c>
      <c r="G32" s="283">
        <v>1419346</v>
      </c>
    </row>
    <row r="33" spans="1:7" s="273" customFormat="1" ht="14">
      <c r="A33" s="270" t="s">
        <v>466</v>
      </c>
      <c r="B33" s="490"/>
      <c r="C33" s="271" t="s">
        <v>467</v>
      </c>
      <c r="D33" s="491">
        <v>0</v>
      </c>
      <c r="E33" s="491">
        <v>0</v>
      </c>
      <c r="F33" s="491">
        <v>0</v>
      </c>
      <c r="G33" s="491">
        <v>0</v>
      </c>
    </row>
    <row r="34" spans="1:7" s="257" customFormat="1" ht="15" customHeight="1">
      <c r="A34" s="265">
        <v>47</v>
      </c>
      <c r="B34" s="259"/>
      <c r="C34" s="260" t="s">
        <v>449</v>
      </c>
      <c r="D34" s="283">
        <v>220550</v>
      </c>
      <c r="E34" s="283">
        <v>219893</v>
      </c>
      <c r="F34" s="283">
        <v>218608</v>
      </c>
      <c r="G34" s="283">
        <v>219489</v>
      </c>
    </row>
    <row r="35" spans="1:7" s="257" customFormat="1" ht="15" customHeight="1">
      <c r="A35" s="488">
        <v>49</v>
      </c>
      <c r="B35" s="277"/>
      <c r="C35" s="278" t="s">
        <v>138</v>
      </c>
      <c r="D35" s="290">
        <v>29430</v>
      </c>
      <c r="E35" s="290">
        <v>28488</v>
      </c>
      <c r="F35" s="290">
        <v>31035</v>
      </c>
      <c r="G35" s="290">
        <v>31439</v>
      </c>
    </row>
    <row r="36" spans="1:7" ht="13.5" customHeight="1">
      <c r="A36" s="489"/>
      <c r="B36" s="291"/>
      <c r="C36" s="281" t="s">
        <v>468</v>
      </c>
      <c r="D36" s="282">
        <f>D22+D23+D24+D25+D26+D27+D28+D29+D30+D31+D32+D34</f>
        <v>3279441</v>
      </c>
      <c r="E36" s="282">
        <f>E22+E23+E24+E25+E26+E27+E28+E29+E30+E31+E32+E34</f>
        <v>3199319</v>
      </c>
      <c r="F36" s="282">
        <f>F22+F23+F24+F25+F26+F27+F28+F29+F30+F31+F32+F34</f>
        <v>3341642</v>
      </c>
      <c r="G36" s="282">
        <f>G22+G23+G24+G25+G26+G27+G28+G29+G30+G31+G32+G34</f>
        <v>3330187</v>
      </c>
    </row>
    <row r="37" spans="1:7" s="292" customFormat="1" ht="15" customHeight="1">
      <c r="A37" s="489"/>
      <c r="B37" s="291"/>
      <c r="C37" s="281" t="s">
        <v>469</v>
      </c>
      <c r="D37" s="282">
        <f t="shared" ref="D37:G37" si="1">D36-D21</f>
        <v>-61915</v>
      </c>
      <c r="E37" s="282">
        <f t="shared" si="1"/>
        <v>-93125</v>
      </c>
      <c r="F37" s="282">
        <f t="shared" si="1"/>
        <v>-38481</v>
      </c>
      <c r="G37" s="282">
        <f t="shared" si="1"/>
        <v>-89639</v>
      </c>
    </row>
    <row r="38" spans="1:7" s="269" customFormat="1" ht="15" customHeight="1">
      <c r="A38" s="265">
        <v>340</v>
      </c>
      <c r="B38" s="259"/>
      <c r="C38" s="260" t="s">
        <v>470</v>
      </c>
      <c r="D38" s="283">
        <v>3900</v>
      </c>
      <c r="E38" s="283">
        <v>3798</v>
      </c>
      <c r="F38" s="283">
        <v>4216</v>
      </c>
      <c r="G38" s="283">
        <v>3748</v>
      </c>
    </row>
    <row r="39" spans="1:7" s="269" customFormat="1" ht="15" customHeight="1">
      <c r="A39" s="265">
        <v>341</v>
      </c>
      <c r="B39" s="259"/>
      <c r="C39" s="260" t="s">
        <v>471</v>
      </c>
      <c r="D39" s="283">
        <v>0</v>
      </c>
      <c r="E39" s="283">
        <v>0</v>
      </c>
      <c r="F39" s="283">
        <v>0</v>
      </c>
      <c r="G39" s="283">
        <v>0</v>
      </c>
    </row>
    <row r="40" spans="1:7" s="273" customFormat="1" ht="15" customHeight="1">
      <c r="A40" s="266">
        <v>342</v>
      </c>
      <c r="B40" s="487"/>
      <c r="C40" s="268" t="s">
        <v>472</v>
      </c>
      <c r="D40" s="346">
        <v>0</v>
      </c>
      <c r="E40" s="346">
        <v>0</v>
      </c>
      <c r="F40" s="346">
        <v>12</v>
      </c>
      <c r="G40" s="346">
        <v>0</v>
      </c>
    </row>
    <row r="41" spans="1:7" s="269" customFormat="1" ht="15" customHeight="1">
      <c r="A41" s="265">
        <v>343</v>
      </c>
      <c r="B41" s="259"/>
      <c r="C41" s="260" t="s">
        <v>473</v>
      </c>
      <c r="D41" s="283">
        <v>0</v>
      </c>
      <c r="E41" s="283">
        <v>0</v>
      </c>
      <c r="F41" s="283">
        <v>0</v>
      </c>
      <c r="G41" s="283">
        <v>0</v>
      </c>
    </row>
    <row r="42" spans="1:7" s="273" customFormat="1" ht="15" customHeight="1">
      <c r="A42" s="266">
        <v>344</v>
      </c>
      <c r="B42" s="487"/>
      <c r="C42" s="268" t="s">
        <v>474</v>
      </c>
      <c r="D42" s="346">
        <v>0</v>
      </c>
      <c r="E42" s="346">
        <v>0</v>
      </c>
      <c r="F42" s="346">
        <v>0</v>
      </c>
      <c r="G42" s="346">
        <v>0</v>
      </c>
    </row>
    <row r="43" spans="1:7" s="269" customFormat="1" ht="15" customHeight="1">
      <c r="A43" s="265">
        <v>349</v>
      </c>
      <c r="B43" s="259"/>
      <c r="C43" s="260" t="s">
        <v>475</v>
      </c>
      <c r="D43" s="283">
        <v>19</v>
      </c>
      <c r="E43" s="283">
        <v>16</v>
      </c>
      <c r="F43" s="283">
        <v>16</v>
      </c>
      <c r="G43" s="283">
        <v>16</v>
      </c>
    </row>
    <row r="44" spans="1:7" s="257" customFormat="1" ht="15" customHeight="1">
      <c r="A44" s="265">
        <v>440</v>
      </c>
      <c r="B44" s="259"/>
      <c r="C44" s="260" t="s">
        <v>476</v>
      </c>
      <c r="D44" s="283">
        <v>11556</v>
      </c>
      <c r="E44" s="283">
        <v>9186</v>
      </c>
      <c r="F44" s="283">
        <v>11005</v>
      </c>
      <c r="G44" s="283">
        <v>9080</v>
      </c>
    </row>
    <row r="45" spans="1:7" s="347" customFormat="1" ht="15" customHeight="1">
      <c r="A45" s="266">
        <v>441</v>
      </c>
      <c r="B45" s="487"/>
      <c r="C45" s="268" t="s">
        <v>477</v>
      </c>
      <c r="D45" s="492">
        <v>663</v>
      </c>
      <c r="E45" s="492">
        <v>0</v>
      </c>
      <c r="F45" s="492">
        <v>283</v>
      </c>
      <c r="G45" s="492">
        <v>0</v>
      </c>
    </row>
    <row r="46" spans="1:7" s="347" customFormat="1" ht="15" customHeight="1">
      <c r="A46" s="266">
        <v>442</v>
      </c>
      <c r="B46" s="487"/>
      <c r="C46" s="268" t="s">
        <v>478</v>
      </c>
      <c r="D46" s="346">
        <v>277</v>
      </c>
      <c r="E46" s="346">
        <v>238</v>
      </c>
      <c r="F46" s="346">
        <v>600</v>
      </c>
      <c r="G46" s="346">
        <v>252</v>
      </c>
    </row>
    <row r="47" spans="1:7" s="257" customFormat="1" ht="15" customHeight="1">
      <c r="A47" s="265">
        <v>443</v>
      </c>
      <c r="B47" s="259"/>
      <c r="C47" s="260" t="s">
        <v>479</v>
      </c>
      <c r="D47" s="420">
        <v>0</v>
      </c>
      <c r="E47" s="420">
        <v>0</v>
      </c>
      <c r="F47" s="420">
        <v>0</v>
      </c>
      <c r="G47" s="420">
        <v>0</v>
      </c>
    </row>
    <row r="48" spans="1:7" s="257" customFormat="1" ht="15" customHeight="1">
      <c r="A48" s="265">
        <v>444</v>
      </c>
      <c r="B48" s="259"/>
      <c r="C48" s="260" t="s">
        <v>480</v>
      </c>
      <c r="D48" s="420">
        <v>0</v>
      </c>
      <c r="E48" s="420">
        <v>0</v>
      </c>
      <c r="F48" s="420">
        <v>0</v>
      </c>
      <c r="G48" s="420">
        <v>0</v>
      </c>
    </row>
    <row r="49" spans="1:7" s="257" customFormat="1" ht="15" customHeight="1">
      <c r="A49" s="265">
        <v>445</v>
      </c>
      <c r="B49" s="259"/>
      <c r="C49" s="260" t="s">
        <v>481</v>
      </c>
      <c r="D49" s="283">
        <v>2678</v>
      </c>
      <c r="E49" s="283">
        <v>2604</v>
      </c>
      <c r="F49" s="283">
        <v>3077</v>
      </c>
      <c r="G49" s="283">
        <v>2861</v>
      </c>
    </row>
    <row r="50" spans="1:7" s="257" customFormat="1" ht="15" customHeight="1">
      <c r="A50" s="265">
        <v>446</v>
      </c>
      <c r="B50" s="259"/>
      <c r="C50" s="260" t="s">
        <v>482</v>
      </c>
      <c r="D50" s="283">
        <v>66865</v>
      </c>
      <c r="E50" s="283">
        <v>65400</v>
      </c>
      <c r="F50" s="283">
        <v>70565</v>
      </c>
      <c r="G50" s="283">
        <v>70300</v>
      </c>
    </row>
    <row r="51" spans="1:7" s="347" customFormat="1" ht="15" customHeight="1">
      <c r="A51" s="266">
        <v>447</v>
      </c>
      <c r="B51" s="487"/>
      <c r="C51" s="268" t="s">
        <v>483</v>
      </c>
      <c r="D51" s="346">
        <v>7803</v>
      </c>
      <c r="E51" s="346">
        <v>10018</v>
      </c>
      <c r="F51" s="346">
        <v>11403</v>
      </c>
      <c r="G51" s="346">
        <v>11384</v>
      </c>
    </row>
    <row r="52" spans="1:7" s="257" customFormat="1" ht="15" customHeight="1">
      <c r="A52" s="265">
        <v>448</v>
      </c>
      <c r="B52" s="259"/>
      <c r="C52" s="260" t="s">
        <v>484</v>
      </c>
      <c r="D52" s="420">
        <v>0</v>
      </c>
      <c r="E52" s="420">
        <v>0</v>
      </c>
      <c r="F52" s="420">
        <v>0</v>
      </c>
      <c r="G52" s="420">
        <v>0</v>
      </c>
    </row>
    <row r="53" spans="1:7" s="347" customFormat="1" ht="15" customHeight="1">
      <c r="A53" s="266">
        <v>449</v>
      </c>
      <c r="B53" s="487"/>
      <c r="C53" s="268" t="s">
        <v>485</v>
      </c>
      <c r="D53" s="492">
        <v>0</v>
      </c>
      <c r="E53" s="492">
        <v>0</v>
      </c>
      <c r="F53" s="492">
        <v>0</v>
      </c>
      <c r="G53" s="492">
        <v>0</v>
      </c>
    </row>
    <row r="54" spans="1:7" s="269" customFormat="1" ht="13.5" customHeight="1">
      <c r="A54" s="293" t="s">
        <v>486</v>
      </c>
      <c r="B54" s="294"/>
      <c r="C54" s="294" t="s">
        <v>487</v>
      </c>
      <c r="D54" s="493">
        <v>0</v>
      </c>
      <c r="E54" s="493">
        <v>0</v>
      </c>
      <c r="F54" s="493">
        <v>0</v>
      </c>
      <c r="G54" s="493">
        <v>0</v>
      </c>
    </row>
    <row r="55" spans="1:7" ht="15" customHeight="1">
      <c r="A55" s="494"/>
      <c r="B55" s="291"/>
      <c r="C55" s="281" t="s">
        <v>488</v>
      </c>
      <c r="D55" s="282">
        <f t="shared" ref="D55:G55" si="2">SUM(D44:D53)-SUM(D38:D43)</f>
        <v>85923</v>
      </c>
      <c r="E55" s="282">
        <f t="shared" si="2"/>
        <v>83632</v>
      </c>
      <c r="F55" s="282">
        <f t="shared" si="2"/>
        <v>92689</v>
      </c>
      <c r="G55" s="282">
        <f t="shared" si="2"/>
        <v>90113</v>
      </c>
    </row>
    <row r="56" spans="1:7" ht="14.25" customHeight="1">
      <c r="A56" s="494"/>
      <c r="B56" s="291"/>
      <c r="C56" s="281" t="s">
        <v>489</v>
      </c>
      <c r="D56" s="282">
        <f t="shared" ref="D56:G56" si="3">D55+D37</f>
        <v>24008</v>
      </c>
      <c r="E56" s="282">
        <f t="shared" si="3"/>
        <v>-9493</v>
      </c>
      <c r="F56" s="282">
        <f t="shared" si="3"/>
        <v>54208</v>
      </c>
      <c r="G56" s="282">
        <f t="shared" si="3"/>
        <v>474</v>
      </c>
    </row>
    <row r="57" spans="1:7" s="257" customFormat="1" ht="15.75" customHeight="1">
      <c r="A57" s="495">
        <v>380</v>
      </c>
      <c r="B57" s="297"/>
      <c r="C57" s="298" t="s">
        <v>490</v>
      </c>
      <c r="D57" s="419"/>
      <c r="E57" s="419"/>
      <c r="F57" s="419"/>
      <c r="G57" s="419"/>
    </row>
    <row r="58" spans="1:7" s="257" customFormat="1" ht="15.75" customHeight="1">
      <c r="A58" s="495">
        <v>381</v>
      </c>
      <c r="B58" s="297"/>
      <c r="C58" s="298" t="s">
        <v>491</v>
      </c>
      <c r="D58" s="419"/>
      <c r="E58" s="419"/>
      <c r="F58" s="419"/>
      <c r="G58" s="419"/>
    </row>
    <row r="59" spans="1:7" s="269" customFormat="1" ht="27.5" customHeight="1">
      <c r="A59" s="266">
        <v>383</v>
      </c>
      <c r="B59" s="267"/>
      <c r="C59" s="268" t="s">
        <v>492</v>
      </c>
      <c r="D59" s="300"/>
      <c r="E59" s="300"/>
      <c r="F59" s="300"/>
      <c r="G59" s="300"/>
    </row>
    <row r="60" spans="1:7" s="269" customFormat="1" ht="14">
      <c r="A60" s="266">
        <v>3840</v>
      </c>
      <c r="B60" s="267"/>
      <c r="C60" s="268" t="s">
        <v>493</v>
      </c>
      <c r="D60" s="301"/>
      <c r="E60" s="301"/>
      <c r="F60" s="301"/>
      <c r="G60" s="301"/>
    </row>
    <row r="61" spans="1:7" s="269" customFormat="1" ht="26.5" customHeight="1">
      <c r="A61" s="266">
        <v>3841</v>
      </c>
      <c r="B61" s="267"/>
      <c r="C61" s="268" t="s">
        <v>494</v>
      </c>
      <c r="D61" s="301"/>
      <c r="E61" s="301"/>
      <c r="F61" s="301"/>
      <c r="G61" s="301"/>
    </row>
    <row r="62" spans="1:7" s="269" customFormat="1" ht="14">
      <c r="A62" s="302">
        <v>386</v>
      </c>
      <c r="B62" s="303"/>
      <c r="C62" s="304" t="s">
        <v>495</v>
      </c>
      <c r="D62" s="301"/>
      <c r="E62" s="301"/>
      <c r="F62" s="301"/>
      <c r="G62" s="301"/>
    </row>
    <row r="63" spans="1:7" s="269" customFormat="1" ht="27.5" customHeight="1">
      <c r="A63" s="266">
        <v>387</v>
      </c>
      <c r="B63" s="267"/>
      <c r="C63" s="268" t="s">
        <v>496</v>
      </c>
      <c r="D63" s="301"/>
      <c r="E63" s="301"/>
      <c r="F63" s="301"/>
      <c r="G63" s="301"/>
    </row>
    <row r="64" spans="1:7" s="269" customFormat="1">
      <c r="A64" s="265">
        <v>389</v>
      </c>
      <c r="B64" s="305"/>
      <c r="C64" s="260" t="s">
        <v>137</v>
      </c>
      <c r="D64" s="283"/>
      <c r="E64" s="283"/>
      <c r="F64" s="283">
        <v>130000</v>
      </c>
      <c r="G64" s="283"/>
    </row>
    <row r="65" spans="1:7" s="347" customFormat="1" ht="14">
      <c r="A65" s="266" t="s">
        <v>261</v>
      </c>
      <c r="B65" s="487"/>
      <c r="C65" s="268" t="s">
        <v>497</v>
      </c>
      <c r="D65" s="346"/>
      <c r="E65" s="346"/>
      <c r="F65" s="346"/>
      <c r="G65" s="346"/>
    </row>
    <row r="66" spans="1:7" s="308" customFormat="1" ht="28">
      <c r="A66" s="266" t="s">
        <v>263</v>
      </c>
      <c r="B66" s="307"/>
      <c r="C66" s="268" t="s">
        <v>498</v>
      </c>
      <c r="D66" s="300"/>
      <c r="E66" s="300"/>
      <c r="F66" s="300"/>
      <c r="G66" s="300"/>
    </row>
    <row r="67" spans="1:7" s="257" customFormat="1">
      <c r="A67" s="266">
        <v>481</v>
      </c>
      <c r="B67" s="259"/>
      <c r="C67" s="260" t="s">
        <v>499</v>
      </c>
      <c r="D67" s="283"/>
      <c r="E67" s="283"/>
      <c r="F67" s="283"/>
      <c r="G67" s="283"/>
    </row>
    <row r="68" spans="1:7" s="257" customFormat="1">
      <c r="A68" s="266">
        <v>482</v>
      </c>
      <c r="B68" s="259"/>
      <c r="C68" s="260" t="s">
        <v>500</v>
      </c>
      <c r="D68" s="283"/>
      <c r="E68" s="283"/>
      <c r="F68" s="283"/>
      <c r="G68" s="283"/>
    </row>
    <row r="69" spans="1:7" s="257" customFormat="1">
      <c r="A69" s="266">
        <v>483</v>
      </c>
      <c r="B69" s="259"/>
      <c r="C69" s="260" t="s">
        <v>501</v>
      </c>
      <c r="D69" s="283"/>
      <c r="E69" s="283"/>
      <c r="F69" s="283"/>
      <c r="G69" s="283"/>
    </row>
    <row r="70" spans="1:7" s="257" customFormat="1">
      <c r="A70" s="266">
        <v>484</v>
      </c>
      <c r="B70" s="259"/>
      <c r="C70" s="260" t="s">
        <v>502</v>
      </c>
      <c r="D70" s="283"/>
      <c r="E70" s="283"/>
      <c r="F70" s="283"/>
      <c r="G70" s="283"/>
    </row>
    <row r="71" spans="1:7" s="347" customFormat="1" ht="28">
      <c r="A71" s="266">
        <v>485</v>
      </c>
      <c r="B71" s="487"/>
      <c r="C71" s="268" t="s">
        <v>503</v>
      </c>
      <c r="D71" s="346"/>
      <c r="E71" s="346"/>
      <c r="F71" s="346"/>
      <c r="G71" s="346"/>
    </row>
    <row r="72" spans="1:7" s="257" customFormat="1">
      <c r="A72" s="266">
        <v>486</v>
      </c>
      <c r="B72" s="259"/>
      <c r="C72" s="260" t="s">
        <v>504</v>
      </c>
      <c r="D72" s="283"/>
      <c r="E72" s="283"/>
      <c r="F72" s="283"/>
      <c r="G72" s="283"/>
    </row>
    <row r="73" spans="1:7" s="273" customFormat="1" ht="28">
      <c r="A73" s="266">
        <v>487</v>
      </c>
      <c r="B73" s="490"/>
      <c r="C73" s="268" t="s">
        <v>505</v>
      </c>
      <c r="D73" s="346"/>
      <c r="E73" s="346"/>
      <c r="F73" s="346"/>
      <c r="G73" s="346"/>
    </row>
    <row r="74" spans="1:7" s="269" customFormat="1" ht="15" customHeight="1">
      <c r="A74" s="266">
        <v>489</v>
      </c>
      <c r="B74" s="310"/>
      <c r="C74" s="278" t="s">
        <v>170</v>
      </c>
      <c r="D74" s="346"/>
      <c r="E74" s="346">
        <v>10000</v>
      </c>
      <c r="F74" s="346"/>
      <c r="G74" s="346"/>
    </row>
    <row r="75" spans="1:7" s="269" customFormat="1">
      <c r="A75" s="311" t="s">
        <v>506</v>
      </c>
      <c r="B75" s="310"/>
      <c r="C75" s="294" t="s">
        <v>507</v>
      </c>
      <c r="D75" s="283"/>
      <c r="E75" s="283"/>
      <c r="F75" s="283"/>
      <c r="G75" s="283"/>
    </row>
    <row r="76" spans="1:7">
      <c r="A76" s="489"/>
      <c r="B76" s="280"/>
      <c r="C76" s="281" t="s">
        <v>508</v>
      </c>
      <c r="D76" s="282">
        <f t="shared" ref="D76:G76" si="4">SUM(D65:D74)-SUM(D57:D64)</f>
        <v>0</v>
      </c>
      <c r="E76" s="282">
        <f t="shared" si="4"/>
        <v>10000</v>
      </c>
      <c r="F76" s="282">
        <f t="shared" si="4"/>
        <v>-130000</v>
      </c>
      <c r="G76" s="282">
        <f t="shared" si="4"/>
        <v>0</v>
      </c>
    </row>
    <row r="77" spans="1:7">
      <c r="A77" s="496"/>
      <c r="B77" s="312"/>
      <c r="C77" s="281" t="s">
        <v>509</v>
      </c>
      <c r="D77" s="282">
        <f t="shared" ref="D77:G77" si="5">D56+D76</f>
        <v>24008</v>
      </c>
      <c r="E77" s="282">
        <f t="shared" si="5"/>
        <v>507</v>
      </c>
      <c r="F77" s="282">
        <f t="shared" si="5"/>
        <v>-75792</v>
      </c>
      <c r="G77" s="282">
        <f t="shared" si="5"/>
        <v>474</v>
      </c>
    </row>
    <row r="78" spans="1:7">
      <c r="A78" s="497">
        <v>3</v>
      </c>
      <c r="B78" s="313"/>
      <c r="C78" s="314" t="s">
        <v>276</v>
      </c>
      <c r="D78" s="315">
        <f t="shared" ref="D78:G78" si="6">D20+D21+SUM(D38:D43)+SUM(D57:D64)</f>
        <v>3374705</v>
      </c>
      <c r="E78" s="315">
        <f t="shared" si="6"/>
        <v>3324746</v>
      </c>
      <c r="F78" s="315">
        <f t="shared" si="6"/>
        <v>3545402</v>
      </c>
      <c r="G78" s="315">
        <f t="shared" si="6"/>
        <v>3455029</v>
      </c>
    </row>
    <row r="79" spans="1:7">
      <c r="A79" s="497">
        <v>4</v>
      </c>
      <c r="B79" s="313"/>
      <c r="C79" s="314" t="s">
        <v>277</v>
      </c>
      <c r="D79" s="315">
        <f t="shared" ref="D79:G79" si="7">D35+D36+SUM(D44:D53)+SUM(D65:D74)</f>
        <v>3398713</v>
      </c>
      <c r="E79" s="315">
        <f t="shared" si="7"/>
        <v>3325253</v>
      </c>
      <c r="F79" s="315">
        <f t="shared" si="7"/>
        <v>3469610</v>
      </c>
      <c r="G79" s="315">
        <f t="shared" si="7"/>
        <v>3455503</v>
      </c>
    </row>
    <row r="80" spans="1:7">
      <c r="C80" s="292"/>
      <c r="D80" s="316"/>
      <c r="E80" s="316"/>
      <c r="F80" s="316"/>
      <c r="G80" s="316"/>
    </row>
    <row r="81" spans="1:7">
      <c r="A81" s="573" t="s">
        <v>510</v>
      </c>
      <c r="B81" s="574"/>
      <c r="C81" s="574"/>
      <c r="D81" s="498"/>
      <c r="E81" s="498"/>
      <c r="F81" s="498"/>
      <c r="G81" s="498"/>
    </row>
    <row r="82" spans="1:7" s="257" customFormat="1">
      <c r="A82" s="318">
        <v>50</v>
      </c>
      <c r="B82" s="319"/>
      <c r="C82" s="319" t="s">
        <v>511</v>
      </c>
      <c r="D82" s="283">
        <v>109369</v>
      </c>
      <c r="E82" s="283">
        <v>101442</v>
      </c>
      <c r="F82" s="283">
        <v>92140</v>
      </c>
      <c r="G82" s="283">
        <v>122884</v>
      </c>
    </row>
    <row r="83" spans="1:7" s="257" customFormat="1">
      <c r="A83" s="318">
        <v>51</v>
      </c>
      <c r="B83" s="319"/>
      <c r="C83" s="319" t="s">
        <v>512</v>
      </c>
      <c r="D83" s="283">
        <v>0</v>
      </c>
      <c r="E83" s="283">
        <v>0</v>
      </c>
      <c r="F83" s="283">
        <v>0</v>
      </c>
      <c r="G83" s="283">
        <v>0</v>
      </c>
    </row>
    <row r="84" spans="1:7" s="257" customFormat="1">
      <c r="A84" s="318">
        <v>52</v>
      </c>
      <c r="B84" s="319"/>
      <c r="C84" s="319" t="s">
        <v>513</v>
      </c>
      <c r="D84" s="283">
        <v>0</v>
      </c>
      <c r="E84" s="283">
        <v>0</v>
      </c>
      <c r="F84" s="283">
        <v>0</v>
      </c>
      <c r="G84" s="283">
        <v>0</v>
      </c>
    </row>
    <row r="85" spans="1:7" s="257" customFormat="1">
      <c r="A85" s="320">
        <v>54</v>
      </c>
      <c r="B85" s="321"/>
      <c r="C85" s="321" t="s">
        <v>514</v>
      </c>
      <c r="D85" s="283">
        <v>8858</v>
      </c>
      <c r="E85" s="283">
        <v>11412</v>
      </c>
      <c r="F85" s="283">
        <v>7617</v>
      </c>
      <c r="G85" s="283">
        <v>15412</v>
      </c>
    </row>
    <row r="86" spans="1:7" s="257" customFormat="1">
      <c r="A86" s="320">
        <v>55</v>
      </c>
      <c r="B86" s="321"/>
      <c r="C86" s="321" t="s">
        <v>515</v>
      </c>
      <c r="D86" s="283">
        <v>325</v>
      </c>
      <c r="E86" s="283">
        <v>1500</v>
      </c>
      <c r="F86" s="283">
        <v>0</v>
      </c>
      <c r="G86" s="283">
        <v>1500</v>
      </c>
    </row>
    <row r="87" spans="1:7" s="257" customFormat="1">
      <c r="A87" s="320">
        <v>56</v>
      </c>
      <c r="B87" s="321"/>
      <c r="C87" s="321" t="s">
        <v>516</v>
      </c>
      <c r="D87" s="283">
        <v>32914</v>
      </c>
      <c r="E87" s="283">
        <v>31988</v>
      </c>
      <c r="F87" s="283">
        <v>27296</v>
      </c>
      <c r="G87" s="283">
        <v>38257</v>
      </c>
    </row>
    <row r="88" spans="1:7" s="257" customFormat="1">
      <c r="A88" s="318">
        <v>57</v>
      </c>
      <c r="B88" s="319"/>
      <c r="C88" s="319" t="s">
        <v>517</v>
      </c>
      <c r="D88" s="283">
        <v>12884</v>
      </c>
      <c r="E88" s="283">
        <v>18195</v>
      </c>
      <c r="F88" s="283">
        <v>12092</v>
      </c>
      <c r="G88" s="261">
        <v>18828</v>
      </c>
    </row>
    <row r="89" spans="1:7" s="347" customFormat="1" ht="28">
      <c r="A89" s="327">
        <v>580</v>
      </c>
      <c r="B89" s="328"/>
      <c r="C89" s="328" t="s">
        <v>518</v>
      </c>
      <c r="D89" s="346">
        <v>0</v>
      </c>
      <c r="E89" s="346">
        <v>0</v>
      </c>
      <c r="F89" s="346">
        <v>0</v>
      </c>
      <c r="G89" s="346">
        <v>0</v>
      </c>
    </row>
    <row r="90" spans="1:7" s="347" customFormat="1" ht="28">
      <c r="A90" s="327">
        <v>582</v>
      </c>
      <c r="B90" s="328"/>
      <c r="C90" s="328" t="s">
        <v>519</v>
      </c>
      <c r="D90" s="346">
        <v>0</v>
      </c>
      <c r="E90" s="346">
        <v>0</v>
      </c>
      <c r="F90" s="346">
        <v>0</v>
      </c>
      <c r="G90" s="346">
        <v>0</v>
      </c>
    </row>
    <row r="91" spans="1:7" s="257" customFormat="1">
      <c r="A91" s="318">
        <v>584</v>
      </c>
      <c r="B91" s="319"/>
      <c r="C91" s="319" t="s">
        <v>520</v>
      </c>
      <c r="D91" s="283">
        <v>0</v>
      </c>
      <c r="E91" s="283">
        <v>0</v>
      </c>
      <c r="F91" s="283">
        <v>0</v>
      </c>
      <c r="G91" s="283">
        <v>0</v>
      </c>
    </row>
    <row r="92" spans="1:7" s="347" customFormat="1" ht="28">
      <c r="A92" s="327">
        <v>585</v>
      </c>
      <c r="B92" s="328"/>
      <c r="C92" s="328" t="s">
        <v>521</v>
      </c>
      <c r="D92" s="346">
        <v>0</v>
      </c>
      <c r="E92" s="346">
        <v>0</v>
      </c>
      <c r="F92" s="346">
        <v>0</v>
      </c>
      <c r="G92" s="346">
        <v>0</v>
      </c>
    </row>
    <row r="93" spans="1:7" s="257" customFormat="1">
      <c r="A93" s="318">
        <v>586</v>
      </c>
      <c r="B93" s="319"/>
      <c r="C93" s="319" t="s">
        <v>522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523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524</v>
      </c>
      <c r="D95" s="326">
        <f t="shared" ref="D95:G95" si="8">SUM(D82:D94)</f>
        <v>164350</v>
      </c>
      <c r="E95" s="326">
        <f t="shared" si="8"/>
        <v>164537</v>
      </c>
      <c r="F95" s="326">
        <f t="shared" si="8"/>
        <v>139145</v>
      </c>
      <c r="G95" s="326">
        <f t="shared" si="8"/>
        <v>196881</v>
      </c>
    </row>
    <row r="96" spans="1:7" s="347" customFormat="1" ht="14">
      <c r="A96" s="327">
        <v>60</v>
      </c>
      <c r="B96" s="328"/>
      <c r="C96" s="328" t="s">
        <v>525</v>
      </c>
      <c r="D96" s="346">
        <v>2079</v>
      </c>
      <c r="E96" s="346">
        <v>0</v>
      </c>
      <c r="F96" s="346">
        <v>1434</v>
      </c>
      <c r="G96" s="346">
        <v>0</v>
      </c>
    </row>
    <row r="97" spans="1:7" s="347" customFormat="1" ht="14">
      <c r="A97" s="327">
        <v>61</v>
      </c>
      <c r="B97" s="328"/>
      <c r="C97" s="328" t="s">
        <v>526</v>
      </c>
      <c r="D97" s="346">
        <v>15</v>
      </c>
      <c r="E97" s="346"/>
      <c r="F97" s="346">
        <v>747</v>
      </c>
      <c r="G97" s="346">
        <v>0</v>
      </c>
    </row>
    <row r="98" spans="1:7" s="257" customFormat="1">
      <c r="A98" s="318">
        <v>62</v>
      </c>
      <c r="B98" s="319"/>
      <c r="C98" s="319" t="s">
        <v>527</v>
      </c>
      <c r="D98" s="283">
        <v>0</v>
      </c>
      <c r="E98" s="283">
        <v>0</v>
      </c>
      <c r="F98" s="283">
        <v>0</v>
      </c>
      <c r="G98" s="283">
        <v>0</v>
      </c>
    </row>
    <row r="99" spans="1:7" s="257" customFormat="1">
      <c r="A99" s="318">
        <v>63</v>
      </c>
      <c r="B99" s="319"/>
      <c r="C99" s="319" t="s">
        <v>528</v>
      </c>
      <c r="D99" s="283">
        <v>10701</v>
      </c>
      <c r="E99" s="283">
        <v>6103</v>
      </c>
      <c r="F99" s="283">
        <v>8154</v>
      </c>
      <c r="G99" s="283">
        <v>10610</v>
      </c>
    </row>
    <row r="100" spans="1:7" s="257" customFormat="1">
      <c r="A100" s="318">
        <v>64</v>
      </c>
      <c r="B100" s="319"/>
      <c r="C100" s="319" t="s">
        <v>529</v>
      </c>
      <c r="D100" s="283">
        <v>11720</v>
      </c>
      <c r="E100" s="283">
        <v>10539</v>
      </c>
      <c r="F100" s="283">
        <v>11131</v>
      </c>
      <c r="G100" s="283">
        <v>11515</v>
      </c>
    </row>
    <row r="101" spans="1:7" s="257" customFormat="1">
      <c r="A101" s="318">
        <v>65</v>
      </c>
      <c r="B101" s="319"/>
      <c r="C101" s="319" t="s">
        <v>530</v>
      </c>
      <c r="D101" s="283">
        <v>0</v>
      </c>
      <c r="E101" s="283">
        <v>0</v>
      </c>
      <c r="F101" s="283">
        <v>0</v>
      </c>
      <c r="G101" s="283">
        <v>0</v>
      </c>
    </row>
    <row r="102" spans="1:7" s="347" customFormat="1" ht="14">
      <c r="A102" s="327">
        <v>66</v>
      </c>
      <c r="B102" s="328"/>
      <c r="C102" s="328" t="s">
        <v>531</v>
      </c>
      <c r="D102" s="346">
        <v>103</v>
      </c>
      <c r="E102" s="346">
        <v>50</v>
      </c>
      <c r="F102" s="346">
        <v>15</v>
      </c>
      <c r="G102" s="346">
        <v>50</v>
      </c>
    </row>
    <row r="103" spans="1:7" s="257" customFormat="1">
      <c r="A103" s="318">
        <v>67</v>
      </c>
      <c r="B103" s="319"/>
      <c r="C103" s="319" t="s">
        <v>517</v>
      </c>
      <c r="D103" s="261">
        <v>13026</v>
      </c>
      <c r="E103" s="261">
        <v>18195</v>
      </c>
      <c r="F103" s="261">
        <v>12092</v>
      </c>
      <c r="G103" s="261">
        <v>18828</v>
      </c>
    </row>
    <row r="104" spans="1:7" s="257" customFormat="1" ht="42">
      <c r="A104" s="327" t="s">
        <v>300</v>
      </c>
      <c r="B104" s="319"/>
      <c r="C104" s="328" t="s">
        <v>532</v>
      </c>
      <c r="D104" s="283">
        <v>0</v>
      </c>
      <c r="E104" s="283">
        <v>0</v>
      </c>
      <c r="F104" s="283">
        <v>0</v>
      </c>
      <c r="G104" s="283">
        <v>0</v>
      </c>
    </row>
    <row r="105" spans="1:7" s="257" customFormat="1" ht="56.5" customHeight="1">
      <c r="A105" s="329" t="s">
        <v>533</v>
      </c>
      <c r="B105" s="323"/>
      <c r="C105" s="330" t="s">
        <v>534</v>
      </c>
      <c r="D105" s="290">
        <v>0</v>
      </c>
      <c r="E105" s="290">
        <v>0</v>
      </c>
      <c r="F105" s="290">
        <v>0</v>
      </c>
      <c r="G105" s="290">
        <v>0</v>
      </c>
    </row>
    <row r="106" spans="1:7">
      <c r="A106" s="324">
        <v>6</v>
      </c>
      <c r="B106" s="325"/>
      <c r="C106" s="325" t="s">
        <v>535</v>
      </c>
      <c r="D106" s="326">
        <f t="shared" ref="D106:G106" si="9">SUM(D96:D105)</f>
        <v>37644</v>
      </c>
      <c r="E106" s="326">
        <f t="shared" si="9"/>
        <v>34887</v>
      </c>
      <c r="F106" s="326">
        <f t="shared" si="9"/>
        <v>33573</v>
      </c>
      <c r="G106" s="326">
        <f t="shared" si="9"/>
        <v>41003</v>
      </c>
    </row>
    <row r="107" spans="1:7">
      <c r="A107" s="499" t="s">
        <v>305</v>
      </c>
      <c r="B107" s="331"/>
      <c r="C107" s="325" t="s">
        <v>4</v>
      </c>
      <c r="D107" s="326">
        <f t="shared" ref="D107:G107" si="10">(D95-D88)-(D106-D103)</f>
        <v>126848</v>
      </c>
      <c r="E107" s="326">
        <f t="shared" si="10"/>
        <v>129650</v>
      </c>
      <c r="F107" s="500">
        <f>(F95-F88)-(F106-F103)</f>
        <v>105572</v>
      </c>
      <c r="G107" s="326">
        <f t="shared" si="10"/>
        <v>155878</v>
      </c>
    </row>
    <row r="108" spans="1:7">
      <c r="A108" s="501" t="s">
        <v>306</v>
      </c>
      <c r="B108" s="332"/>
      <c r="C108" s="333" t="s">
        <v>536</v>
      </c>
      <c r="D108" s="326">
        <f t="shared" ref="D108:G108" si="11">D107-D85-D86+D100+D101</f>
        <v>129385</v>
      </c>
      <c r="E108" s="326">
        <f t="shared" si="11"/>
        <v>127277</v>
      </c>
      <c r="F108" s="326">
        <f t="shared" si="11"/>
        <v>109086</v>
      </c>
      <c r="G108" s="326">
        <f t="shared" si="11"/>
        <v>150481</v>
      </c>
    </row>
    <row r="109" spans="1:7">
      <c r="C109" s="292"/>
      <c r="D109" s="316"/>
      <c r="E109" s="316"/>
      <c r="F109" s="316"/>
      <c r="G109" s="316"/>
    </row>
    <row r="110" spans="1:7">
      <c r="A110" s="502" t="s">
        <v>537</v>
      </c>
      <c r="B110" s="335"/>
      <c r="C110" s="334"/>
      <c r="D110" s="316"/>
      <c r="E110" s="316"/>
      <c r="F110" s="316"/>
      <c r="G110" s="316"/>
    </row>
    <row r="111" spans="1:7" s="257" customFormat="1">
      <c r="A111" s="503">
        <v>10</v>
      </c>
      <c r="B111" s="337"/>
      <c r="C111" s="337" t="s">
        <v>538</v>
      </c>
      <c r="D111" s="338">
        <f t="shared" ref="D111:G111" si="12">D112+D117</f>
        <v>2189220</v>
      </c>
      <c r="E111" s="338">
        <f t="shared" si="12"/>
        <v>0</v>
      </c>
      <c r="F111" s="338">
        <f t="shared" si="12"/>
        <v>2268741</v>
      </c>
      <c r="G111" s="338">
        <f t="shared" si="12"/>
        <v>0</v>
      </c>
    </row>
    <row r="112" spans="1:7" s="257" customFormat="1">
      <c r="A112" s="339" t="s">
        <v>310</v>
      </c>
      <c r="B112" s="340"/>
      <c r="C112" s="340" t="s">
        <v>539</v>
      </c>
      <c r="D112" s="338">
        <f t="shared" ref="D112:G112" si="13">D113+D114+D115+D116</f>
        <v>1472829</v>
      </c>
      <c r="E112" s="338">
        <f t="shared" si="13"/>
        <v>0</v>
      </c>
      <c r="F112" s="338">
        <f t="shared" si="13"/>
        <v>1380416</v>
      </c>
      <c r="G112" s="338">
        <f t="shared" si="13"/>
        <v>0</v>
      </c>
    </row>
    <row r="113" spans="1:7" s="257" customFormat="1">
      <c r="A113" s="341" t="s">
        <v>312</v>
      </c>
      <c r="B113" s="342"/>
      <c r="C113" s="342" t="s">
        <v>540</v>
      </c>
      <c r="D113" s="283">
        <v>1331312</v>
      </c>
      <c r="E113" s="283"/>
      <c r="F113" s="283">
        <v>1262564</v>
      </c>
      <c r="G113" s="283"/>
    </row>
    <row r="114" spans="1:7" s="308" customFormat="1" ht="15" customHeight="1">
      <c r="A114" s="343">
        <v>102</v>
      </c>
      <c r="B114" s="344"/>
      <c r="C114" s="344" t="s">
        <v>541</v>
      </c>
      <c r="D114" s="300"/>
      <c r="E114" s="300"/>
      <c r="F114" s="300"/>
      <c r="G114" s="300"/>
    </row>
    <row r="115" spans="1:7" s="257" customFormat="1">
      <c r="A115" s="341">
        <v>104</v>
      </c>
      <c r="B115" s="342"/>
      <c r="C115" s="342" t="s">
        <v>542</v>
      </c>
      <c r="D115" s="283">
        <v>135987</v>
      </c>
      <c r="E115" s="283"/>
      <c r="F115" s="283">
        <v>111969</v>
      </c>
      <c r="G115" s="283"/>
    </row>
    <row r="116" spans="1:7" s="257" customFormat="1">
      <c r="A116" s="341">
        <v>106</v>
      </c>
      <c r="B116" s="342"/>
      <c r="C116" s="342" t="s">
        <v>543</v>
      </c>
      <c r="D116" s="283">
        <v>5530</v>
      </c>
      <c r="E116" s="283"/>
      <c r="F116" s="283">
        <v>5883</v>
      </c>
      <c r="G116" s="283"/>
    </row>
    <row r="117" spans="1:7" s="257" customFormat="1">
      <c r="A117" s="339" t="s">
        <v>317</v>
      </c>
      <c r="B117" s="340"/>
      <c r="C117" s="340" t="s">
        <v>544</v>
      </c>
      <c r="D117" s="338">
        <f t="shared" ref="D117:G117" si="14">D118+D119+D120</f>
        <v>716391</v>
      </c>
      <c r="E117" s="338">
        <f t="shared" si="14"/>
        <v>0</v>
      </c>
      <c r="F117" s="338">
        <f t="shared" si="14"/>
        <v>888325</v>
      </c>
      <c r="G117" s="338">
        <f t="shared" si="14"/>
        <v>0</v>
      </c>
    </row>
    <row r="118" spans="1:7" s="257" customFormat="1">
      <c r="A118" s="341">
        <v>107</v>
      </c>
      <c r="B118" s="342"/>
      <c r="C118" s="342" t="s">
        <v>545</v>
      </c>
      <c r="D118" s="283">
        <v>716391</v>
      </c>
      <c r="E118" s="283"/>
      <c r="F118" s="283">
        <v>888325</v>
      </c>
      <c r="G118" s="283"/>
    </row>
    <row r="119" spans="1:7" s="257" customFormat="1">
      <c r="A119" s="341">
        <v>108</v>
      </c>
      <c r="B119" s="342"/>
      <c r="C119" s="342" t="s">
        <v>546</v>
      </c>
      <c r="D119" s="283"/>
      <c r="E119" s="283"/>
      <c r="F119" s="283"/>
      <c r="G119" s="283"/>
    </row>
    <row r="120" spans="1:7" s="347" customFormat="1" ht="28">
      <c r="A120" s="343">
        <v>109</v>
      </c>
      <c r="B120" s="345"/>
      <c r="C120" s="345" t="s">
        <v>547</v>
      </c>
      <c r="D120" s="346"/>
      <c r="E120" s="346"/>
      <c r="F120" s="346"/>
      <c r="G120" s="346"/>
    </row>
    <row r="121" spans="1:7" s="257" customFormat="1">
      <c r="A121" s="339">
        <v>14</v>
      </c>
      <c r="B121" s="340"/>
      <c r="C121" s="340" t="s">
        <v>548</v>
      </c>
      <c r="D121" s="348">
        <f t="shared" ref="D121:G121" si="15">SUM(D122:D130)</f>
        <v>858658</v>
      </c>
      <c r="E121" s="348">
        <f t="shared" si="15"/>
        <v>0</v>
      </c>
      <c r="F121" s="348">
        <f t="shared" si="15"/>
        <v>860404</v>
      </c>
      <c r="G121" s="348">
        <f t="shared" si="15"/>
        <v>0</v>
      </c>
    </row>
    <row r="122" spans="1:7" s="257" customFormat="1">
      <c r="A122" s="341" t="s">
        <v>323</v>
      </c>
      <c r="B122" s="342"/>
      <c r="C122" s="342" t="s">
        <v>549</v>
      </c>
      <c r="D122" s="283">
        <v>537036</v>
      </c>
      <c r="E122" s="283"/>
      <c r="F122" s="283">
        <v>547970</v>
      </c>
      <c r="G122" s="283"/>
    </row>
    <row r="123" spans="1:7" s="257" customFormat="1">
      <c r="A123" s="341">
        <v>144</v>
      </c>
      <c r="B123" s="342"/>
      <c r="C123" s="342" t="s">
        <v>514</v>
      </c>
      <c r="D123" s="283">
        <v>178763</v>
      </c>
      <c r="E123" s="283"/>
      <c r="F123" s="283">
        <v>169929</v>
      </c>
      <c r="G123" s="283"/>
    </row>
    <row r="124" spans="1:7" s="257" customFormat="1">
      <c r="A124" s="341">
        <v>145</v>
      </c>
      <c r="B124" s="342"/>
      <c r="C124" s="342" t="s">
        <v>550</v>
      </c>
      <c r="D124" s="349">
        <v>142859</v>
      </c>
      <c r="E124" s="349"/>
      <c r="F124" s="349">
        <v>142505</v>
      </c>
      <c r="G124" s="349"/>
    </row>
    <row r="125" spans="1:7" s="257" customFormat="1">
      <c r="A125" s="341">
        <v>146</v>
      </c>
      <c r="B125" s="342"/>
      <c r="C125" s="342" t="s">
        <v>551</v>
      </c>
      <c r="D125" s="349">
        <v>0</v>
      </c>
      <c r="E125" s="349"/>
      <c r="F125" s="349"/>
      <c r="G125" s="349"/>
    </row>
    <row r="126" spans="1:7" s="347" customFormat="1" ht="29.5" customHeight="1">
      <c r="A126" s="343" t="s">
        <v>327</v>
      </c>
      <c r="B126" s="345"/>
      <c r="C126" s="345" t="s">
        <v>552</v>
      </c>
      <c r="D126" s="350">
        <v>0</v>
      </c>
      <c r="E126" s="350"/>
      <c r="F126" s="350"/>
      <c r="G126" s="350"/>
    </row>
    <row r="127" spans="1:7" s="257" customFormat="1">
      <c r="A127" s="341">
        <v>1484</v>
      </c>
      <c r="B127" s="342"/>
      <c r="C127" s="342" t="s">
        <v>553</v>
      </c>
      <c r="D127" s="349">
        <v>0</v>
      </c>
      <c r="E127" s="349"/>
      <c r="F127" s="349"/>
      <c r="G127" s="349"/>
    </row>
    <row r="128" spans="1:7" s="347" customFormat="1" ht="14">
      <c r="A128" s="343">
        <v>1485</v>
      </c>
      <c r="B128" s="345"/>
      <c r="C128" s="345" t="s">
        <v>554</v>
      </c>
      <c r="D128" s="350">
        <v>0</v>
      </c>
      <c r="E128" s="350"/>
      <c r="F128" s="350"/>
      <c r="G128" s="350"/>
    </row>
    <row r="129" spans="1:7" s="347" customFormat="1" ht="28">
      <c r="A129" s="343">
        <v>1486</v>
      </c>
      <c r="B129" s="345"/>
      <c r="C129" s="345" t="s">
        <v>555</v>
      </c>
      <c r="D129" s="350">
        <v>0</v>
      </c>
      <c r="E129" s="350"/>
      <c r="F129" s="350"/>
      <c r="G129" s="350"/>
    </row>
    <row r="130" spans="1:7" s="347" customFormat="1" ht="14">
      <c r="A130" s="504">
        <v>1489</v>
      </c>
      <c r="B130" s="505"/>
      <c r="C130" s="505" t="s">
        <v>556</v>
      </c>
      <c r="D130" s="506">
        <v>0</v>
      </c>
      <c r="E130" s="506"/>
      <c r="F130" s="506"/>
      <c r="G130" s="506"/>
    </row>
    <row r="131" spans="1:7">
      <c r="A131" s="507">
        <v>1</v>
      </c>
      <c r="B131" s="355"/>
      <c r="C131" s="354" t="s">
        <v>557</v>
      </c>
      <c r="D131" s="356">
        <f>D111+D121</f>
        <v>3047878</v>
      </c>
      <c r="E131" s="356">
        <f>E111+E121</f>
        <v>0</v>
      </c>
      <c r="F131" s="356">
        <f>F111+F121</f>
        <v>3129145</v>
      </c>
      <c r="G131" s="356">
        <f>G111+G121</f>
        <v>0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503">
        <v>20</v>
      </c>
      <c r="B133" s="337"/>
      <c r="C133" s="337" t="s">
        <v>558</v>
      </c>
      <c r="D133" s="466">
        <f t="shared" ref="D133:G133" si="16">D134+D140</f>
        <v>1479054</v>
      </c>
      <c r="E133" s="466">
        <f t="shared" si="16"/>
        <v>0</v>
      </c>
      <c r="F133" s="466">
        <f t="shared" si="16"/>
        <v>1613341</v>
      </c>
      <c r="G133" s="466">
        <f t="shared" si="16"/>
        <v>0</v>
      </c>
    </row>
    <row r="134" spans="1:7" s="257" customFormat="1">
      <c r="A134" s="358" t="s">
        <v>335</v>
      </c>
      <c r="B134" s="340"/>
      <c r="C134" s="340" t="s">
        <v>559</v>
      </c>
      <c r="D134" s="338">
        <f t="shared" ref="D134:G134" si="17">D135+D136+D138+D139</f>
        <v>1164114</v>
      </c>
      <c r="E134" s="338">
        <f t="shared" si="17"/>
        <v>0</v>
      </c>
      <c r="F134" s="338">
        <f t="shared" si="17"/>
        <v>1175862</v>
      </c>
      <c r="G134" s="338">
        <f t="shared" si="17"/>
        <v>0</v>
      </c>
    </row>
    <row r="135" spans="1:7" s="269" customFormat="1">
      <c r="A135" s="359">
        <v>200</v>
      </c>
      <c r="B135" s="342"/>
      <c r="C135" s="342" t="s">
        <v>560</v>
      </c>
      <c r="D135" s="283">
        <v>829052</v>
      </c>
      <c r="E135" s="283"/>
      <c r="F135" s="283">
        <v>846871</v>
      </c>
      <c r="G135" s="283"/>
    </row>
    <row r="136" spans="1:7" s="269" customFormat="1">
      <c r="A136" s="359">
        <v>201</v>
      </c>
      <c r="B136" s="342"/>
      <c r="C136" s="342" t="s">
        <v>561</v>
      </c>
      <c r="D136" s="283"/>
      <c r="E136" s="283"/>
      <c r="F136" s="283"/>
      <c r="G136" s="283"/>
    </row>
    <row r="137" spans="1:7" s="269" customFormat="1">
      <c r="A137" s="360" t="s">
        <v>562</v>
      </c>
      <c r="B137" s="361"/>
      <c r="C137" s="361" t="s">
        <v>563</v>
      </c>
      <c r="D137" s="362"/>
      <c r="E137" s="362"/>
      <c r="F137" s="362"/>
      <c r="G137" s="362"/>
    </row>
    <row r="138" spans="1:7" s="269" customFormat="1">
      <c r="A138" s="359">
        <v>204</v>
      </c>
      <c r="B138" s="342"/>
      <c r="C138" s="342" t="s">
        <v>564</v>
      </c>
      <c r="D138" s="349">
        <v>335062</v>
      </c>
      <c r="E138" s="349"/>
      <c r="F138" s="349">
        <v>328991</v>
      </c>
      <c r="G138" s="349"/>
    </row>
    <row r="139" spans="1:7" s="269" customFormat="1">
      <c r="A139" s="359">
        <v>205</v>
      </c>
      <c r="B139" s="342"/>
      <c r="C139" s="342" t="s">
        <v>565</v>
      </c>
      <c r="D139" s="349"/>
      <c r="E139" s="349"/>
      <c r="F139" s="349"/>
      <c r="G139" s="349"/>
    </row>
    <row r="140" spans="1:7" s="269" customFormat="1">
      <c r="A140" s="358" t="s">
        <v>343</v>
      </c>
      <c r="B140" s="340"/>
      <c r="C140" s="340" t="s">
        <v>566</v>
      </c>
      <c r="D140" s="338">
        <f t="shared" ref="D140:G140" si="18">D141+D143+D144</f>
        <v>314940</v>
      </c>
      <c r="E140" s="338">
        <f t="shared" si="18"/>
        <v>0</v>
      </c>
      <c r="F140" s="338">
        <f t="shared" si="18"/>
        <v>437479</v>
      </c>
      <c r="G140" s="338">
        <f t="shared" si="18"/>
        <v>0</v>
      </c>
    </row>
    <row r="141" spans="1:7" s="269" customFormat="1">
      <c r="A141" s="359">
        <v>206</v>
      </c>
      <c r="B141" s="342"/>
      <c r="C141" s="342" t="s">
        <v>567</v>
      </c>
      <c r="D141" s="349">
        <v>26841</v>
      </c>
      <c r="E141" s="349"/>
      <c r="F141" s="349">
        <v>26964</v>
      </c>
      <c r="G141" s="349"/>
    </row>
    <row r="142" spans="1:7" s="269" customFormat="1">
      <c r="A142" s="360" t="s">
        <v>568</v>
      </c>
      <c r="B142" s="361"/>
      <c r="C142" s="361" t="s">
        <v>569</v>
      </c>
      <c r="D142" s="362">
        <v>0</v>
      </c>
      <c r="E142" s="362"/>
      <c r="F142" s="362"/>
      <c r="G142" s="362"/>
    </row>
    <row r="143" spans="1:7" s="269" customFormat="1">
      <c r="A143" s="359">
        <v>208</v>
      </c>
      <c r="B143" s="342"/>
      <c r="C143" s="342" t="s">
        <v>570</v>
      </c>
      <c r="D143" s="349">
        <v>240027</v>
      </c>
      <c r="E143" s="349"/>
      <c r="F143" s="349">
        <v>360780</v>
      </c>
      <c r="G143" s="349"/>
    </row>
    <row r="144" spans="1:7" s="273" customFormat="1" ht="28">
      <c r="A144" s="343">
        <v>209</v>
      </c>
      <c r="B144" s="345"/>
      <c r="C144" s="345" t="s">
        <v>571</v>
      </c>
      <c r="D144" s="350">
        <v>48072</v>
      </c>
      <c r="E144" s="350"/>
      <c r="F144" s="350">
        <v>49735</v>
      </c>
      <c r="G144" s="350"/>
    </row>
    <row r="145" spans="1:7" s="257" customFormat="1">
      <c r="A145" s="358">
        <v>29</v>
      </c>
      <c r="B145" s="340"/>
      <c r="C145" s="340" t="s">
        <v>572</v>
      </c>
      <c r="D145" s="349">
        <v>1568824</v>
      </c>
      <c r="E145" s="349"/>
      <c r="F145" s="349">
        <v>1515804</v>
      </c>
      <c r="G145" s="349"/>
    </row>
    <row r="146" spans="1:7" s="257" customFormat="1">
      <c r="A146" s="363" t="s">
        <v>573</v>
      </c>
      <c r="B146" s="364"/>
      <c r="C146" s="364" t="s">
        <v>574</v>
      </c>
      <c r="D146" s="295"/>
      <c r="E146" s="295"/>
      <c r="F146" s="295"/>
      <c r="G146" s="295"/>
    </row>
    <row r="147" spans="1:7">
      <c r="A147" s="507">
        <v>2</v>
      </c>
      <c r="B147" s="355"/>
      <c r="C147" s="354" t="s">
        <v>575</v>
      </c>
      <c r="D147" s="356">
        <f>D133+D145</f>
        <v>3047878</v>
      </c>
      <c r="E147" s="356">
        <f>E133+E145</f>
        <v>0</v>
      </c>
      <c r="F147" s="356">
        <f>F133+F145</f>
        <v>3129145</v>
      </c>
      <c r="G147" s="356">
        <f>G133+G145</f>
        <v>0</v>
      </c>
    </row>
    <row r="148" spans="1:7" ht="7.5" customHeight="1"/>
    <row r="149" spans="1:7" ht="13.5" customHeight="1">
      <c r="A149" s="508" t="s">
        <v>576</v>
      </c>
      <c r="B149" s="366"/>
      <c r="C149" s="367"/>
      <c r="D149" s="366"/>
      <c r="E149" s="366"/>
      <c r="F149" s="366"/>
      <c r="G149" s="366"/>
    </row>
    <row r="150" spans="1:7">
      <c r="A150" s="369" t="s">
        <v>577</v>
      </c>
      <c r="B150" s="369"/>
      <c r="C150" s="369" t="s">
        <v>155</v>
      </c>
      <c r="D150" s="370">
        <f t="shared" ref="D150:G150" si="19">D77+SUM(D8:D12)-D30-D31+D16-D33+D59+D63-D73+D64-D74-D54+D20-D35</f>
        <v>227931</v>
      </c>
      <c r="E150" s="370">
        <f t="shared" si="19"/>
        <v>56061</v>
      </c>
      <c r="F150" s="370">
        <f t="shared" si="19"/>
        <v>173502</v>
      </c>
      <c r="G150" s="370">
        <f t="shared" si="19"/>
        <v>43629</v>
      </c>
    </row>
    <row r="151" spans="1:7">
      <c r="A151" s="372" t="s">
        <v>578</v>
      </c>
      <c r="B151" s="372"/>
      <c r="C151" s="372" t="s">
        <v>579</v>
      </c>
      <c r="D151" s="373">
        <f t="shared" ref="D151:G151" si="20">IF(D177=0,0,D150/D177)</f>
        <v>7.2388163747132583E-2</v>
      </c>
      <c r="E151" s="373">
        <f t="shared" si="20"/>
        <v>1.8279536935353023E-2</v>
      </c>
      <c r="F151" s="373">
        <f t="shared" si="20"/>
        <v>5.3883160914382042E-2</v>
      </c>
      <c r="G151" s="373">
        <f t="shared" si="20"/>
        <v>1.3614597879594018E-2</v>
      </c>
    </row>
    <row r="152" spans="1:7" s="443" customFormat="1" ht="28">
      <c r="A152" s="375" t="s">
        <v>580</v>
      </c>
      <c r="B152" s="375"/>
      <c r="C152" s="375" t="s">
        <v>581</v>
      </c>
      <c r="D152" s="393">
        <f t="shared" ref="D152:G152" si="21">IF(D107=0,0,D150/D107)</f>
        <v>1.7968828834510595</v>
      </c>
      <c r="E152" s="393">
        <f t="shared" si="21"/>
        <v>0.43240262244504435</v>
      </c>
      <c r="F152" s="393">
        <f t="shared" si="21"/>
        <v>1.643447126131929</v>
      </c>
      <c r="G152" s="393">
        <f t="shared" si="21"/>
        <v>0.27989196679454448</v>
      </c>
    </row>
    <row r="153" spans="1:7" s="443" customFormat="1" ht="28">
      <c r="A153" s="379" t="s">
        <v>580</v>
      </c>
      <c r="B153" s="379"/>
      <c r="C153" s="379" t="s">
        <v>582</v>
      </c>
      <c r="D153" s="509">
        <f t="shared" ref="D153:G153" si="22">IF(0=D108,0,D150/D108)</f>
        <v>1.7616493411137304</v>
      </c>
      <c r="E153" s="509">
        <f t="shared" si="22"/>
        <v>0.44046449869182963</v>
      </c>
      <c r="F153" s="509">
        <f t="shared" si="22"/>
        <v>1.5905065727957759</v>
      </c>
      <c r="G153" s="509">
        <f t="shared" si="22"/>
        <v>0.28993029020274985</v>
      </c>
    </row>
    <row r="154" spans="1:7" s="443" customFormat="1" ht="28">
      <c r="A154" s="382" t="s">
        <v>583</v>
      </c>
      <c r="B154" s="382"/>
      <c r="C154" s="382" t="s">
        <v>584</v>
      </c>
      <c r="D154" s="383">
        <f t="shared" ref="D154:G154" si="23">D150-D107</f>
        <v>101083</v>
      </c>
      <c r="E154" s="383">
        <f t="shared" si="23"/>
        <v>-73589</v>
      </c>
      <c r="F154" s="383">
        <f t="shared" si="23"/>
        <v>67930</v>
      </c>
      <c r="G154" s="383">
        <f t="shared" si="23"/>
        <v>-112249</v>
      </c>
    </row>
    <row r="155" spans="1:7" ht="27.5" customHeight="1">
      <c r="A155" s="385" t="s">
        <v>585</v>
      </c>
      <c r="B155" s="385"/>
      <c r="C155" s="385" t="s">
        <v>586</v>
      </c>
      <c r="D155" s="386">
        <f t="shared" ref="D155:G155" si="24">D150-D108</f>
        <v>98546</v>
      </c>
      <c r="E155" s="386">
        <f t="shared" si="24"/>
        <v>-71216</v>
      </c>
      <c r="F155" s="386">
        <f t="shared" si="24"/>
        <v>64416</v>
      </c>
      <c r="G155" s="386">
        <f t="shared" si="24"/>
        <v>-106852</v>
      </c>
    </row>
    <row r="156" spans="1:7">
      <c r="A156" s="369" t="s">
        <v>587</v>
      </c>
      <c r="B156" s="369"/>
      <c r="C156" s="369" t="s">
        <v>588</v>
      </c>
      <c r="D156" s="387">
        <f t="shared" ref="D156:G156" si="25">D135+D136-D137+D141-D142</f>
        <v>855893</v>
      </c>
      <c r="E156" s="387">
        <f t="shared" si="25"/>
        <v>0</v>
      </c>
      <c r="F156" s="387">
        <f t="shared" si="25"/>
        <v>873835</v>
      </c>
      <c r="G156" s="387">
        <f t="shared" si="25"/>
        <v>0</v>
      </c>
    </row>
    <row r="157" spans="1:7">
      <c r="A157" s="389" t="s">
        <v>589</v>
      </c>
      <c r="B157" s="389"/>
      <c r="C157" s="389" t="s">
        <v>590</v>
      </c>
      <c r="D157" s="390">
        <f t="shared" ref="D157:G157" si="26">IF(D177=0,0,D156/D177)</f>
        <v>0.27182139609804962</v>
      </c>
      <c r="E157" s="390">
        <f t="shared" si="26"/>
        <v>0</v>
      </c>
      <c r="F157" s="390">
        <f t="shared" si="26"/>
        <v>0.27138011041728066</v>
      </c>
      <c r="G157" s="390">
        <f t="shared" si="26"/>
        <v>0</v>
      </c>
    </row>
    <row r="158" spans="1:7">
      <c r="A158" s="369" t="s">
        <v>591</v>
      </c>
      <c r="B158" s="369"/>
      <c r="C158" s="369" t="s">
        <v>592</v>
      </c>
      <c r="D158" s="387">
        <f t="shared" ref="D158:G158" si="27">D133-D142-D111</f>
        <v>-710166</v>
      </c>
      <c r="E158" s="387">
        <f t="shared" si="27"/>
        <v>0</v>
      </c>
      <c r="F158" s="387">
        <f t="shared" si="27"/>
        <v>-655400</v>
      </c>
      <c r="G158" s="387">
        <f t="shared" si="27"/>
        <v>0</v>
      </c>
    </row>
    <row r="159" spans="1:7">
      <c r="A159" s="372" t="s">
        <v>593</v>
      </c>
      <c r="B159" s="372"/>
      <c r="C159" s="372" t="s">
        <v>594</v>
      </c>
      <c r="D159" s="391">
        <f t="shared" ref="D159:G159" si="28">D121-D123-D124-D142-D145</f>
        <v>-1031788</v>
      </c>
      <c r="E159" s="391">
        <f t="shared" si="28"/>
        <v>0</v>
      </c>
      <c r="F159" s="391">
        <f t="shared" si="28"/>
        <v>-967834</v>
      </c>
      <c r="G159" s="391">
        <f t="shared" si="28"/>
        <v>0</v>
      </c>
    </row>
    <row r="160" spans="1:7">
      <c r="A160" s="372" t="s">
        <v>595</v>
      </c>
      <c r="B160" s="372"/>
      <c r="C160" s="372" t="s">
        <v>596</v>
      </c>
      <c r="D160" s="392">
        <f t="shared" ref="D160:G160" si="29">IF(D175=0,"-",1000*D158/D175)</f>
        <v>-2314.8050965960761</v>
      </c>
      <c r="E160" s="392">
        <f t="shared" si="29"/>
        <v>0</v>
      </c>
      <c r="F160" s="392">
        <f t="shared" si="29"/>
        <v>-2131.65246974413</v>
      </c>
      <c r="G160" s="392">
        <f t="shared" si="29"/>
        <v>0</v>
      </c>
    </row>
    <row r="161" spans="1:7">
      <c r="A161" s="372" t="s">
        <v>595</v>
      </c>
      <c r="B161" s="372"/>
      <c r="C161" s="372" t="s">
        <v>597</v>
      </c>
      <c r="D161" s="391">
        <f t="shared" ref="D161:G161" si="30">IF(D175=0,0,1000*(D159/D175))</f>
        <v>-3363.1406192448981</v>
      </c>
      <c r="E161" s="391">
        <f t="shared" si="30"/>
        <v>0</v>
      </c>
      <c r="F161" s="391">
        <f t="shared" si="30"/>
        <v>-3147.82687885618</v>
      </c>
      <c r="G161" s="391">
        <f t="shared" si="30"/>
        <v>0</v>
      </c>
    </row>
    <row r="162" spans="1:7">
      <c r="A162" s="389" t="s">
        <v>598</v>
      </c>
      <c r="B162" s="389"/>
      <c r="C162" s="389" t="s">
        <v>599</v>
      </c>
      <c r="D162" s="390">
        <f t="shared" ref="D162:G162" si="31">IF((D22+D23+D65+D66)=0,0,D158/(D22+D23+D65+D66))</f>
        <v>-0.56084672798737045</v>
      </c>
      <c r="E162" s="390">
        <f t="shared" si="31"/>
        <v>0</v>
      </c>
      <c r="F162" s="390">
        <f t="shared" si="31"/>
        <v>-0.50943630880203961</v>
      </c>
      <c r="G162" s="390">
        <f t="shared" si="31"/>
        <v>0</v>
      </c>
    </row>
    <row r="163" spans="1:7">
      <c r="A163" s="372" t="s">
        <v>600</v>
      </c>
      <c r="B163" s="372"/>
      <c r="C163" s="372" t="s">
        <v>601</v>
      </c>
      <c r="D163" s="370">
        <f t="shared" ref="D163:G163" si="32">D145</f>
        <v>1568824</v>
      </c>
      <c r="E163" s="370">
        <f t="shared" si="32"/>
        <v>0</v>
      </c>
      <c r="F163" s="370">
        <f t="shared" si="32"/>
        <v>1515804</v>
      </c>
      <c r="G163" s="370">
        <f t="shared" si="32"/>
        <v>0</v>
      </c>
    </row>
    <row r="164" spans="1:7" ht="28">
      <c r="A164" s="375" t="s">
        <v>602</v>
      </c>
      <c r="B164" s="389"/>
      <c r="C164" s="389" t="s">
        <v>603</v>
      </c>
      <c r="D164" s="393">
        <f>IF(D178=0,0,D146/D178)</f>
        <v>0</v>
      </c>
      <c r="E164" s="393">
        <f>IF(E178=0,0,E146/E178)</f>
        <v>0</v>
      </c>
      <c r="F164" s="393">
        <f>IF(F178=0,0,F146/F178)</f>
        <v>0</v>
      </c>
      <c r="G164" s="393">
        <f>IF(G178=0,0,G146/G178)</f>
        <v>0</v>
      </c>
    </row>
    <row r="165" spans="1:7">
      <c r="A165" s="395" t="s">
        <v>604</v>
      </c>
      <c r="B165" s="395"/>
      <c r="C165" s="395" t="s">
        <v>605</v>
      </c>
      <c r="D165" s="396">
        <f t="shared" ref="D165:G165" si="33">IF(D177=0,0,D180/D177)</f>
        <v>3.2490846318185759E-2</v>
      </c>
      <c r="E165" s="396">
        <f t="shared" si="33"/>
        <v>3.4081631056007554E-2</v>
      </c>
      <c r="F165" s="396">
        <f t="shared" si="33"/>
        <v>3.016863216300043E-2</v>
      </c>
      <c r="G165" s="396">
        <f t="shared" si="33"/>
        <v>3.5746393827574642E-2</v>
      </c>
    </row>
    <row r="166" spans="1:7">
      <c r="A166" s="372" t="s">
        <v>606</v>
      </c>
      <c r="B166" s="372"/>
      <c r="C166" s="372" t="s">
        <v>607</v>
      </c>
      <c r="D166" s="370">
        <f t="shared" ref="D166:G166" si="34">D55</f>
        <v>85923</v>
      </c>
      <c r="E166" s="370">
        <f t="shared" si="34"/>
        <v>83632</v>
      </c>
      <c r="F166" s="370">
        <f t="shared" si="34"/>
        <v>92689</v>
      </c>
      <c r="G166" s="370">
        <f t="shared" si="34"/>
        <v>90113</v>
      </c>
    </row>
    <row r="167" spans="1:7" s="443" customFormat="1" ht="28">
      <c r="A167" s="375" t="s">
        <v>608</v>
      </c>
      <c r="B167" s="389"/>
      <c r="C167" s="389" t="s">
        <v>609</v>
      </c>
      <c r="D167" s="393">
        <f t="shared" ref="D167:G167" si="35">IF(0=D111,0,(D44+D45+D46+D47+D48)/D111)</f>
        <v>5.7079690483368504E-3</v>
      </c>
      <c r="E167" s="393">
        <f t="shared" si="35"/>
        <v>0</v>
      </c>
      <c r="F167" s="393">
        <f t="shared" si="35"/>
        <v>5.2399105935847234E-3</v>
      </c>
      <c r="G167" s="393">
        <f t="shared" si="35"/>
        <v>0</v>
      </c>
    </row>
    <row r="168" spans="1:7">
      <c r="A168" s="372" t="s">
        <v>610</v>
      </c>
      <c r="B168" s="369"/>
      <c r="C168" s="369" t="s">
        <v>611</v>
      </c>
      <c r="D168" s="370">
        <f t="shared" ref="D168:G168" si="36">D38-D44</f>
        <v>-7656</v>
      </c>
      <c r="E168" s="370">
        <f t="shared" si="36"/>
        <v>-5388</v>
      </c>
      <c r="F168" s="370">
        <f t="shared" si="36"/>
        <v>-6789</v>
      </c>
      <c r="G168" s="370">
        <f t="shared" si="36"/>
        <v>-5332</v>
      </c>
    </row>
    <row r="169" spans="1:7">
      <c r="A169" s="389" t="s">
        <v>612</v>
      </c>
      <c r="B169" s="389"/>
      <c r="C169" s="389" t="s">
        <v>613</v>
      </c>
      <c r="D169" s="373">
        <f t="shared" ref="D169:G169" si="37">IF(D177=0,0,D168/D177)</f>
        <v>-2.4314541753778425E-3</v>
      </c>
      <c r="E169" s="373">
        <f t="shared" si="37"/>
        <v>-1.7568388899178056E-3</v>
      </c>
      <c r="F169" s="373">
        <f t="shared" si="37"/>
        <v>-2.1084067010624643E-3</v>
      </c>
      <c r="G169" s="373">
        <f t="shared" si="37"/>
        <v>-1.6638711841663871E-3</v>
      </c>
    </row>
    <row r="170" spans="1:7">
      <c r="A170" s="372" t="s">
        <v>614</v>
      </c>
      <c r="B170" s="372"/>
      <c r="C170" s="372" t="s">
        <v>615</v>
      </c>
      <c r="D170" s="370">
        <f t="shared" ref="D170:G170" si="38">SUM(D82:D87)+SUM(D89:D94)</f>
        <v>151466</v>
      </c>
      <c r="E170" s="370">
        <f t="shared" si="38"/>
        <v>146342</v>
      </c>
      <c r="F170" s="370">
        <f t="shared" si="38"/>
        <v>127053</v>
      </c>
      <c r="G170" s="370">
        <f t="shared" si="38"/>
        <v>178053</v>
      </c>
    </row>
    <row r="171" spans="1:7">
      <c r="A171" s="372" t="s">
        <v>616</v>
      </c>
      <c r="B171" s="372"/>
      <c r="C171" s="372" t="s">
        <v>617</v>
      </c>
      <c r="D171" s="391">
        <f t="shared" ref="D171:G171" si="39">SUM(D96:D102)+SUM(D104:D105)</f>
        <v>24618</v>
      </c>
      <c r="E171" s="391">
        <f t="shared" si="39"/>
        <v>16692</v>
      </c>
      <c r="F171" s="391">
        <f t="shared" si="39"/>
        <v>21481</v>
      </c>
      <c r="G171" s="391">
        <f t="shared" si="39"/>
        <v>22175</v>
      </c>
    </row>
    <row r="172" spans="1:7">
      <c r="A172" s="395" t="s">
        <v>618</v>
      </c>
      <c r="B172" s="395"/>
      <c r="C172" s="395" t="s">
        <v>619</v>
      </c>
      <c r="D172" s="396">
        <f t="shared" ref="D172:G172" si="40">IF(D184=0,0,D170/D184)</f>
        <v>5.0086174171028286E-2</v>
      </c>
      <c r="E172" s="396">
        <f t="shared" si="40"/>
        <v>4.7617544648565914E-2</v>
      </c>
      <c r="F172" s="396">
        <f t="shared" si="40"/>
        <v>4.1275766288192586E-2</v>
      </c>
      <c r="G172" s="396">
        <f t="shared" si="40"/>
        <v>5.532616875921699E-2</v>
      </c>
    </row>
    <row r="174" spans="1:7">
      <c r="A174" s="457" t="s">
        <v>620</v>
      </c>
      <c r="B174" s="399"/>
      <c r="C174" s="398"/>
      <c r="D174" s="510"/>
      <c r="E174" s="510"/>
      <c r="F174" s="510"/>
      <c r="G174" s="510"/>
    </row>
    <row r="175" spans="1:7" s="257" customFormat="1">
      <c r="A175" s="459" t="s">
        <v>621</v>
      </c>
      <c r="B175" s="399"/>
      <c r="C175" s="399" t="s">
        <v>622</v>
      </c>
      <c r="D175" s="510">
        <v>306793</v>
      </c>
      <c r="E175" s="510">
        <v>306793</v>
      </c>
      <c r="F175" s="510">
        <v>307461</v>
      </c>
      <c r="G175" s="510">
        <v>307461</v>
      </c>
    </row>
    <row r="176" spans="1:7">
      <c r="A176" s="457" t="s">
        <v>623</v>
      </c>
      <c r="B176" s="399"/>
      <c r="C176" s="399"/>
      <c r="D176" s="399"/>
      <c r="E176" s="399"/>
      <c r="F176" s="399"/>
      <c r="G176" s="399"/>
    </row>
    <row r="177" spans="1:7">
      <c r="A177" s="459" t="s">
        <v>624</v>
      </c>
      <c r="B177" s="399"/>
      <c r="C177" s="399" t="s">
        <v>625</v>
      </c>
      <c r="D177" s="400">
        <f t="shared" ref="D177:G177" si="41">SUM(D22:D32)+SUM(D44:D53)+SUM(D65:D72)+D75</f>
        <v>3148733</v>
      </c>
      <c r="E177" s="400">
        <f t="shared" si="41"/>
        <v>3066872</v>
      </c>
      <c r="F177" s="400">
        <f t="shared" si="41"/>
        <v>3219967</v>
      </c>
      <c r="G177" s="400">
        <f t="shared" si="41"/>
        <v>3204575</v>
      </c>
    </row>
    <row r="178" spans="1:7">
      <c r="A178" s="459" t="s">
        <v>626</v>
      </c>
      <c r="B178" s="399"/>
      <c r="C178" s="399" t="s">
        <v>627</v>
      </c>
      <c r="D178" s="400">
        <f t="shared" ref="D178:G178" si="42">D78-D17-D20-D59-D63-D64</f>
        <v>3126190</v>
      </c>
      <c r="E178" s="400">
        <f t="shared" si="42"/>
        <v>3076365</v>
      </c>
      <c r="F178" s="400">
        <f t="shared" si="42"/>
        <v>3165063</v>
      </c>
      <c r="G178" s="400">
        <f t="shared" si="42"/>
        <v>3204101</v>
      </c>
    </row>
    <row r="179" spans="1:7">
      <c r="A179" s="459"/>
      <c r="B179" s="399"/>
      <c r="C179" s="399" t="s">
        <v>628</v>
      </c>
      <c r="D179" s="400">
        <f t="shared" ref="D179:G179" si="43">D178+D170</f>
        <v>3277656</v>
      </c>
      <c r="E179" s="400">
        <f t="shared" si="43"/>
        <v>3222707</v>
      </c>
      <c r="F179" s="400">
        <f t="shared" si="43"/>
        <v>3292116</v>
      </c>
      <c r="G179" s="400">
        <f t="shared" si="43"/>
        <v>3382154</v>
      </c>
    </row>
    <row r="180" spans="1:7">
      <c r="A180" s="399" t="s">
        <v>629</v>
      </c>
      <c r="B180" s="399"/>
      <c r="C180" s="399" t="s">
        <v>630</v>
      </c>
      <c r="D180" s="400">
        <f t="shared" ref="D180:G180" si="44">D38-D44+D8+D9+D10+D16-D33</f>
        <v>102305</v>
      </c>
      <c r="E180" s="400">
        <f t="shared" si="44"/>
        <v>104524</v>
      </c>
      <c r="F180" s="400">
        <f t="shared" si="44"/>
        <v>97142</v>
      </c>
      <c r="G180" s="400">
        <f t="shared" si="44"/>
        <v>114552</v>
      </c>
    </row>
    <row r="181" spans="1:7" ht="27.5" customHeight="1">
      <c r="A181" s="462" t="s">
        <v>631</v>
      </c>
      <c r="B181" s="402"/>
      <c r="C181" s="402" t="s">
        <v>632</v>
      </c>
      <c r="D181" s="403">
        <f t="shared" ref="D181:G181" si="45">D22+D23+D24+D25+D26+D29+SUM(D44:D47)+SUM(D49:D53)-D54+D32-D33+SUM(D65:D70)+D72</f>
        <v>3103778</v>
      </c>
      <c r="E181" s="403">
        <f t="shared" si="45"/>
        <v>2983958</v>
      </c>
      <c r="F181" s="403">
        <f t="shared" si="45"/>
        <v>3130517</v>
      </c>
      <c r="G181" s="403">
        <f t="shared" si="45"/>
        <v>3084290</v>
      </c>
    </row>
    <row r="182" spans="1:7">
      <c r="A182" s="464" t="s">
        <v>633</v>
      </c>
      <c r="B182" s="402"/>
      <c r="C182" s="402" t="s">
        <v>634</v>
      </c>
      <c r="D182" s="403">
        <f t="shared" ref="D182:G182" si="46">D181+D171</f>
        <v>3128396</v>
      </c>
      <c r="E182" s="403">
        <f t="shared" si="46"/>
        <v>3000650</v>
      </c>
      <c r="F182" s="403">
        <f t="shared" si="46"/>
        <v>3151998</v>
      </c>
      <c r="G182" s="403">
        <f t="shared" si="46"/>
        <v>3106465</v>
      </c>
    </row>
    <row r="183" spans="1:7">
      <c r="A183" s="464" t="s">
        <v>635</v>
      </c>
      <c r="B183" s="402"/>
      <c r="C183" s="402" t="s">
        <v>636</v>
      </c>
      <c r="D183" s="403">
        <f t="shared" ref="D183:G183" si="47">D4+D5-D7+D38+D39+D40+D41+D43+D13-D16+D57+D58+D60+D62</f>
        <v>2872642</v>
      </c>
      <c r="E183" s="403">
        <f t="shared" si="47"/>
        <v>2926937</v>
      </c>
      <c r="F183" s="403">
        <f t="shared" si="47"/>
        <v>2951097</v>
      </c>
      <c r="G183" s="403">
        <f t="shared" si="47"/>
        <v>3040189</v>
      </c>
    </row>
    <row r="184" spans="1:7">
      <c r="A184" s="464" t="s">
        <v>637</v>
      </c>
      <c r="B184" s="402"/>
      <c r="C184" s="402" t="s">
        <v>638</v>
      </c>
      <c r="D184" s="403">
        <f t="shared" ref="D184:G184" si="48">D183+D170</f>
        <v>3024108</v>
      </c>
      <c r="E184" s="403">
        <f t="shared" si="48"/>
        <v>3073279</v>
      </c>
      <c r="F184" s="403">
        <f t="shared" si="48"/>
        <v>3078150</v>
      </c>
      <c r="G184" s="403">
        <f t="shared" si="48"/>
        <v>3218242</v>
      </c>
    </row>
    <row r="185" spans="1:7">
      <c r="A185" s="464"/>
      <c r="B185" s="402"/>
      <c r="C185" s="402" t="s">
        <v>639</v>
      </c>
      <c r="D185" s="403">
        <f t="shared" ref="D185:G186" si="49">D181-D183</f>
        <v>231136</v>
      </c>
      <c r="E185" s="403">
        <f t="shared" si="49"/>
        <v>57021</v>
      </c>
      <c r="F185" s="403">
        <f t="shared" si="49"/>
        <v>179420</v>
      </c>
      <c r="G185" s="403">
        <f t="shared" si="49"/>
        <v>44101</v>
      </c>
    </row>
    <row r="186" spans="1:7">
      <c r="A186" s="464"/>
      <c r="B186" s="402"/>
      <c r="C186" s="402" t="s">
        <v>640</v>
      </c>
      <c r="D186" s="403">
        <f t="shared" si="49"/>
        <v>104288</v>
      </c>
      <c r="E186" s="403">
        <f t="shared" si="49"/>
        <v>-72629</v>
      </c>
      <c r="F186" s="403">
        <f t="shared" si="49"/>
        <v>73848</v>
      </c>
      <c r="G186" s="403">
        <f t="shared" si="49"/>
        <v>-111777</v>
      </c>
    </row>
  </sheetData>
  <sheetProtection selectLockedCells="1" sort="0" autoFilter="0" pivotTables="0"/>
  <autoFilter ref="A1:AO1" xr:uid="{00000000-0009-0000-0000-00000A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2" man="1"/>
    <brk id="148" max="1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N186"/>
  <sheetViews>
    <sheetView zoomScale="115" zoomScaleNormal="115" workbookViewId="0">
      <selection activeCell="B31" sqref="B31"/>
    </sheetView>
  </sheetViews>
  <sheetFormatPr baseColWidth="10" defaultColWidth="11.5" defaultRowHeight="13"/>
  <cols>
    <col min="1" max="1" width="15.1640625" style="252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40" s="244" customFormat="1" ht="18" customHeight="1">
      <c r="A1" s="467" t="s">
        <v>190</v>
      </c>
      <c r="B1" s="520" t="s">
        <v>656</v>
      </c>
      <c r="C1" s="520" t="s">
        <v>158</v>
      </c>
      <c r="D1" s="241" t="s">
        <v>23</v>
      </c>
      <c r="E1" s="242" t="s">
        <v>22</v>
      </c>
      <c r="F1" s="241" t="s">
        <v>23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</row>
    <row r="2" spans="1:40" s="250" customFormat="1" ht="15" customHeight="1">
      <c r="A2" s="245"/>
      <c r="B2" s="246"/>
      <c r="C2" s="247" t="s">
        <v>192</v>
      </c>
      <c r="D2" s="248">
        <v>2015</v>
      </c>
      <c r="E2" s="249">
        <v>2016</v>
      </c>
      <c r="F2" s="248">
        <v>2016</v>
      </c>
      <c r="G2" s="249">
        <v>2017</v>
      </c>
    </row>
    <row r="3" spans="1:40" ht="15" customHeight="1">
      <c r="A3" s="571" t="s">
        <v>193</v>
      </c>
      <c r="B3" s="572"/>
      <c r="C3" s="572"/>
      <c r="D3" s="251"/>
      <c r="E3" s="251"/>
      <c r="F3" s="251"/>
      <c r="G3" s="251"/>
    </row>
    <row r="4" spans="1:40" s="257" customFormat="1" ht="12.75" customHeight="1">
      <c r="A4" s="253">
        <v>30</v>
      </c>
      <c r="B4" s="254"/>
      <c r="C4" s="255" t="s">
        <v>33</v>
      </c>
      <c r="D4" s="256">
        <v>427801.8</v>
      </c>
      <c r="E4" s="256">
        <v>438341.6</v>
      </c>
      <c r="F4" s="256">
        <v>431548.8</v>
      </c>
      <c r="G4" s="256">
        <v>441380.9</v>
      </c>
    </row>
    <row r="5" spans="1:40" s="257" customFormat="1" ht="12.75" customHeight="1">
      <c r="A5" s="258">
        <v>31</v>
      </c>
      <c r="B5" s="259"/>
      <c r="C5" s="260" t="s">
        <v>194</v>
      </c>
      <c r="D5" s="261">
        <v>178298.5</v>
      </c>
      <c r="E5" s="261">
        <v>182555.4</v>
      </c>
      <c r="F5" s="261">
        <v>176725.1</v>
      </c>
      <c r="G5" s="261">
        <v>180286.3</v>
      </c>
    </row>
    <row r="6" spans="1:40" s="257" customFormat="1" ht="12.75" customHeight="1">
      <c r="A6" s="262" t="s">
        <v>36</v>
      </c>
      <c r="B6" s="263"/>
      <c r="C6" s="264" t="s">
        <v>195</v>
      </c>
      <c r="D6" s="261">
        <v>24828.2</v>
      </c>
      <c r="E6" s="261">
        <v>24757</v>
      </c>
      <c r="F6" s="261">
        <v>22793.9</v>
      </c>
      <c r="G6" s="261">
        <v>21115.4</v>
      </c>
    </row>
    <row r="7" spans="1:40" s="257" customFormat="1" ht="12.75" customHeight="1">
      <c r="A7" s="262" t="s">
        <v>196</v>
      </c>
      <c r="B7" s="263"/>
      <c r="C7" s="264" t="s">
        <v>197</v>
      </c>
      <c r="D7" s="261">
        <v>4459.3999999999996</v>
      </c>
      <c r="E7" s="261">
        <v>0</v>
      </c>
      <c r="F7" s="261">
        <v>4063.9</v>
      </c>
      <c r="G7" s="261">
        <v>0</v>
      </c>
    </row>
    <row r="8" spans="1:40" s="257" customFormat="1" ht="12.75" customHeight="1">
      <c r="A8" s="265">
        <v>330</v>
      </c>
      <c r="B8" s="259"/>
      <c r="C8" s="260" t="s">
        <v>198</v>
      </c>
      <c r="D8" s="261">
        <v>62447.9</v>
      </c>
      <c r="E8" s="261">
        <v>61808</v>
      </c>
      <c r="F8" s="261">
        <v>65694.399999999994</v>
      </c>
      <c r="G8" s="261">
        <v>48371</v>
      </c>
    </row>
    <row r="9" spans="1:40" s="257" customFormat="1" ht="12.75" customHeight="1">
      <c r="A9" s="265">
        <v>332</v>
      </c>
      <c r="B9" s="259"/>
      <c r="C9" s="260" t="s">
        <v>199</v>
      </c>
      <c r="D9" s="261">
        <v>0</v>
      </c>
      <c r="E9" s="261">
        <v>0</v>
      </c>
      <c r="F9" s="261">
        <v>0</v>
      </c>
      <c r="G9" s="261">
        <v>0</v>
      </c>
    </row>
    <row r="10" spans="1:40" s="257" customFormat="1" ht="12.75" customHeight="1">
      <c r="A10" s="265">
        <v>339</v>
      </c>
      <c r="B10" s="259"/>
      <c r="C10" s="260" t="s">
        <v>200</v>
      </c>
      <c r="D10" s="261">
        <v>0</v>
      </c>
      <c r="E10" s="261">
        <v>0</v>
      </c>
      <c r="F10" s="261">
        <v>0</v>
      </c>
      <c r="G10" s="261">
        <v>0</v>
      </c>
    </row>
    <row r="11" spans="1:40" s="257" customFormat="1" ht="12.75" customHeight="1">
      <c r="A11" s="258">
        <v>350</v>
      </c>
      <c r="B11" s="259"/>
      <c r="C11" s="260" t="s">
        <v>201</v>
      </c>
      <c r="D11" s="261">
        <v>2133.9</v>
      </c>
      <c r="E11" s="261">
        <v>1033.7</v>
      </c>
      <c r="F11" s="261">
        <v>5380.4</v>
      </c>
      <c r="G11" s="261">
        <v>8921.7000000000007</v>
      </c>
    </row>
    <row r="12" spans="1:40" s="269" customFormat="1" ht="14">
      <c r="A12" s="266">
        <v>351</v>
      </c>
      <c r="B12" s="267"/>
      <c r="C12" s="268" t="s">
        <v>202</v>
      </c>
      <c r="D12" s="261">
        <v>0</v>
      </c>
      <c r="E12" s="261">
        <v>0</v>
      </c>
      <c r="F12" s="261">
        <v>0</v>
      </c>
      <c r="G12" s="261">
        <v>0</v>
      </c>
    </row>
    <row r="13" spans="1:40" s="257" customFormat="1" ht="12.75" customHeight="1">
      <c r="A13" s="258">
        <v>36</v>
      </c>
      <c r="B13" s="259"/>
      <c r="C13" s="260" t="s">
        <v>203</v>
      </c>
      <c r="D13" s="261">
        <v>1238355.8999999999</v>
      </c>
      <c r="E13" s="261">
        <v>1241572.8999999999</v>
      </c>
      <c r="F13" s="261">
        <v>1330607.3999999999</v>
      </c>
      <c r="G13" s="261">
        <v>1309198.7</v>
      </c>
    </row>
    <row r="14" spans="1:40" s="257" customFormat="1" ht="12.75" customHeight="1">
      <c r="A14" s="270" t="s">
        <v>204</v>
      </c>
      <c r="B14" s="259"/>
      <c r="C14" s="271" t="s">
        <v>205</v>
      </c>
      <c r="D14" s="261">
        <v>442260.4</v>
      </c>
      <c r="E14" s="261">
        <v>426488.6</v>
      </c>
      <c r="F14" s="261">
        <v>460191.9</v>
      </c>
      <c r="G14" s="261">
        <v>446933.4</v>
      </c>
    </row>
    <row r="15" spans="1:40" s="257" customFormat="1" ht="12.75" customHeight="1">
      <c r="A15" s="270" t="s">
        <v>206</v>
      </c>
      <c r="B15" s="259"/>
      <c r="C15" s="271" t="s">
        <v>207</v>
      </c>
      <c r="D15" s="261">
        <v>67417.7</v>
      </c>
      <c r="E15" s="261">
        <v>63466.9</v>
      </c>
      <c r="F15" s="261">
        <v>80023.7</v>
      </c>
      <c r="G15" s="261">
        <v>76768.800000000003</v>
      </c>
    </row>
    <row r="16" spans="1:40" s="273" customFormat="1" ht="26.25" customHeight="1">
      <c r="A16" s="270" t="s">
        <v>208</v>
      </c>
      <c r="B16" s="272"/>
      <c r="C16" s="271" t="s">
        <v>209</v>
      </c>
      <c r="D16" s="261">
        <v>8399.7000000000007</v>
      </c>
      <c r="E16" s="261">
        <v>11470</v>
      </c>
      <c r="F16" s="261">
        <v>3378.9</v>
      </c>
      <c r="G16" s="261">
        <v>4710</v>
      </c>
    </row>
    <row r="17" spans="1:7" s="274" customFormat="1">
      <c r="A17" s="258">
        <v>37</v>
      </c>
      <c r="B17" s="259"/>
      <c r="C17" s="260" t="s">
        <v>210</v>
      </c>
      <c r="D17" s="261">
        <v>90794.1</v>
      </c>
      <c r="E17" s="261">
        <v>96468.4</v>
      </c>
      <c r="F17" s="261">
        <v>89418.4</v>
      </c>
      <c r="G17" s="261">
        <v>94588.4</v>
      </c>
    </row>
    <row r="18" spans="1:7" s="274" customFormat="1">
      <c r="A18" s="265" t="s">
        <v>211</v>
      </c>
      <c r="B18" s="259"/>
      <c r="C18" s="260" t="s">
        <v>212</v>
      </c>
      <c r="D18" s="261">
        <v>0</v>
      </c>
      <c r="E18" s="261">
        <v>0</v>
      </c>
      <c r="F18" s="261">
        <v>0</v>
      </c>
      <c r="G18" s="261">
        <v>0</v>
      </c>
    </row>
    <row r="19" spans="1:7" s="274" customFormat="1">
      <c r="A19" s="265" t="s">
        <v>213</v>
      </c>
      <c r="B19" s="259"/>
      <c r="C19" s="260" t="s">
        <v>214</v>
      </c>
      <c r="D19" s="261">
        <v>527.29999999999995</v>
      </c>
      <c r="E19" s="261">
        <v>0</v>
      </c>
      <c r="F19" s="261">
        <v>45.3</v>
      </c>
      <c r="G19" s="261">
        <v>28</v>
      </c>
    </row>
    <row r="20" spans="1:7" s="257" customFormat="1" ht="12.75" customHeight="1">
      <c r="A20" s="276">
        <v>39</v>
      </c>
      <c r="B20" s="277"/>
      <c r="C20" s="278" t="s">
        <v>215</v>
      </c>
      <c r="D20" s="279">
        <v>0</v>
      </c>
      <c r="E20" s="279">
        <v>0</v>
      </c>
      <c r="F20" s="279">
        <v>0</v>
      </c>
      <c r="G20" s="279">
        <v>0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1999832.1</v>
      </c>
      <c r="E21" s="282">
        <f t="shared" si="0"/>
        <v>2021779.9999999998</v>
      </c>
      <c r="F21" s="282">
        <f t="shared" si="0"/>
        <v>2099374.5</v>
      </c>
      <c r="G21" s="282">
        <f t="shared" si="0"/>
        <v>2082746.9999999998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283">
        <v>800855.5</v>
      </c>
      <c r="E22" s="283">
        <v>790250</v>
      </c>
      <c r="F22" s="283">
        <v>836106.6</v>
      </c>
      <c r="G22" s="283">
        <v>815648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283">
        <v>144629.70000000001</v>
      </c>
      <c r="E23" s="283">
        <v>128700</v>
      </c>
      <c r="F23" s="283">
        <v>144343.5</v>
      </c>
      <c r="G23" s="283">
        <v>136380</v>
      </c>
    </row>
    <row r="24" spans="1:7" s="284" customFormat="1" ht="12.75" customHeight="1">
      <c r="A24" s="258">
        <v>41</v>
      </c>
      <c r="B24" s="259"/>
      <c r="C24" s="260" t="s">
        <v>221</v>
      </c>
      <c r="D24" s="283">
        <v>52342</v>
      </c>
      <c r="E24" s="283">
        <v>9512.7999999999993</v>
      </c>
      <c r="F24" s="283">
        <v>30940.7</v>
      </c>
      <c r="G24" s="283">
        <v>30884.7</v>
      </c>
    </row>
    <row r="25" spans="1:7" s="257" customFormat="1" ht="12.75" customHeight="1">
      <c r="A25" s="285">
        <v>42</v>
      </c>
      <c r="B25" s="286"/>
      <c r="C25" s="260" t="s">
        <v>222</v>
      </c>
      <c r="D25" s="283">
        <v>169778.3</v>
      </c>
      <c r="E25" s="283">
        <v>163857.79999999999</v>
      </c>
      <c r="F25" s="283">
        <v>176463.2</v>
      </c>
      <c r="G25" s="283">
        <v>166609.29999999999</v>
      </c>
    </row>
    <row r="26" spans="1:7" s="288" customFormat="1" ht="12.75" customHeight="1">
      <c r="A26" s="266">
        <v>430</v>
      </c>
      <c r="B26" s="259"/>
      <c r="C26" s="260" t="s">
        <v>223</v>
      </c>
      <c r="D26" s="287">
        <v>16267.7</v>
      </c>
      <c r="E26" s="287">
        <v>16291.4</v>
      </c>
      <c r="F26" s="287">
        <v>17074.3</v>
      </c>
      <c r="G26" s="287">
        <v>16092.1</v>
      </c>
    </row>
    <row r="27" spans="1:7" s="288" customFormat="1" ht="12.75" customHeight="1">
      <c r="A27" s="266">
        <v>431</v>
      </c>
      <c r="B27" s="259"/>
      <c r="C27" s="260" t="s">
        <v>224</v>
      </c>
      <c r="D27" s="287">
        <v>0</v>
      </c>
      <c r="E27" s="287">
        <v>0</v>
      </c>
      <c r="F27" s="287">
        <v>0</v>
      </c>
      <c r="G27" s="287">
        <v>0</v>
      </c>
    </row>
    <row r="28" spans="1:7" s="288" customFormat="1" ht="12.75" customHeight="1">
      <c r="A28" s="266">
        <v>432</v>
      </c>
      <c r="B28" s="259"/>
      <c r="C28" s="260" t="s">
        <v>225</v>
      </c>
      <c r="D28" s="287">
        <v>0</v>
      </c>
      <c r="E28" s="287">
        <v>0</v>
      </c>
      <c r="F28" s="287">
        <v>0</v>
      </c>
      <c r="G28" s="287">
        <v>0</v>
      </c>
    </row>
    <row r="29" spans="1:7" s="288" customFormat="1" ht="12.75" customHeight="1">
      <c r="A29" s="266">
        <v>439</v>
      </c>
      <c r="B29" s="259"/>
      <c r="C29" s="260" t="s">
        <v>226</v>
      </c>
      <c r="D29" s="287">
        <v>0</v>
      </c>
      <c r="E29" s="287">
        <v>0</v>
      </c>
      <c r="F29" s="287">
        <v>0</v>
      </c>
      <c r="G29" s="287">
        <v>0</v>
      </c>
    </row>
    <row r="30" spans="1:7" s="257" customFormat="1" ht="14">
      <c r="A30" s="266">
        <v>450</v>
      </c>
      <c r="B30" s="267"/>
      <c r="C30" s="268" t="s">
        <v>227</v>
      </c>
      <c r="D30" s="261">
        <v>4069.2</v>
      </c>
      <c r="E30" s="261">
        <v>4022.6</v>
      </c>
      <c r="F30" s="261">
        <v>16214.1</v>
      </c>
      <c r="G30" s="261">
        <v>628.9</v>
      </c>
    </row>
    <row r="31" spans="1:7" s="269" customFormat="1" ht="14">
      <c r="A31" s="266">
        <v>451</v>
      </c>
      <c r="B31" s="267"/>
      <c r="C31" s="268" t="s">
        <v>228</v>
      </c>
      <c r="D31" s="283">
        <v>0</v>
      </c>
      <c r="E31" s="283">
        <v>0</v>
      </c>
      <c r="F31" s="283">
        <v>0</v>
      </c>
      <c r="G31" s="283">
        <v>0</v>
      </c>
    </row>
    <row r="32" spans="1:7" s="257" customFormat="1" ht="12.75" customHeight="1">
      <c r="A32" s="258">
        <v>46</v>
      </c>
      <c r="B32" s="259"/>
      <c r="C32" s="260" t="s">
        <v>229</v>
      </c>
      <c r="D32" s="283">
        <v>705670.3</v>
      </c>
      <c r="E32" s="283">
        <v>744431.9</v>
      </c>
      <c r="F32" s="283">
        <v>782262.7</v>
      </c>
      <c r="G32" s="283">
        <v>850962.6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289">
        <v>0</v>
      </c>
      <c r="E33" s="289">
        <v>0</v>
      </c>
      <c r="F33" s="289">
        <v>0</v>
      </c>
      <c r="G33" s="289">
        <v>0</v>
      </c>
    </row>
    <row r="34" spans="1:7" s="257" customFormat="1" ht="15" customHeight="1">
      <c r="A34" s="258">
        <v>47</v>
      </c>
      <c r="B34" s="259"/>
      <c r="C34" s="260" t="s">
        <v>210</v>
      </c>
      <c r="D34" s="283">
        <v>90794.1</v>
      </c>
      <c r="E34" s="283">
        <v>96468.4</v>
      </c>
      <c r="F34" s="283">
        <v>89418.4</v>
      </c>
      <c r="G34" s="283">
        <v>94588.4</v>
      </c>
    </row>
    <row r="35" spans="1:7" s="257" customFormat="1" ht="15" customHeight="1">
      <c r="A35" s="276">
        <v>49</v>
      </c>
      <c r="B35" s="277"/>
      <c r="C35" s="278" t="s">
        <v>232</v>
      </c>
      <c r="D35" s="290">
        <v>0</v>
      </c>
      <c r="E35" s="290">
        <v>0</v>
      </c>
      <c r="F35" s="290">
        <v>0</v>
      </c>
      <c r="G35" s="290">
        <v>0</v>
      </c>
    </row>
    <row r="36" spans="1:7" ht="13.5" customHeight="1">
      <c r="A36" s="280"/>
      <c r="B36" s="291"/>
      <c r="C36" s="281" t="s">
        <v>233</v>
      </c>
      <c r="D36" s="282">
        <f t="shared" ref="D36:G36" si="1">D22+D23+D24+D25+D26+D27+D28+D29+D30+D31+D32+D34</f>
        <v>1984406.8</v>
      </c>
      <c r="E36" s="282">
        <f t="shared" si="1"/>
        <v>1953534.9</v>
      </c>
      <c r="F36" s="282">
        <f t="shared" si="1"/>
        <v>2092823.5</v>
      </c>
      <c r="G36" s="282">
        <f t="shared" si="1"/>
        <v>2111794</v>
      </c>
    </row>
    <row r="37" spans="1:7" s="292" customFormat="1" ht="15" customHeight="1">
      <c r="A37" s="280"/>
      <c r="B37" s="291"/>
      <c r="C37" s="281" t="s">
        <v>234</v>
      </c>
      <c r="D37" s="282">
        <f t="shared" ref="D37:G37" si="2">D36-D21</f>
        <v>-15425.300000000047</v>
      </c>
      <c r="E37" s="282">
        <f t="shared" si="2"/>
        <v>-68245.09999999986</v>
      </c>
      <c r="F37" s="282">
        <f t="shared" si="2"/>
        <v>-6551</v>
      </c>
      <c r="G37" s="282">
        <f t="shared" si="2"/>
        <v>29047.000000000233</v>
      </c>
    </row>
    <row r="38" spans="1:7" s="269" customFormat="1" ht="15" customHeight="1">
      <c r="A38" s="265">
        <v>340</v>
      </c>
      <c r="B38" s="259"/>
      <c r="C38" s="260" t="s">
        <v>235</v>
      </c>
      <c r="D38" s="283">
        <v>32135.5</v>
      </c>
      <c r="E38" s="283">
        <v>28566</v>
      </c>
      <c r="F38" s="283">
        <v>23055.200000000001</v>
      </c>
      <c r="G38" s="283">
        <v>22920</v>
      </c>
    </row>
    <row r="39" spans="1:7" s="269" customFormat="1" ht="15" customHeight="1">
      <c r="A39" s="265">
        <v>341</v>
      </c>
      <c r="B39" s="259"/>
      <c r="C39" s="260" t="s">
        <v>236</v>
      </c>
      <c r="D39" s="283">
        <v>46</v>
      </c>
      <c r="E39" s="283">
        <v>0</v>
      </c>
      <c r="F39" s="283">
        <v>34.799999999999997</v>
      </c>
      <c r="G39" s="283">
        <v>40</v>
      </c>
    </row>
    <row r="40" spans="1:7" s="269" customFormat="1" ht="15" customHeight="1">
      <c r="A40" s="265">
        <v>342</v>
      </c>
      <c r="B40" s="259"/>
      <c r="C40" s="260" t="s">
        <v>237</v>
      </c>
      <c r="D40" s="283">
        <v>1911.7</v>
      </c>
      <c r="E40" s="283">
        <v>760</v>
      </c>
      <c r="F40" s="283">
        <v>225.4</v>
      </c>
      <c r="G40" s="283">
        <v>-90</v>
      </c>
    </row>
    <row r="41" spans="1:7" s="269" customFormat="1" ht="15" customHeight="1">
      <c r="A41" s="265">
        <v>343</v>
      </c>
      <c r="B41" s="259"/>
      <c r="C41" s="260" t="s">
        <v>238</v>
      </c>
      <c r="D41" s="283">
        <v>1682.5</v>
      </c>
      <c r="E41" s="283">
        <v>1350.9</v>
      </c>
      <c r="F41" s="283">
        <v>1492.4</v>
      </c>
      <c r="G41" s="283">
        <v>1403</v>
      </c>
    </row>
    <row r="42" spans="1:7" s="269" customFormat="1" ht="15" customHeight="1">
      <c r="A42" s="265">
        <v>344</v>
      </c>
      <c r="B42" s="259"/>
      <c r="C42" s="260" t="s">
        <v>239</v>
      </c>
      <c r="D42" s="283">
        <v>0</v>
      </c>
      <c r="E42" s="283">
        <v>0</v>
      </c>
      <c r="F42" s="283">
        <v>6676.9</v>
      </c>
      <c r="G42" s="283">
        <v>0</v>
      </c>
    </row>
    <row r="43" spans="1:7" s="269" customFormat="1" ht="15" customHeight="1">
      <c r="A43" s="265">
        <v>349</v>
      </c>
      <c r="B43" s="259"/>
      <c r="C43" s="260" t="s">
        <v>240</v>
      </c>
      <c r="D43" s="283">
        <v>1095606.1000000001</v>
      </c>
      <c r="E43" s="283">
        <v>7638.2</v>
      </c>
      <c r="F43" s="283">
        <v>7527.3</v>
      </c>
      <c r="G43" s="283">
        <v>4000</v>
      </c>
    </row>
    <row r="44" spans="1:7" s="257" customFormat="1" ht="15" customHeight="1">
      <c r="A44" s="258">
        <v>440</v>
      </c>
      <c r="B44" s="259"/>
      <c r="C44" s="260" t="s">
        <v>241</v>
      </c>
      <c r="D44" s="283">
        <v>6613</v>
      </c>
      <c r="E44" s="283">
        <v>9240</v>
      </c>
      <c r="F44" s="283">
        <v>6973.1</v>
      </c>
      <c r="G44" s="283">
        <v>6476.3</v>
      </c>
    </row>
    <row r="45" spans="1:7" s="257" customFormat="1" ht="15" customHeight="1">
      <c r="A45" s="258">
        <v>441</v>
      </c>
      <c r="B45" s="259"/>
      <c r="C45" s="260" t="s">
        <v>242</v>
      </c>
      <c r="D45" s="283">
        <v>84.9</v>
      </c>
      <c r="E45" s="283">
        <v>20000</v>
      </c>
      <c r="F45" s="283">
        <v>21332.7</v>
      </c>
      <c r="G45" s="283">
        <v>3000</v>
      </c>
    </row>
    <row r="46" spans="1:7" s="257" customFormat="1" ht="15" customHeight="1">
      <c r="A46" s="258">
        <v>442</v>
      </c>
      <c r="B46" s="259"/>
      <c r="C46" s="260" t="s">
        <v>243</v>
      </c>
      <c r="D46" s="283">
        <v>0</v>
      </c>
      <c r="E46" s="283">
        <v>0</v>
      </c>
      <c r="F46" s="283">
        <v>0</v>
      </c>
      <c r="G46" s="283">
        <v>0</v>
      </c>
    </row>
    <row r="47" spans="1:7" s="257" customFormat="1" ht="15" customHeight="1">
      <c r="A47" s="258">
        <v>443</v>
      </c>
      <c r="B47" s="259"/>
      <c r="C47" s="260" t="s">
        <v>244</v>
      </c>
      <c r="D47" s="283">
        <v>4145.3</v>
      </c>
      <c r="E47" s="283">
        <v>3720</v>
      </c>
      <c r="F47" s="283">
        <v>3594.2</v>
      </c>
      <c r="G47" s="283">
        <v>3431</v>
      </c>
    </row>
    <row r="48" spans="1:7" s="257" customFormat="1" ht="15" customHeight="1">
      <c r="A48" s="258">
        <v>444</v>
      </c>
      <c r="B48" s="259"/>
      <c r="C48" s="260" t="s">
        <v>239</v>
      </c>
      <c r="D48" s="283">
        <v>0</v>
      </c>
      <c r="E48" s="283">
        <v>0</v>
      </c>
      <c r="F48" s="283">
        <v>0</v>
      </c>
      <c r="G48" s="283">
        <v>0</v>
      </c>
    </row>
    <row r="49" spans="1:7" s="257" customFormat="1" ht="15" customHeight="1">
      <c r="A49" s="258">
        <v>445</v>
      </c>
      <c r="B49" s="259"/>
      <c r="C49" s="260" t="s">
        <v>245</v>
      </c>
      <c r="D49" s="283">
        <v>2672.9</v>
      </c>
      <c r="E49" s="283">
        <v>3313</v>
      </c>
      <c r="F49" s="283">
        <v>407.1</v>
      </c>
      <c r="G49" s="283">
        <v>218</v>
      </c>
    </row>
    <row r="50" spans="1:7" s="257" customFormat="1" ht="15" customHeight="1">
      <c r="A50" s="258">
        <v>446</v>
      </c>
      <c r="B50" s="259"/>
      <c r="C50" s="260" t="s">
        <v>246</v>
      </c>
      <c r="D50" s="283">
        <v>78.5</v>
      </c>
      <c r="E50" s="283">
        <v>218.2</v>
      </c>
      <c r="F50" s="283">
        <v>249.9</v>
      </c>
      <c r="G50" s="283">
        <v>78.2</v>
      </c>
    </row>
    <row r="51" spans="1:7" s="257" customFormat="1" ht="15" customHeight="1">
      <c r="A51" s="258">
        <v>447</v>
      </c>
      <c r="B51" s="259"/>
      <c r="C51" s="260" t="s">
        <v>247</v>
      </c>
      <c r="D51" s="283">
        <v>32334.2</v>
      </c>
      <c r="E51" s="283">
        <v>32141</v>
      </c>
      <c r="F51" s="283">
        <v>31539.9</v>
      </c>
      <c r="G51" s="283">
        <v>15190.3</v>
      </c>
    </row>
    <row r="52" spans="1:7" s="257" customFormat="1" ht="15" customHeight="1">
      <c r="A52" s="258">
        <v>448</v>
      </c>
      <c r="B52" s="259"/>
      <c r="C52" s="260" t="s">
        <v>248</v>
      </c>
      <c r="D52" s="283">
        <v>0</v>
      </c>
      <c r="E52" s="283">
        <v>0</v>
      </c>
      <c r="F52" s="283">
        <v>0</v>
      </c>
      <c r="G52" s="283">
        <v>0</v>
      </c>
    </row>
    <row r="53" spans="1:7" s="257" customFormat="1" ht="15" customHeight="1">
      <c r="A53" s="258">
        <v>449</v>
      </c>
      <c r="B53" s="259"/>
      <c r="C53" s="260" t="s">
        <v>249</v>
      </c>
      <c r="D53" s="283">
        <v>617.1</v>
      </c>
      <c r="E53" s="283">
        <v>0</v>
      </c>
      <c r="F53" s="283">
        <v>1778.3</v>
      </c>
      <c r="G53" s="283">
        <v>50</v>
      </c>
    </row>
    <row r="54" spans="1:7" s="269" customFormat="1" ht="13.5" customHeight="1">
      <c r="A54" s="293" t="s">
        <v>250</v>
      </c>
      <c r="B54" s="294"/>
      <c r="C54" s="294" t="s">
        <v>251</v>
      </c>
      <c r="D54" s="295">
        <v>512.5</v>
      </c>
      <c r="E54" s="295">
        <v>0</v>
      </c>
      <c r="F54" s="295">
        <v>1281.2</v>
      </c>
      <c r="G54" s="295">
        <v>0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-1084835.9000000001</v>
      </c>
      <c r="E55" s="282">
        <f t="shared" si="3"/>
        <v>30317.1</v>
      </c>
      <c r="F55" s="282">
        <f t="shared" si="3"/>
        <v>26863.200000000004</v>
      </c>
      <c r="G55" s="282">
        <f t="shared" si="3"/>
        <v>170.79999999999927</v>
      </c>
    </row>
    <row r="56" spans="1:7" ht="14.25" customHeight="1">
      <c r="A56" s="291"/>
      <c r="B56" s="291"/>
      <c r="C56" s="281" t="s">
        <v>253</v>
      </c>
      <c r="D56" s="282">
        <f t="shared" ref="D56:G56" si="4">D55+D37</f>
        <v>-1100261.2000000002</v>
      </c>
      <c r="E56" s="282">
        <f t="shared" si="4"/>
        <v>-37927.999999999862</v>
      </c>
      <c r="F56" s="282">
        <f t="shared" si="4"/>
        <v>20312.200000000004</v>
      </c>
      <c r="G56" s="282">
        <f t="shared" si="4"/>
        <v>29217.800000000232</v>
      </c>
    </row>
    <row r="57" spans="1:7" s="257" customFormat="1" ht="15.75" customHeight="1">
      <c r="A57" s="296">
        <v>380</v>
      </c>
      <c r="B57" s="297"/>
      <c r="C57" s="298" t="s">
        <v>254</v>
      </c>
      <c r="D57" s="419">
        <v>0</v>
      </c>
      <c r="E57" s="419">
        <v>0</v>
      </c>
      <c r="F57" s="419">
        <v>0</v>
      </c>
      <c r="G57" s="419">
        <v>0</v>
      </c>
    </row>
    <row r="58" spans="1:7" s="257" customFormat="1" ht="15.75" customHeight="1">
      <c r="A58" s="296">
        <v>381</v>
      </c>
      <c r="B58" s="297"/>
      <c r="C58" s="298" t="s">
        <v>255</v>
      </c>
      <c r="D58" s="419">
        <v>0</v>
      </c>
      <c r="E58" s="419">
        <v>0</v>
      </c>
      <c r="F58" s="419">
        <v>0</v>
      </c>
      <c r="G58" s="419">
        <v>0</v>
      </c>
    </row>
    <row r="59" spans="1:7" s="269" customFormat="1" ht="14">
      <c r="A59" s="266">
        <v>383</v>
      </c>
      <c r="B59" s="267"/>
      <c r="C59" s="268" t="s">
        <v>256</v>
      </c>
      <c r="D59" s="300">
        <v>27290.799999999999</v>
      </c>
      <c r="E59" s="300">
        <v>27300</v>
      </c>
      <c r="F59" s="300">
        <v>27290.799999999999</v>
      </c>
      <c r="G59" s="300">
        <v>27290.799999999999</v>
      </c>
    </row>
    <row r="60" spans="1:7" s="269" customFormat="1" ht="14">
      <c r="A60" s="266">
        <v>3840</v>
      </c>
      <c r="B60" s="267"/>
      <c r="C60" s="268" t="s">
        <v>257</v>
      </c>
      <c r="D60" s="301">
        <v>0</v>
      </c>
      <c r="E60" s="301">
        <v>0</v>
      </c>
      <c r="F60" s="301">
        <v>0</v>
      </c>
      <c r="G60" s="301">
        <v>0</v>
      </c>
    </row>
    <row r="61" spans="1:7" s="269" customFormat="1" ht="14">
      <c r="A61" s="266">
        <v>3841</v>
      </c>
      <c r="B61" s="267"/>
      <c r="C61" s="268" t="s">
        <v>258</v>
      </c>
      <c r="D61" s="301">
        <v>0</v>
      </c>
      <c r="E61" s="301">
        <v>0</v>
      </c>
      <c r="F61" s="301">
        <v>0</v>
      </c>
      <c r="G61" s="301">
        <v>0</v>
      </c>
    </row>
    <row r="62" spans="1:7" s="269" customFormat="1" ht="14">
      <c r="A62" s="302">
        <v>386</v>
      </c>
      <c r="B62" s="303"/>
      <c r="C62" s="304" t="s">
        <v>259</v>
      </c>
      <c r="D62" s="301">
        <v>0</v>
      </c>
      <c r="E62" s="301">
        <v>0</v>
      </c>
      <c r="F62" s="301">
        <v>0</v>
      </c>
      <c r="G62" s="301">
        <v>0</v>
      </c>
    </row>
    <row r="63" spans="1:7" s="269" customFormat="1" ht="28">
      <c r="A63" s="266">
        <v>387</v>
      </c>
      <c r="B63" s="267"/>
      <c r="C63" s="268" t="s">
        <v>260</v>
      </c>
      <c r="D63" s="301">
        <v>0</v>
      </c>
      <c r="E63" s="301">
        <v>0</v>
      </c>
      <c r="F63" s="301">
        <v>0</v>
      </c>
      <c r="G63" s="301">
        <v>0</v>
      </c>
    </row>
    <row r="64" spans="1:7" s="269" customFormat="1">
      <c r="A64" s="265">
        <v>389</v>
      </c>
      <c r="B64" s="305"/>
      <c r="C64" s="260" t="s">
        <v>61</v>
      </c>
      <c r="D64" s="283">
        <v>0</v>
      </c>
      <c r="E64" s="283">
        <v>0</v>
      </c>
      <c r="F64" s="283">
        <v>0</v>
      </c>
      <c r="G64" s="283">
        <v>0</v>
      </c>
    </row>
    <row r="65" spans="1:7" s="257" customFormat="1">
      <c r="A65" s="265" t="s">
        <v>261</v>
      </c>
      <c r="B65" s="259"/>
      <c r="C65" s="260" t="s">
        <v>262</v>
      </c>
      <c r="D65" s="283">
        <v>0</v>
      </c>
      <c r="E65" s="283">
        <v>0</v>
      </c>
      <c r="F65" s="283">
        <v>0</v>
      </c>
      <c r="G65" s="283">
        <v>0</v>
      </c>
    </row>
    <row r="66" spans="1:7" s="308" customFormat="1" ht="14">
      <c r="A66" s="306" t="s">
        <v>263</v>
      </c>
      <c r="B66" s="307"/>
      <c r="C66" s="268" t="s">
        <v>264</v>
      </c>
      <c r="D66" s="300">
        <v>0</v>
      </c>
      <c r="E66" s="300">
        <v>0</v>
      </c>
      <c r="F66" s="300">
        <v>0</v>
      </c>
      <c r="G66" s="300">
        <v>0</v>
      </c>
    </row>
    <row r="67" spans="1:7" s="257" customFormat="1">
      <c r="A67" s="309">
        <v>481</v>
      </c>
      <c r="B67" s="259"/>
      <c r="C67" s="260" t="s">
        <v>265</v>
      </c>
      <c r="D67" s="283">
        <v>0</v>
      </c>
      <c r="E67" s="283">
        <v>0</v>
      </c>
      <c r="F67" s="283">
        <v>0</v>
      </c>
      <c r="G67" s="283">
        <v>0</v>
      </c>
    </row>
    <row r="68" spans="1:7" s="257" customFormat="1">
      <c r="A68" s="309">
        <v>482</v>
      </c>
      <c r="B68" s="259"/>
      <c r="C68" s="260" t="s">
        <v>266</v>
      </c>
      <c r="D68" s="283">
        <v>0</v>
      </c>
      <c r="E68" s="283">
        <v>0</v>
      </c>
      <c r="F68" s="283">
        <v>0</v>
      </c>
      <c r="G68" s="283">
        <v>0</v>
      </c>
    </row>
    <row r="69" spans="1:7" s="257" customFormat="1">
      <c r="A69" s="309">
        <v>483</v>
      </c>
      <c r="B69" s="259"/>
      <c r="C69" s="260" t="s">
        <v>267</v>
      </c>
      <c r="D69" s="283">
        <v>0</v>
      </c>
      <c r="E69" s="283">
        <v>0</v>
      </c>
      <c r="F69" s="283">
        <v>0</v>
      </c>
      <c r="G69" s="283">
        <v>0</v>
      </c>
    </row>
    <row r="70" spans="1:7" s="257" customFormat="1">
      <c r="A70" s="309">
        <v>484</v>
      </c>
      <c r="B70" s="259"/>
      <c r="C70" s="260" t="s">
        <v>268</v>
      </c>
      <c r="D70" s="283">
        <v>0</v>
      </c>
      <c r="E70" s="283">
        <v>0</v>
      </c>
      <c r="F70" s="283">
        <v>0</v>
      </c>
      <c r="G70" s="283">
        <v>0</v>
      </c>
    </row>
    <row r="71" spans="1:7" s="257" customFormat="1">
      <c r="A71" s="309">
        <v>485</v>
      </c>
      <c r="B71" s="259"/>
      <c r="C71" s="260" t="s">
        <v>269</v>
      </c>
      <c r="D71" s="283">
        <v>0</v>
      </c>
      <c r="E71" s="283">
        <v>0</v>
      </c>
      <c r="F71" s="283">
        <v>0</v>
      </c>
      <c r="G71" s="283">
        <v>0</v>
      </c>
    </row>
    <row r="72" spans="1:7" s="257" customFormat="1">
      <c r="A72" s="309">
        <v>486</v>
      </c>
      <c r="B72" s="259"/>
      <c r="C72" s="260" t="s">
        <v>270</v>
      </c>
      <c r="D72" s="283">
        <v>0</v>
      </c>
      <c r="E72" s="283">
        <v>0</v>
      </c>
      <c r="F72" s="283">
        <v>0</v>
      </c>
      <c r="G72" s="283">
        <v>0</v>
      </c>
    </row>
    <row r="73" spans="1:7" s="269" customFormat="1">
      <c r="A73" s="309">
        <v>487</v>
      </c>
      <c r="B73" s="263"/>
      <c r="C73" s="260" t="s">
        <v>271</v>
      </c>
      <c r="D73" s="283">
        <v>0</v>
      </c>
      <c r="E73" s="283">
        <v>0</v>
      </c>
      <c r="F73" s="283">
        <v>0</v>
      </c>
      <c r="G73" s="283">
        <v>0</v>
      </c>
    </row>
    <row r="74" spans="1:7" s="269" customFormat="1">
      <c r="A74" s="309">
        <v>489</v>
      </c>
      <c r="B74" s="310"/>
      <c r="C74" s="278" t="s">
        <v>78</v>
      </c>
      <c r="D74" s="283">
        <v>0</v>
      </c>
      <c r="E74" s="283">
        <v>0</v>
      </c>
      <c r="F74" s="283">
        <v>0</v>
      </c>
      <c r="G74" s="283">
        <v>0</v>
      </c>
    </row>
    <row r="75" spans="1:7" s="269" customFormat="1">
      <c r="A75" s="311" t="s">
        <v>272</v>
      </c>
      <c r="B75" s="310"/>
      <c r="C75" s="294" t="s">
        <v>273</v>
      </c>
      <c r="D75" s="283">
        <v>0</v>
      </c>
      <c r="E75" s="283">
        <v>0</v>
      </c>
      <c r="F75" s="283">
        <v>0</v>
      </c>
      <c r="G75" s="283">
        <v>0</v>
      </c>
    </row>
    <row r="76" spans="1:7">
      <c r="A76" s="280"/>
      <c r="B76" s="280"/>
      <c r="C76" s="281" t="s">
        <v>274</v>
      </c>
      <c r="D76" s="282">
        <f t="shared" ref="D76:G76" si="5">SUM(D65:D74)-SUM(D57:D64)</f>
        <v>-27290.799999999999</v>
      </c>
      <c r="E76" s="282">
        <f t="shared" si="5"/>
        <v>-27300</v>
      </c>
      <c r="F76" s="282">
        <f t="shared" si="5"/>
        <v>-27290.799999999999</v>
      </c>
      <c r="G76" s="282">
        <f t="shared" si="5"/>
        <v>-27290.799999999999</v>
      </c>
    </row>
    <row r="77" spans="1:7">
      <c r="A77" s="312"/>
      <c r="B77" s="312"/>
      <c r="C77" s="281" t="s">
        <v>275</v>
      </c>
      <c r="D77" s="282">
        <f t="shared" ref="D77:G77" si="6">D56+D76</f>
        <v>-1127552.0000000002</v>
      </c>
      <c r="E77" s="282">
        <f t="shared" si="6"/>
        <v>-65227.999999999862</v>
      </c>
      <c r="F77" s="282">
        <f t="shared" si="6"/>
        <v>-6978.5999999999949</v>
      </c>
      <c r="G77" s="282">
        <f t="shared" si="6"/>
        <v>1927.0000000002328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3158504.7</v>
      </c>
      <c r="E78" s="315">
        <f t="shared" si="7"/>
        <v>2087395.0999999999</v>
      </c>
      <c r="F78" s="315">
        <f t="shared" si="7"/>
        <v>2165677.2999999998</v>
      </c>
      <c r="G78" s="315">
        <f t="shared" si="7"/>
        <v>2138310.7999999998</v>
      </c>
    </row>
    <row r="79" spans="1:7">
      <c r="A79" s="313">
        <v>4</v>
      </c>
      <c r="B79" s="313"/>
      <c r="C79" s="314" t="s">
        <v>277</v>
      </c>
      <c r="D79" s="315">
        <f t="shared" ref="D79:G79" si="8">D35+D36+SUM(D44:D53)+SUM(D65:D74)</f>
        <v>2030952.7</v>
      </c>
      <c r="E79" s="315">
        <f t="shared" si="8"/>
        <v>2022167.0999999999</v>
      </c>
      <c r="F79" s="315">
        <f t="shared" si="8"/>
        <v>2158698.7000000002</v>
      </c>
      <c r="G79" s="315">
        <f t="shared" si="8"/>
        <v>2140237.7999999998</v>
      </c>
    </row>
    <row r="80" spans="1:7">
      <c r="C80" s="292"/>
      <c r="D80" s="316"/>
      <c r="E80" s="316"/>
      <c r="F80" s="316"/>
      <c r="G80" s="316"/>
    </row>
    <row r="81" spans="1:7">
      <c r="A81" s="573" t="s">
        <v>278</v>
      </c>
      <c r="B81" s="574"/>
      <c r="C81" s="574"/>
      <c r="D81" s="317"/>
      <c r="E81" s="317"/>
      <c r="F81" s="317"/>
      <c r="G81" s="317"/>
    </row>
    <row r="82" spans="1:7" s="257" customFormat="1">
      <c r="A82" s="318">
        <v>50</v>
      </c>
      <c r="B82" s="319"/>
      <c r="C82" s="319" t="s">
        <v>279</v>
      </c>
      <c r="D82" s="283">
        <v>117130.7</v>
      </c>
      <c r="E82" s="283">
        <v>151355</v>
      </c>
      <c r="F82" s="283">
        <v>149921.5</v>
      </c>
      <c r="G82" s="283">
        <v>156622.79999999999</v>
      </c>
    </row>
    <row r="83" spans="1:7" s="257" customFormat="1">
      <c r="A83" s="318">
        <v>51</v>
      </c>
      <c r="B83" s="319"/>
      <c r="C83" s="319" t="s">
        <v>280</v>
      </c>
      <c r="D83" s="283">
        <v>0</v>
      </c>
      <c r="E83" s="283">
        <v>0</v>
      </c>
      <c r="F83" s="283">
        <v>0</v>
      </c>
      <c r="G83" s="283">
        <v>0</v>
      </c>
    </row>
    <row r="84" spans="1:7" s="257" customFormat="1">
      <c r="A84" s="318">
        <v>52</v>
      </c>
      <c r="B84" s="319"/>
      <c r="C84" s="319" t="s">
        <v>281</v>
      </c>
      <c r="D84" s="283">
        <v>0</v>
      </c>
      <c r="E84" s="283">
        <v>0</v>
      </c>
      <c r="F84" s="283">
        <v>0</v>
      </c>
      <c r="G84" s="283">
        <v>0</v>
      </c>
    </row>
    <row r="85" spans="1:7" s="257" customFormat="1">
      <c r="A85" s="320">
        <v>54</v>
      </c>
      <c r="B85" s="321"/>
      <c r="C85" s="321" t="s">
        <v>282</v>
      </c>
      <c r="D85" s="283">
        <v>8478.2999999999993</v>
      </c>
      <c r="E85" s="283">
        <v>1800</v>
      </c>
      <c r="F85" s="283">
        <v>2237.9</v>
      </c>
      <c r="G85" s="283">
        <v>1800</v>
      </c>
    </row>
    <row r="86" spans="1:7" s="257" customFormat="1">
      <c r="A86" s="320">
        <v>55</v>
      </c>
      <c r="B86" s="321"/>
      <c r="C86" s="321" t="s">
        <v>283</v>
      </c>
      <c r="D86" s="283">
        <v>0</v>
      </c>
      <c r="E86" s="283">
        <v>0</v>
      </c>
      <c r="F86" s="283">
        <v>100</v>
      </c>
      <c r="G86" s="283">
        <v>0</v>
      </c>
    </row>
    <row r="87" spans="1:7" s="257" customFormat="1">
      <c r="A87" s="320">
        <v>56</v>
      </c>
      <c r="B87" s="321"/>
      <c r="C87" s="321" t="s">
        <v>284</v>
      </c>
      <c r="D87" s="283">
        <v>3389.2</v>
      </c>
      <c r="E87" s="283">
        <v>3965</v>
      </c>
      <c r="F87" s="283">
        <v>3362.3</v>
      </c>
      <c r="G87" s="283">
        <v>3940</v>
      </c>
    </row>
    <row r="88" spans="1:7" s="257" customFormat="1">
      <c r="A88" s="318">
        <v>57</v>
      </c>
      <c r="B88" s="319"/>
      <c r="C88" s="319" t="s">
        <v>285</v>
      </c>
      <c r="D88" s="283">
        <v>3728</v>
      </c>
      <c r="E88" s="283">
        <v>5080</v>
      </c>
      <c r="F88" s="283">
        <v>3233.6</v>
      </c>
      <c r="G88" s="283">
        <v>4730</v>
      </c>
    </row>
    <row r="89" spans="1:7" s="257" customFormat="1">
      <c r="A89" s="318">
        <v>580</v>
      </c>
      <c r="B89" s="319"/>
      <c r="C89" s="319" t="s">
        <v>286</v>
      </c>
      <c r="D89" s="283">
        <v>0</v>
      </c>
      <c r="E89" s="283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287</v>
      </c>
      <c r="D90" s="283">
        <v>0</v>
      </c>
      <c r="E90" s="283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288</v>
      </c>
      <c r="D91" s="283">
        <v>0</v>
      </c>
      <c r="E91" s="283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289</v>
      </c>
      <c r="D92" s="283">
        <v>0</v>
      </c>
      <c r="E92" s="283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290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291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292</v>
      </c>
      <c r="D95" s="326">
        <f t="shared" ref="D95:G95" si="9">SUM(D82:D94)</f>
        <v>132726.20000000001</v>
      </c>
      <c r="E95" s="326">
        <f t="shared" si="9"/>
        <v>162200</v>
      </c>
      <c r="F95" s="326">
        <f t="shared" si="9"/>
        <v>158855.29999999999</v>
      </c>
      <c r="G95" s="326">
        <f t="shared" si="9"/>
        <v>167092.79999999999</v>
      </c>
    </row>
    <row r="96" spans="1:7" s="257" customFormat="1">
      <c r="A96" s="318">
        <v>60</v>
      </c>
      <c r="B96" s="319"/>
      <c r="C96" s="319" t="s">
        <v>293</v>
      </c>
      <c r="D96" s="283">
        <v>1363.4</v>
      </c>
      <c r="E96" s="283">
        <v>0</v>
      </c>
      <c r="F96" s="283">
        <v>68.900000000000006</v>
      </c>
      <c r="G96" s="283">
        <v>0</v>
      </c>
    </row>
    <row r="97" spans="1:7" s="257" customFormat="1">
      <c r="A97" s="318">
        <v>61</v>
      </c>
      <c r="B97" s="319"/>
      <c r="C97" s="319" t="s">
        <v>294</v>
      </c>
      <c r="D97" s="283">
        <v>0</v>
      </c>
      <c r="E97" s="283">
        <v>0</v>
      </c>
      <c r="F97" s="283">
        <v>0</v>
      </c>
      <c r="G97" s="283">
        <v>0</v>
      </c>
    </row>
    <row r="98" spans="1:7" s="257" customFormat="1">
      <c r="A98" s="318">
        <v>62</v>
      </c>
      <c r="B98" s="319"/>
      <c r="C98" s="319" t="s">
        <v>295</v>
      </c>
      <c r="D98" s="283">
        <v>0</v>
      </c>
      <c r="E98" s="283">
        <v>0</v>
      </c>
      <c r="F98" s="283">
        <v>0</v>
      </c>
      <c r="G98" s="283">
        <v>0</v>
      </c>
    </row>
    <row r="99" spans="1:7" s="257" customFormat="1">
      <c r="A99" s="318">
        <v>63</v>
      </c>
      <c r="B99" s="319"/>
      <c r="C99" s="319" t="s">
        <v>296</v>
      </c>
      <c r="D99" s="283">
        <v>26336.5</v>
      </c>
      <c r="E99" s="283">
        <v>27542.2</v>
      </c>
      <c r="F99" s="283">
        <v>25778.9</v>
      </c>
      <c r="G99" s="283">
        <v>31824.5</v>
      </c>
    </row>
    <row r="100" spans="1:7" s="257" customFormat="1">
      <c r="A100" s="318">
        <v>64</v>
      </c>
      <c r="B100" s="319"/>
      <c r="C100" s="319" t="s">
        <v>297</v>
      </c>
      <c r="D100" s="283">
        <v>2756.1</v>
      </c>
      <c r="E100" s="283">
        <v>2534.4</v>
      </c>
      <c r="F100" s="283">
        <v>3267.6</v>
      </c>
      <c r="G100" s="283">
        <v>2421</v>
      </c>
    </row>
    <row r="101" spans="1:7" s="257" customFormat="1">
      <c r="A101" s="318">
        <v>65</v>
      </c>
      <c r="B101" s="319"/>
      <c r="C101" s="319" t="s">
        <v>298</v>
      </c>
      <c r="D101" s="283">
        <v>0</v>
      </c>
      <c r="E101" s="283">
        <v>0</v>
      </c>
      <c r="F101" s="283">
        <v>100</v>
      </c>
      <c r="G101" s="283">
        <v>0</v>
      </c>
    </row>
    <row r="102" spans="1:7" s="257" customFormat="1">
      <c r="A102" s="318">
        <v>66</v>
      </c>
      <c r="B102" s="319"/>
      <c r="C102" s="319" t="s">
        <v>299</v>
      </c>
      <c r="D102" s="283">
        <v>0</v>
      </c>
      <c r="E102" s="283">
        <v>0</v>
      </c>
      <c r="F102" s="283">
        <v>0</v>
      </c>
      <c r="G102" s="283">
        <v>0</v>
      </c>
    </row>
    <row r="103" spans="1:7" s="257" customFormat="1">
      <c r="A103" s="318">
        <v>67</v>
      </c>
      <c r="B103" s="319"/>
      <c r="C103" s="319" t="s">
        <v>285</v>
      </c>
      <c r="D103" s="261">
        <v>3728</v>
      </c>
      <c r="E103" s="261">
        <v>5080</v>
      </c>
      <c r="F103" s="261">
        <v>3233.6</v>
      </c>
      <c r="G103" s="261">
        <v>4730</v>
      </c>
    </row>
    <row r="104" spans="1:7" s="257" customFormat="1" ht="28">
      <c r="A104" s="327" t="s">
        <v>300</v>
      </c>
      <c r="B104" s="319"/>
      <c r="C104" s="328" t="s">
        <v>301</v>
      </c>
      <c r="D104" s="261">
        <v>0</v>
      </c>
      <c r="E104" s="261">
        <v>0</v>
      </c>
      <c r="F104" s="261">
        <v>0</v>
      </c>
      <c r="G104" s="261">
        <v>0</v>
      </c>
    </row>
    <row r="105" spans="1:7" s="257" customFormat="1" ht="42">
      <c r="A105" s="329" t="s">
        <v>302</v>
      </c>
      <c r="B105" s="323"/>
      <c r="C105" s="330" t="s">
        <v>303</v>
      </c>
      <c r="D105" s="279">
        <v>0</v>
      </c>
      <c r="E105" s="279">
        <v>0</v>
      </c>
      <c r="F105" s="279">
        <v>0</v>
      </c>
      <c r="G105" s="279">
        <v>0</v>
      </c>
    </row>
    <row r="106" spans="1:7">
      <c r="A106" s="324">
        <v>6</v>
      </c>
      <c r="B106" s="325"/>
      <c r="C106" s="325" t="s">
        <v>304</v>
      </c>
      <c r="D106" s="326">
        <f t="shared" ref="D106:G106" si="10">SUM(D96:D105)</f>
        <v>34184</v>
      </c>
      <c r="E106" s="326">
        <f t="shared" si="10"/>
        <v>35156.600000000006</v>
      </c>
      <c r="F106" s="326">
        <f t="shared" si="10"/>
        <v>32449</v>
      </c>
      <c r="G106" s="326">
        <f t="shared" si="10"/>
        <v>38975.5</v>
      </c>
    </row>
    <row r="107" spans="1:7">
      <c r="A107" s="331" t="s">
        <v>305</v>
      </c>
      <c r="B107" s="331"/>
      <c r="C107" s="325" t="s">
        <v>3</v>
      </c>
      <c r="D107" s="326">
        <f t="shared" ref="D107:G107" si="11">(D95-D88)-(D106-D103)</f>
        <v>98542.200000000012</v>
      </c>
      <c r="E107" s="326">
        <f t="shared" si="11"/>
        <v>127043.4</v>
      </c>
      <c r="F107" s="326">
        <f t="shared" si="11"/>
        <v>126406.29999999999</v>
      </c>
      <c r="G107" s="326">
        <f t="shared" si="11"/>
        <v>128117.29999999999</v>
      </c>
    </row>
    <row r="108" spans="1:7">
      <c r="A108" s="332" t="s">
        <v>306</v>
      </c>
      <c r="B108" s="332"/>
      <c r="C108" s="333" t="s">
        <v>307</v>
      </c>
      <c r="D108" s="425">
        <f t="shared" ref="D108:G108" si="12">D107-D85-D86+D100+D101</f>
        <v>92820.000000000015</v>
      </c>
      <c r="E108" s="425">
        <f t="shared" si="12"/>
        <v>127777.79999999999</v>
      </c>
      <c r="F108" s="425">
        <f t="shared" si="12"/>
        <v>127436</v>
      </c>
      <c r="G108" s="425">
        <f t="shared" si="12"/>
        <v>128738.29999999999</v>
      </c>
    </row>
    <row r="109" spans="1:7">
      <c r="C109" s="292"/>
      <c r="D109" s="316"/>
      <c r="E109" s="316"/>
      <c r="F109" s="316"/>
      <c r="G109" s="316"/>
    </row>
    <row r="110" spans="1:7">
      <c r="A110" s="334" t="s">
        <v>308</v>
      </c>
      <c r="B110" s="335"/>
      <c r="C110" s="334"/>
      <c r="D110" s="316"/>
      <c r="E110" s="316"/>
      <c r="F110" s="316"/>
      <c r="G110" s="316"/>
    </row>
    <row r="111" spans="1:7" s="257" customFormat="1">
      <c r="A111" s="336">
        <v>10</v>
      </c>
      <c r="B111" s="337"/>
      <c r="C111" s="337" t="s">
        <v>309</v>
      </c>
      <c r="D111" s="338">
        <f t="shared" ref="D111:G111" si="13">D112+D117</f>
        <v>985746.39999999991</v>
      </c>
      <c r="E111" s="338">
        <f t="shared" si="13"/>
        <v>0</v>
      </c>
      <c r="F111" s="338">
        <f t="shared" si="13"/>
        <v>1110291.0999999999</v>
      </c>
      <c r="G111" s="338">
        <f t="shared" si="13"/>
        <v>0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:G112" si="14">D113+D114+D115+D116</f>
        <v>656723.19999999995</v>
      </c>
      <c r="E112" s="338">
        <f t="shared" si="14"/>
        <v>0</v>
      </c>
      <c r="F112" s="338">
        <f t="shared" si="14"/>
        <v>758509.29999999993</v>
      </c>
      <c r="G112" s="338">
        <f t="shared" si="14"/>
        <v>0</v>
      </c>
    </row>
    <row r="113" spans="1:7" s="257" customFormat="1">
      <c r="A113" s="341" t="s">
        <v>312</v>
      </c>
      <c r="B113" s="342"/>
      <c r="C113" s="342" t="s">
        <v>313</v>
      </c>
      <c r="D113" s="283">
        <v>522795.9</v>
      </c>
      <c r="E113" s="283"/>
      <c r="F113" s="283">
        <v>491016</v>
      </c>
      <c r="G113" s="283"/>
    </row>
    <row r="114" spans="1:7" s="308" customFormat="1" ht="15" customHeight="1">
      <c r="A114" s="343">
        <v>102</v>
      </c>
      <c r="B114" s="344"/>
      <c r="C114" s="344" t="s">
        <v>314</v>
      </c>
      <c r="D114" s="300">
        <v>20000</v>
      </c>
      <c r="E114" s="300"/>
      <c r="F114" s="300">
        <v>20000</v>
      </c>
      <c r="G114" s="300"/>
    </row>
    <row r="115" spans="1:7" s="257" customFormat="1">
      <c r="A115" s="341">
        <v>104</v>
      </c>
      <c r="B115" s="342"/>
      <c r="C115" s="342" t="s">
        <v>315</v>
      </c>
      <c r="D115" s="283">
        <v>109974.1</v>
      </c>
      <c r="E115" s="283"/>
      <c r="F115" s="283">
        <v>243371.6</v>
      </c>
      <c r="G115" s="283"/>
    </row>
    <row r="116" spans="1:7" s="257" customFormat="1">
      <c r="A116" s="341">
        <v>106</v>
      </c>
      <c r="B116" s="342"/>
      <c r="C116" s="342" t="s">
        <v>316</v>
      </c>
      <c r="D116" s="283">
        <v>3953.2</v>
      </c>
      <c r="E116" s="283"/>
      <c r="F116" s="283">
        <v>4121.7</v>
      </c>
      <c r="G116" s="283"/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G117" si="15">D118+D119+D120</f>
        <v>329023.19999999995</v>
      </c>
      <c r="E117" s="338">
        <f t="shared" si="15"/>
        <v>0</v>
      </c>
      <c r="F117" s="338">
        <f t="shared" si="15"/>
        <v>351781.8</v>
      </c>
      <c r="G117" s="338">
        <f t="shared" si="15"/>
        <v>0</v>
      </c>
    </row>
    <row r="118" spans="1:7" s="257" customFormat="1">
      <c r="A118" s="341">
        <v>107</v>
      </c>
      <c r="B118" s="342"/>
      <c r="C118" s="342" t="s">
        <v>319</v>
      </c>
      <c r="D118" s="283">
        <v>162046.79999999999</v>
      </c>
      <c r="E118" s="283"/>
      <c r="F118" s="283">
        <v>181793.9</v>
      </c>
      <c r="G118" s="283"/>
    </row>
    <row r="119" spans="1:7" s="257" customFormat="1">
      <c r="A119" s="341">
        <v>108</v>
      </c>
      <c r="B119" s="342"/>
      <c r="C119" s="342" t="s">
        <v>320</v>
      </c>
      <c r="D119" s="283">
        <v>166976.4</v>
      </c>
      <c r="E119" s="283"/>
      <c r="F119" s="283">
        <v>169987.9</v>
      </c>
      <c r="G119" s="283"/>
    </row>
    <row r="120" spans="1:7" s="347" customFormat="1" ht="14">
      <c r="A120" s="343">
        <v>109</v>
      </c>
      <c r="B120" s="345"/>
      <c r="C120" s="345" t="s">
        <v>321</v>
      </c>
      <c r="D120" s="346"/>
      <c r="E120" s="346"/>
      <c r="F120" s="346"/>
      <c r="G120" s="346"/>
    </row>
    <row r="121" spans="1:7" s="257" customFormat="1">
      <c r="A121" s="339">
        <v>14</v>
      </c>
      <c r="B121" s="340"/>
      <c r="C121" s="340" t="s">
        <v>322</v>
      </c>
      <c r="D121" s="348">
        <f t="shared" ref="D121:G121" si="16">SUM(D122:D130)</f>
        <v>1569911.7000000002</v>
      </c>
      <c r="E121" s="348">
        <f t="shared" si="16"/>
        <v>0</v>
      </c>
      <c r="F121" s="348">
        <f t="shared" si="16"/>
        <v>1630436</v>
      </c>
      <c r="G121" s="348">
        <f t="shared" si="16"/>
        <v>0</v>
      </c>
    </row>
    <row r="122" spans="1:7" s="257" customFormat="1">
      <c r="A122" s="341" t="s">
        <v>323</v>
      </c>
      <c r="B122" s="342"/>
      <c r="C122" s="342" t="s">
        <v>324</v>
      </c>
      <c r="D122" s="283">
        <v>1431362.3</v>
      </c>
      <c r="E122" s="283"/>
      <c r="F122" s="283">
        <v>1489412.7</v>
      </c>
      <c r="G122" s="283"/>
    </row>
    <row r="123" spans="1:7" s="257" customFormat="1">
      <c r="A123" s="341">
        <v>144</v>
      </c>
      <c r="B123" s="342"/>
      <c r="C123" s="342" t="s">
        <v>282</v>
      </c>
      <c r="D123" s="283">
        <v>117396.7</v>
      </c>
      <c r="E123" s="283"/>
      <c r="F123" s="283">
        <v>118348.2</v>
      </c>
      <c r="G123" s="283"/>
    </row>
    <row r="124" spans="1:7" s="257" customFormat="1">
      <c r="A124" s="341">
        <v>145</v>
      </c>
      <c r="B124" s="342"/>
      <c r="C124" s="342" t="s">
        <v>325</v>
      </c>
      <c r="D124" s="349">
        <v>22675.1</v>
      </c>
      <c r="E124" s="349"/>
      <c r="F124" s="349">
        <v>22675.1</v>
      </c>
      <c r="G124" s="349"/>
    </row>
    <row r="125" spans="1:7" s="257" customFormat="1">
      <c r="A125" s="341">
        <v>146</v>
      </c>
      <c r="B125" s="342"/>
      <c r="C125" s="342" t="s">
        <v>326</v>
      </c>
      <c r="D125" s="349">
        <v>-1522.4</v>
      </c>
      <c r="E125" s="349"/>
      <c r="F125" s="349">
        <v>0</v>
      </c>
      <c r="G125" s="349"/>
    </row>
    <row r="126" spans="1:7" s="347" customFormat="1" ht="29.5" customHeight="1">
      <c r="A126" s="343" t="s">
        <v>327</v>
      </c>
      <c r="B126" s="345"/>
      <c r="C126" s="345" t="s">
        <v>328</v>
      </c>
      <c r="D126" s="350"/>
      <c r="E126" s="350"/>
      <c r="F126" s="350"/>
      <c r="G126" s="350"/>
    </row>
    <row r="127" spans="1:7" s="257" customFormat="1">
      <c r="A127" s="341">
        <v>1484</v>
      </c>
      <c r="B127" s="342"/>
      <c r="C127" s="342" t="s">
        <v>329</v>
      </c>
      <c r="D127" s="349"/>
      <c r="E127" s="349"/>
      <c r="F127" s="349"/>
      <c r="G127" s="349"/>
    </row>
    <row r="128" spans="1:7" s="257" customFormat="1">
      <c r="A128" s="341">
        <v>1485</v>
      </c>
      <c r="B128" s="342"/>
      <c r="C128" s="342" t="s">
        <v>330</v>
      </c>
      <c r="D128" s="349"/>
      <c r="E128" s="349"/>
      <c r="F128" s="349"/>
      <c r="G128" s="349"/>
    </row>
    <row r="129" spans="1:7" s="257" customFormat="1">
      <c r="A129" s="341">
        <v>1486</v>
      </c>
      <c r="B129" s="342"/>
      <c r="C129" s="342" t="s">
        <v>331</v>
      </c>
      <c r="D129" s="349"/>
      <c r="E129" s="349"/>
      <c r="F129" s="349"/>
      <c r="G129" s="349"/>
    </row>
    <row r="130" spans="1:7" s="257" customFormat="1">
      <c r="A130" s="351">
        <v>1489</v>
      </c>
      <c r="B130" s="352"/>
      <c r="C130" s="352" t="s">
        <v>332</v>
      </c>
      <c r="D130" s="353"/>
      <c r="E130" s="353"/>
      <c r="F130" s="353"/>
      <c r="G130" s="353"/>
    </row>
    <row r="131" spans="1:7">
      <c r="A131" s="354">
        <v>1</v>
      </c>
      <c r="B131" s="355"/>
      <c r="C131" s="354" t="s">
        <v>333</v>
      </c>
      <c r="D131" s="356">
        <f t="shared" ref="D131:G131" si="17">D111+D121</f>
        <v>2555658.1</v>
      </c>
      <c r="E131" s="356">
        <f t="shared" si="17"/>
        <v>0</v>
      </c>
      <c r="F131" s="356">
        <f t="shared" si="17"/>
        <v>2740727.0999999996</v>
      </c>
      <c r="G131" s="356">
        <f t="shared" si="17"/>
        <v>0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336">
        <v>20</v>
      </c>
      <c r="B133" s="337"/>
      <c r="C133" s="337" t="s">
        <v>334</v>
      </c>
      <c r="D133" s="466">
        <f t="shared" ref="D133:G133" si="18">D134+D140</f>
        <v>2481121.6</v>
      </c>
      <c r="E133" s="466">
        <f t="shared" si="18"/>
        <v>0</v>
      </c>
      <c r="F133" s="466">
        <f t="shared" si="18"/>
        <v>2645878.4</v>
      </c>
      <c r="G133" s="466">
        <f t="shared" si="18"/>
        <v>0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:G134" si="19">D135+D136+D138+D139</f>
        <v>560922.89999999991</v>
      </c>
      <c r="E134" s="338">
        <f t="shared" si="19"/>
        <v>0</v>
      </c>
      <c r="F134" s="338">
        <f t="shared" si="19"/>
        <v>648600.79999999993</v>
      </c>
      <c r="G134" s="338">
        <f t="shared" si="19"/>
        <v>0</v>
      </c>
    </row>
    <row r="135" spans="1:7" s="269" customFormat="1">
      <c r="A135" s="359">
        <v>200</v>
      </c>
      <c r="B135" s="342"/>
      <c r="C135" s="342" t="s">
        <v>337</v>
      </c>
      <c r="D135" s="283">
        <v>283134</v>
      </c>
      <c r="E135" s="283"/>
      <c r="F135" s="283">
        <v>311510.2</v>
      </c>
      <c r="G135" s="283"/>
    </row>
    <row r="136" spans="1:7" s="269" customFormat="1">
      <c r="A136" s="359">
        <v>201</v>
      </c>
      <c r="B136" s="342"/>
      <c r="C136" s="342" t="s">
        <v>338</v>
      </c>
      <c r="D136" s="283">
        <v>75064.600000000006</v>
      </c>
      <c r="E136" s="283"/>
      <c r="F136" s="283">
        <v>220000</v>
      </c>
      <c r="G136" s="283"/>
    </row>
    <row r="137" spans="1:7" s="269" customFormat="1">
      <c r="A137" s="360" t="s">
        <v>339</v>
      </c>
      <c r="B137" s="361"/>
      <c r="C137" s="361" t="s">
        <v>340</v>
      </c>
      <c r="D137" s="362"/>
      <c r="E137" s="362"/>
      <c r="F137" s="362"/>
      <c r="G137" s="362"/>
    </row>
    <row r="138" spans="1:7" s="269" customFormat="1">
      <c r="A138" s="359">
        <v>204</v>
      </c>
      <c r="B138" s="342"/>
      <c r="C138" s="342" t="s">
        <v>341</v>
      </c>
      <c r="D138" s="349">
        <v>202724.3</v>
      </c>
      <c r="E138" s="349"/>
      <c r="F138" s="349">
        <v>117090.6</v>
      </c>
      <c r="G138" s="349"/>
    </row>
    <row r="139" spans="1:7" s="269" customFormat="1">
      <c r="A139" s="359">
        <v>205</v>
      </c>
      <c r="B139" s="342"/>
      <c r="C139" s="342" t="s">
        <v>342</v>
      </c>
      <c r="D139" s="349"/>
      <c r="E139" s="349"/>
      <c r="F139" s="349"/>
      <c r="G139" s="349"/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G140" si="20">D141+D143+D144</f>
        <v>1920198.7000000002</v>
      </c>
      <c r="E140" s="338">
        <f t="shared" si="20"/>
        <v>0</v>
      </c>
      <c r="F140" s="338">
        <f t="shared" si="20"/>
        <v>1997277.6</v>
      </c>
      <c r="G140" s="338">
        <f t="shared" si="20"/>
        <v>0</v>
      </c>
    </row>
    <row r="141" spans="1:7" s="269" customFormat="1">
      <c r="A141" s="359">
        <v>206</v>
      </c>
      <c r="B141" s="342"/>
      <c r="C141" s="342" t="s">
        <v>345</v>
      </c>
      <c r="D141" s="349">
        <v>1790776.6</v>
      </c>
      <c r="E141" s="349"/>
      <c r="F141" s="349">
        <v>1878362.6</v>
      </c>
      <c r="G141" s="349"/>
    </row>
    <row r="142" spans="1:7" s="269" customFormat="1">
      <c r="A142" s="360" t="s">
        <v>346</v>
      </c>
      <c r="B142" s="361"/>
      <c r="C142" s="361" t="s">
        <v>347</v>
      </c>
      <c r="D142" s="362"/>
      <c r="E142" s="362"/>
      <c r="F142" s="362"/>
      <c r="G142" s="362"/>
    </row>
    <row r="143" spans="1:7" s="269" customFormat="1">
      <c r="A143" s="359">
        <v>208</v>
      </c>
      <c r="B143" s="342"/>
      <c r="C143" s="342" t="s">
        <v>348</v>
      </c>
      <c r="D143" s="349">
        <v>35478.6</v>
      </c>
      <c r="E143" s="349"/>
      <c r="F143" s="349">
        <v>26930.3</v>
      </c>
      <c r="G143" s="349"/>
    </row>
    <row r="144" spans="1:7" s="273" customFormat="1" ht="28">
      <c r="A144" s="343">
        <v>209</v>
      </c>
      <c r="B144" s="345"/>
      <c r="C144" s="345" t="s">
        <v>349</v>
      </c>
      <c r="D144" s="350">
        <v>93943.5</v>
      </c>
      <c r="E144" s="350"/>
      <c r="F144" s="350">
        <v>91984.7</v>
      </c>
      <c r="G144" s="350"/>
    </row>
    <row r="145" spans="1:7" s="257" customFormat="1">
      <c r="A145" s="358">
        <v>29</v>
      </c>
      <c r="B145" s="340"/>
      <c r="C145" s="340" t="s">
        <v>350</v>
      </c>
      <c r="D145" s="349">
        <v>74536.5</v>
      </c>
      <c r="E145" s="349"/>
      <c r="F145" s="349">
        <v>94848.6</v>
      </c>
      <c r="G145" s="349"/>
    </row>
    <row r="146" spans="1:7" s="257" customFormat="1">
      <c r="A146" s="363" t="s">
        <v>351</v>
      </c>
      <c r="B146" s="364"/>
      <c r="C146" s="364" t="s">
        <v>352</v>
      </c>
      <c r="D146" s="295">
        <v>21106.3</v>
      </c>
      <c r="E146" s="295"/>
      <c r="F146" s="295">
        <v>-15582</v>
      </c>
      <c r="G146" s="295"/>
    </row>
    <row r="147" spans="1:7">
      <c r="A147" s="354">
        <v>2</v>
      </c>
      <c r="B147" s="355"/>
      <c r="C147" s="354" t="s">
        <v>353</v>
      </c>
      <c r="D147" s="356">
        <f>D133+D145</f>
        <v>2555658.1</v>
      </c>
      <c r="E147" s="356">
        <f>E133+E145</f>
        <v>0</v>
      </c>
      <c r="F147" s="356">
        <f>F133+F145</f>
        <v>2740727</v>
      </c>
      <c r="G147" s="356">
        <f>G133+G145</f>
        <v>0</v>
      </c>
    </row>
    <row r="148" spans="1:7" ht="7.5" customHeight="1"/>
    <row r="149" spans="1:7" ht="13.5" customHeight="1">
      <c r="A149" s="365" t="s">
        <v>354</v>
      </c>
      <c r="B149" s="366"/>
      <c r="C149" s="367" t="s">
        <v>355</v>
      </c>
      <c r="D149" s="366"/>
      <c r="E149" s="366"/>
      <c r="F149" s="366"/>
      <c r="G149" s="366"/>
    </row>
    <row r="150" spans="1:7">
      <c r="A150" s="436" t="s">
        <v>356</v>
      </c>
      <c r="B150" s="563"/>
      <c r="C150" s="563" t="s">
        <v>101</v>
      </c>
      <c r="D150" s="370">
        <f t="shared" ref="D150:G150" si="21">D77+SUM(D8:D12)-D30-D31+D16-D33+D59+D63-D73+D64-D74-D54+D20-D35</f>
        <v>-1031861.4000000001</v>
      </c>
      <c r="E150" s="370">
        <f t="shared" si="21"/>
        <v>32361.100000000137</v>
      </c>
      <c r="F150" s="370">
        <f t="shared" si="21"/>
        <v>77270.600000000006</v>
      </c>
      <c r="G150" s="370">
        <f t="shared" si="21"/>
        <v>90591.600000000224</v>
      </c>
    </row>
    <row r="151" spans="1:7">
      <c r="A151" s="367" t="s">
        <v>357</v>
      </c>
      <c r="B151" s="564"/>
      <c r="C151" s="564" t="s">
        <v>358</v>
      </c>
      <c r="D151" s="373">
        <f t="shared" ref="D151:G151" si="22">IF(D177=0,0,D150/D177)</f>
        <v>-0.53184383998297879</v>
      </c>
      <c r="E151" s="373">
        <f t="shared" si="22"/>
        <v>1.6804861528960963E-2</v>
      </c>
      <c r="F151" s="373">
        <f t="shared" si="22"/>
        <v>3.7341775302263305E-2</v>
      </c>
      <c r="G151" s="373">
        <f t="shared" si="22"/>
        <v>4.4285007978395623E-2</v>
      </c>
    </row>
    <row r="152" spans="1:7" s="443" customFormat="1" ht="28">
      <c r="A152" s="381" t="s">
        <v>359</v>
      </c>
      <c r="B152" s="382"/>
      <c r="C152" s="382" t="s">
        <v>360</v>
      </c>
      <c r="D152" s="442">
        <f t="shared" ref="D152:G152" si="23">IF(D107=0,0,D150/D107)</f>
        <v>-10.471264087873013</v>
      </c>
      <c r="E152" s="442">
        <f t="shared" si="23"/>
        <v>0.25472476334858907</v>
      </c>
      <c r="F152" s="442">
        <f t="shared" si="23"/>
        <v>0.61128757031888448</v>
      </c>
      <c r="G152" s="442">
        <f t="shared" si="23"/>
        <v>0.70709888516227104</v>
      </c>
    </row>
    <row r="153" spans="1:7" s="443" customFormat="1" ht="28">
      <c r="A153" s="374" t="s">
        <v>359</v>
      </c>
      <c r="B153" s="375"/>
      <c r="C153" s="375" t="s">
        <v>361</v>
      </c>
      <c r="D153" s="393">
        <f t="shared" ref="D153:G153" si="24">IF(0=D108,0,D150/D108)</f>
        <v>-11.116800258564965</v>
      </c>
      <c r="E153" s="393">
        <f t="shared" si="24"/>
        <v>0.25326073856335091</v>
      </c>
      <c r="F153" s="393">
        <f t="shared" si="24"/>
        <v>0.60634828462914725</v>
      </c>
      <c r="G153" s="393">
        <f t="shared" si="24"/>
        <v>0.70368802446513767</v>
      </c>
    </row>
    <row r="154" spans="1:7" ht="28">
      <c r="A154" s="378" t="s">
        <v>362</v>
      </c>
      <c r="B154" s="379"/>
      <c r="C154" s="379" t="s">
        <v>363</v>
      </c>
      <c r="D154" s="386">
        <f t="shared" ref="D154:G154" si="25">D150-D107</f>
        <v>-1130403.6000000001</v>
      </c>
      <c r="E154" s="386">
        <f t="shared" si="25"/>
        <v>-94682.299999999857</v>
      </c>
      <c r="F154" s="386">
        <f t="shared" si="25"/>
        <v>-49135.699999999983</v>
      </c>
      <c r="G154" s="386">
        <f t="shared" si="25"/>
        <v>-37525.699999999764</v>
      </c>
    </row>
    <row r="155" spans="1:7" ht="28">
      <c r="A155" s="374" t="s">
        <v>364</v>
      </c>
      <c r="B155" s="375"/>
      <c r="C155" s="375" t="s">
        <v>365</v>
      </c>
      <c r="D155" s="383">
        <f t="shared" ref="D155:G155" si="26">D150-D108</f>
        <v>-1124681.4000000001</v>
      </c>
      <c r="E155" s="383">
        <f t="shared" si="26"/>
        <v>-95416.699999999852</v>
      </c>
      <c r="F155" s="383">
        <f t="shared" si="26"/>
        <v>-50165.399999999994</v>
      </c>
      <c r="G155" s="383">
        <f t="shared" si="26"/>
        <v>-38146.699999999764</v>
      </c>
    </row>
    <row r="156" spans="1:7">
      <c r="A156" s="436" t="s">
        <v>366</v>
      </c>
      <c r="B156" s="563"/>
      <c r="C156" s="563" t="s">
        <v>367</v>
      </c>
      <c r="D156" s="387">
        <f t="shared" ref="D156:G156" si="27">D135+D136-D137+D141-D142</f>
        <v>2148975.2000000002</v>
      </c>
      <c r="E156" s="387">
        <f t="shared" si="27"/>
        <v>0</v>
      </c>
      <c r="F156" s="387">
        <f t="shared" si="27"/>
        <v>2409872.7999999998</v>
      </c>
      <c r="G156" s="387">
        <f t="shared" si="27"/>
        <v>0</v>
      </c>
    </row>
    <row r="157" spans="1:7">
      <c r="A157" s="448" t="s">
        <v>368</v>
      </c>
      <c r="B157" s="565"/>
      <c r="C157" s="565" t="s">
        <v>369</v>
      </c>
      <c r="D157" s="390">
        <f t="shared" ref="D157:G157" si="28">IF(D177=0,0,D156/D177)</f>
        <v>1.1076286237630266</v>
      </c>
      <c r="E157" s="390">
        <f t="shared" si="28"/>
        <v>0</v>
      </c>
      <c r="F157" s="390">
        <f t="shared" si="28"/>
        <v>1.1645946660778628</v>
      </c>
      <c r="G157" s="390">
        <f t="shared" si="28"/>
        <v>0</v>
      </c>
    </row>
    <row r="158" spans="1:7">
      <c r="A158" s="436" t="s">
        <v>370</v>
      </c>
      <c r="B158" s="563"/>
      <c r="C158" s="563" t="s">
        <v>371</v>
      </c>
      <c r="D158" s="387">
        <f t="shared" ref="D158:G158" si="29">D133-D142-D111</f>
        <v>1495375.2000000002</v>
      </c>
      <c r="E158" s="387">
        <f t="shared" si="29"/>
        <v>0</v>
      </c>
      <c r="F158" s="387">
        <f t="shared" si="29"/>
        <v>1535587.3</v>
      </c>
      <c r="G158" s="387">
        <f t="shared" si="29"/>
        <v>0</v>
      </c>
    </row>
    <row r="159" spans="1:7">
      <c r="A159" s="367" t="s">
        <v>372</v>
      </c>
      <c r="B159" s="564"/>
      <c r="C159" s="564" t="s">
        <v>373</v>
      </c>
      <c r="D159" s="391">
        <f t="shared" ref="D159:G159" si="30">D121-D123-D124-D142-D145</f>
        <v>1355303.4000000001</v>
      </c>
      <c r="E159" s="391">
        <f t="shared" si="30"/>
        <v>0</v>
      </c>
      <c r="F159" s="391">
        <f t="shared" si="30"/>
        <v>1394564.0999999999</v>
      </c>
      <c r="G159" s="391">
        <f t="shared" si="30"/>
        <v>0</v>
      </c>
    </row>
    <row r="160" spans="1:7">
      <c r="A160" s="367" t="s">
        <v>374</v>
      </c>
      <c r="B160" s="564"/>
      <c r="C160" s="564" t="s">
        <v>375</v>
      </c>
      <c r="D160" s="392">
        <f t="shared" ref="D160:G160" si="31">IF(D175=0,"-",1000*D158/D175)</f>
        <v>5583.1747785958578</v>
      </c>
      <c r="E160" s="392">
        <f t="shared" si="31"/>
        <v>0</v>
      </c>
      <c r="F160" s="392">
        <f t="shared" si="31"/>
        <v>5672.4229898304839</v>
      </c>
      <c r="G160" s="392">
        <f t="shared" si="31"/>
        <v>0</v>
      </c>
    </row>
    <row r="161" spans="1:7">
      <c r="A161" s="367" t="s">
        <v>374</v>
      </c>
      <c r="B161" s="564"/>
      <c r="C161" s="564" t="s">
        <v>376</v>
      </c>
      <c r="D161" s="391">
        <f t="shared" ref="D161:G161" si="32">IF(D175=0,0,1000*(D159/D175))</f>
        <v>5060.1987783569057</v>
      </c>
      <c r="E161" s="391">
        <f t="shared" si="32"/>
        <v>0</v>
      </c>
      <c r="F161" s="391">
        <f t="shared" si="32"/>
        <v>5151.4866407349537</v>
      </c>
      <c r="G161" s="391">
        <f t="shared" si="32"/>
        <v>0</v>
      </c>
    </row>
    <row r="162" spans="1:7">
      <c r="A162" s="448" t="s">
        <v>377</v>
      </c>
      <c r="B162" s="565"/>
      <c r="C162" s="565" t="s">
        <v>378</v>
      </c>
      <c r="D162" s="390">
        <f t="shared" ref="D162:G162" si="33">IF((D22+D23+D65+D66)=0,0,D158/(D22+D23+D65+D66))</f>
        <v>1.5815955659591501</v>
      </c>
      <c r="E162" s="390">
        <f t="shared" si="33"/>
        <v>0</v>
      </c>
      <c r="F162" s="390">
        <f t="shared" si="33"/>
        <v>1.5662064800646154</v>
      </c>
      <c r="G162" s="390">
        <f t="shared" si="33"/>
        <v>0</v>
      </c>
    </row>
    <row r="163" spans="1:7">
      <c r="A163" s="367" t="s">
        <v>379</v>
      </c>
      <c r="B163" s="564"/>
      <c r="C163" s="564" t="s">
        <v>350</v>
      </c>
      <c r="D163" s="370">
        <f t="shared" ref="D163:G163" si="34">D145</f>
        <v>74536.5</v>
      </c>
      <c r="E163" s="370">
        <f t="shared" si="34"/>
        <v>0</v>
      </c>
      <c r="F163" s="370">
        <f t="shared" si="34"/>
        <v>94848.6</v>
      </c>
      <c r="G163" s="370">
        <f t="shared" si="34"/>
        <v>0</v>
      </c>
    </row>
    <row r="164" spans="1:7" ht="28">
      <c r="A164" s="374" t="s">
        <v>380</v>
      </c>
      <c r="B164" s="389"/>
      <c r="C164" s="389" t="s">
        <v>381</v>
      </c>
      <c r="D164" s="393">
        <f>IF(D178=0,0,D146/D178)</f>
        <v>6.9419032200750694E-3</v>
      </c>
      <c r="E164" s="393">
        <f>IF(E178=0,0,E146/E178)</f>
        <v>0</v>
      </c>
      <c r="F164" s="393">
        <f>IF(F178=0,0,F146/F178)</f>
        <v>-7.6048036082162537E-3</v>
      </c>
      <c r="G164" s="393">
        <f>IF(G178=0,0,G146/G178)</f>
        <v>0</v>
      </c>
    </row>
    <row r="165" spans="1:7">
      <c r="A165" s="453" t="s">
        <v>382</v>
      </c>
      <c r="B165" s="566"/>
      <c r="C165" s="566" t="s">
        <v>383</v>
      </c>
      <c r="D165" s="396">
        <f t="shared" ref="D165:G165" si="35">IF(D177=0,0,D180/D177)</f>
        <v>4.967124852576485E-2</v>
      </c>
      <c r="E165" s="396">
        <f t="shared" si="35"/>
        <v>4.8088519766877343E-2</v>
      </c>
      <c r="F165" s="396">
        <f t="shared" si="35"/>
        <v>4.115218223456725E-2</v>
      </c>
      <c r="G165" s="396">
        <f t="shared" si="35"/>
        <v>3.3986615692796623E-2</v>
      </c>
    </row>
    <row r="166" spans="1:7">
      <c r="A166" s="367" t="s">
        <v>384</v>
      </c>
      <c r="B166" s="564"/>
      <c r="C166" s="564" t="s">
        <v>252</v>
      </c>
      <c r="D166" s="370">
        <f t="shared" ref="D166:G166" si="36">D55</f>
        <v>-1084835.9000000001</v>
      </c>
      <c r="E166" s="370">
        <f t="shared" si="36"/>
        <v>30317.1</v>
      </c>
      <c r="F166" s="370">
        <f t="shared" si="36"/>
        <v>26863.200000000004</v>
      </c>
      <c r="G166" s="370">
        <f t="shared" si="36"/>
        <v>170.79999999999927</v>
      </c>
    </row>
    <row r="167" spans="1:7">
      <c r="A167" s="448" t="s">
        <v>385</v>
      </c>
      <c r="B167" s="565"/>
      <c r="C167" s="565" t="s">
        <v>386</v>
      </c>
      <c r="D167" s="390">
        <f t="shared" ref="D167:G167" si="37">IF(0=D111,0,(D44+D45+D46+D47+D48)/D111)</f>
        <v>1.0999989449619092E-2</v>
      </c>
      <c r="E167" s="390">
        <f t="shared" si="37"/>
        <v>0</v>
      </c>
      <c r="F167" s="390">
        <f t="shared" si="37"/>
        <v>2.8731203915801907E-2</v>
      </c>
      <c r="G167" s="390">
        <f t="shared" si="37"/>
        <v>0</v>
      </c>
    </row>
    <row r="168" spans="1:7">
      <c r="A168" s="367" t="s">
        <v>387</v>
      </c>
      <c r="B168" s="563"/>
      <c r="C168" s="563" t="s">
        <v>388</v>
      </c>
      <c r="D168" s="370">
        <f t="shared" ref="D168:G168" si="38">D38-D44</f>
        <v>25522.5</v>
      </c>
      <c r="E168" s="370">
        <f t="shared" si="38"/>
        <v>19326</v>
      </c>
      <c r="F168" s="370">
        <f t="shared" si="38"/>
        <v>16082.1</v>
      </c>
      <c r="G168" s="370">
        <f t="shared" si="38"/>
        <v>16443.7</v>
      </c>
    </row>
    <row r="169" spans="1:7">
      <c r="A169" s="448" t="s">
        <v>389</v>
      </c>
      <c r="B169" s="565"/>
      <c r="C169" s="565" t="s">
        <v>390</v>
      </c>
      <c r="D169" s="373">
        <f t="shared" ref="D169:G169" si="39">IF(D177=0,0,D168/D177)</f>
        <v>1.3154852391964246E-2</v>
      </c>
      <c r="E169" s="373">
        <f t="shared" si="39"/>
        <v>1.0035837901329009E-2</v>
      </c>
      <c r="F169" s="373">
        <f t="shared" si="39"/>
        <v>7.7718325545359903E-3</v>
      </c>
      <c r="G169" s="373">
        <f t="shared" si="39"/>
        <v>8.0383764686167633E-3</v>
      </c>
    </row>
    <row r="170" spans="1:7">
      <c r="A170" s="367" t="s">
        <v>391</v>
      </c>
      <c r="B170" s="564"/>
      <c r="C170" s="564" t="s">
        <v>392</v>
      </c>
      <c r="D170" s="370">
        <f t="shared" ref="D170:G170" si="40">SUM(D82:D87)+SUM(D89:D94)</f>
        <v>128998.2</v>
      </c>
      <c r="E170" s="370">
        <f t="shared" si="40"/>
        <v>157120</v>
      </c>
      <c r="F170" s="370">
        <f t="shared" si="40"/>
        <v>155621.69999999998</v>
      </c>
      <c r="G170" s="370">
        <f t="shared" si="40"/>
        <v>162362.79999999999</v>
      </c>
    </row>
    <row r="171" spans="1:7">
      <c r="A171" s="367" t="s">
        <v>393</v>
      </c>
      <c r="B171" s="564"/>
      <c r="C171" s="564" t="s">
        <v>394</v>
      </c>
      <c r="D171" s="391">
        <f t="shared" ref="D171:G171" si="41">SUM(D96:D102)+SUM(D104:D105)</f>
        <v>30456</v>
      </c>
      <c r="E171" s="391">
        <f t="shared" si="41"/>
        <v>30076.600000000002</v>
      </c>
      <c r="F171" s="391">
        <f t="shared" si="41"/>
        <v>29215.4</v>
      </c>
      <c r="G171" s="391">
        <f t="shared" si="41"/>
        <v>34245.5</v>
      </c>
    </row>
    <row r="172" spans="1:7">
      <c r="A172" s="453" t="s">
        <v>395</v>
      </c>
      <c r="B172" s="566"/>
      <c r="C172" s="566" t="s">
        <v>396</v>
      </c>
      <c r="D172" s="396">
        <f t="shared" ref="D172:G172" si="42">IF(D184=0,0,D170/D184)</f>
        <v>4.1720296052645406E-2</v>
      </c>
      <c r="E172" s="396">
        <f t="shared" si="42"/>
        <v>7.6777420245451242E-2</v>
      </c>
      <c r="F172" s="396">
        <f t="shared" si="42"/>
        <v>7.3427406392757383E-2</v>
      </c>
      <c r="G172" s="396">
        <f t="shared" si="42"/>
        <v>7.6702303774150285E-2</v>
      </c>
    </row>
    <row r="173" spans="1:7">
      <c r="A173" s="479"/>
    </row>
    <row r="174" spans="1:7">
      <c r="A174" s="457" t="s">
        <v>397</v>
      </c>
      <c r="B174" s="399"/>
      <c r="C174" s="398"/>
      <c r="D174" s="316"/>
      <c r="E174" s="316"/>
      <c r="F174" s="316"/>
      <c r="G174" s="316"/>
    </row>
    <row r="175" spans="1:7" s="257" customFormat="1">
      <c r="A175" s="459" t="s">
        <v>398</v>
      </c>
      <c r="B175" s="399"/>
      <c r="C175" s="399" t="s">
        <v>421</v>
      </c>
      <c r="D175" s="397">
        <v>267836</v>
      </c>
      <c r="E175" s="397">
        <v>267614</v>
      </c>
      <c r="F175" s="397">
        <v>270711</v>
      </c>
      <c r="G175" s="397">
        <v>272411</v>
      </c>
    </row>
    <row r="176" spans="1:7">
      <c r="A176" s="457" t="s">
        <v>400</v>
      </c>
      <c r="B176" s="399"/>
      <c r="C176" s="399"/>
      <c r="D176" s="399"/>
      <c r="E176" s="399"/>
      <c r="F176" s="399"/>
      <c r="G176" s="399"/>
    </row>
    <row r="177" spans="1:7">
      <c r="A177" s="459" t="s">
        <v>401</v>
      </c>
      <c r="B177" s="399"/>
      <c r="C177" s="399" t="s">
        <v>402</v>
      </c>
      <c r="D177" s="400">
        <f t="shared" ref="D177:G177" si="43">SUM(D22:D32)+SUM(D44:D53)+SUM(D65:D72)+D75</f>
        <v>1940158.5999999999</v>
      </c>
      <c r="E177" s="400">
        <f t="shared" si="43"/>
        <v>1925698.7</v>
      </c>
      <c r="F177" s="400">
        <f t="shared" si="43"/>
        <v>2069280.3</v>
      </c>
      <c r="G177" s="400">
        <f t="shared" si="43"/>
        <v>2045649.4000000001</v>
      </c>
    </row>
    <row r="178" spans="1:7">
      <c r="A178" s="459" t="s">
        <v>403</v>
      </c>
      <c r="B178" s="399"/>
      <c r="C178" s="399" t="s">
        <v>404</v>
      </c>
      <c r="D178" s="400">
        <f t="shared" ref="D178:G178" si="44">D78-D17-D20-D59-D63-D64</f>
        <v>3040419.8000000003</v>
      </c>
      <c r="E178" s="400">
        <f t="shared" si="44"/>
        <v>1963626.7</v>
      </c>
      <c r="F178" s="400">
        <f t="shared" si="44"/>
        <v>2048968.0999999999</v>
      </c>
      <c r="G178" s="400">
        <f t="shared" si="44"/>
        <v>2016431.5999999999</v>
      </c>
    </row>
    <row r="179" spans="1:7">
      <c r="A179" s="459"/>
      <c r="B179" s="399"/>
      <c r="C179" s="399" t="s">
        <v>405</v>
      </c>
      <c r="D179" s="400">
        <f t="shared" ref="D179:G179" si="45">D178+D170</f>
        <v>3169418.0000000005</v>
      </c>
      <c r="E179" s="400">
        <f t="shared" si="45"/>
        <v>2120746.7000000002</v>
      </c>
      <c r="F179" s="400">
        <f t="shared" si="45"/>
        <v>2204589.7999999998</v>
      </c>
      <c r="G179" s="400">
        <f t="shared" si="45"/>
        <v>2178794.4</v>
      </c>
    </row>
    <row r="180" spans="1:7">
      <c r="A180" s="459" t="s">
        <v>406</v>
      </c>
      <c r="B180" s="399"/>
      <c r="C180" s="399" t="s">
        <v>407</v>
      </c>
      <c r="D180" s="400">
        <f t="shared" ref="D180:G180" si="46">D38-D44+D8+D9+D10+D16-D33</f>
        <v>96370.099999999991</v>
      </c>
      <c r="E180" s="400">
        <f t="shared" si="46"/>
        <v>92604</v>
      </c>
      <c r="F180" s="400">
        <f t="shared" si="46"/>
        <v>85155.4</v>
      </c>
      <c r="G180" s="400">
        <f t="shared" si="46"/>
        <v>69524.7</v>
      </c>
    </row>
    <row r="181" spans="1:7" ht="27.5" customHeight="1">
      <c r="A181" s="462" t="s">
        <v>408</v>
      </c>
      <c r="B181" s="402"/>
      <c r="C181" s="402" t="s">
        <v>409</v>
      </c>
      <c r="D181" s="403">
        <f t="shared" ref="D181:G181" si="47">D22+D23+D24+D25+D26+D29+SUM(D44:D47)+SUM(D49:D53)-D54+D32-D33+SUM(D65:D70)+D72</f>
        <v>1935576.9</v>
      </c>
      <c r="E181" s="403">
        <f t="shared" si="47"/>
        <v>1921676.1</v>
      </c>
      <c r="F181" s="403">
        <f t="shared" si="47"/>
        <v>2051785</v>
      </c>
      <c r="G181" s="403">
        <f t="shared" si="47"/>
        <v>2045020.5</v>
      </c>
    </row>
    <row r="182" spans="1:7">
      <c r="A182" s="464" t="s">
        <v>410</v>
      </c>
      <c r="B182" s="402"/>
      <c r="C182" s="402" t="s">
        <v>411</v>
      </c>
      <c r="D182" s="403">
        <f t="shared" ref="D182:G182" si="48">D181+D171</f>
        <v>1966032.9</v>
      </c>
      <c r="E182" s="403">
        <f t="shared" si="48"/>
        <v>1951752.7000000002</v>
      </c>
      <c r="F182" s="403">
        <f t="shared" si="48"/>
        <v>2081000.4</v>
      </c>
      <c r="G182" s="403">
        <f t="shared" si="48"/>
        <v>2079266</v>
      </c>
    </row>
    <row r="183" spans="1:7">
      <c r="A183" s="464" t="s">
        <v>412</v>
      </c>
      <c r="B183" s="402"/>
      <c r="C183" s="402" t="s">
        <v>413</v>
      </c>
      <c r="D183" s="403">
        <f t="shared" ref="D183:G183" si="49">D4+D5-D7+D38+D39+D40+D41+D43+D13-D16+D57+D58+D60+D62</f>
        <v>2962978.9</v>
      </c>
      <c r="E183" s="403">
        <f t="shared" si="49"/>
        <v>1889315</v>
      </c>
      <c r="F183" s="403">
        <f t="shared" si="49"/>
        <v>1963773.6</v>
      </c>
      <c r="G183" s="403">
        <f t="shared" si="49"/>
        <v>1954428.9</v>
      </c>
    </row>
    <row r="184" spans="1:7">
      <c r="A184" s="464" t="s">
        <v>414</v>
      </c>
      <c r="B184" s="402"/>
      <c r="C184" s="402" t="s">
        <v>415</v>
      </c>
      <c r="D184" s="403">
        <f t="shared" ref="D184:G184" si="50">D183+D170</f>
        <v>3091977.1</v>
      </c>
      <c r="E184" s="403">
        <f t="shared" si="50"/>
        <v>2046435</v>
      </c>
      <c r="F184" s="403">
        <f t="shared" si="50"/>
        <v>2119395.3000000003</v>
      </c>
      <c r="G184" s="403">
        <f t="shared" si="50"/>
        <v>2116791.6999999997</v>
      </c>
    </row>
    <row r="185" spans="1:7">
      <c r="A185" s="464"/>
      <c r="B185" s="402"/>
      <c r="C185" s="402" t="s">
        <v>416</v>
      </c>
      <c r="D185" s="403">
        <f t="shared" ref="D185:G186" si="51">D181-D183</f>
        <v>-1027402</v>
      </c>
      <c r="E185" s="403">
        <f t="shared" si="51"/>
        <v>32361.100000000093</v>
      </c>
      <c r="F185" s="403">
        <f t="shared" si="51"/>
        <v>88011.399999999907</v>
      </c>
      <c r="G185" s="403">
        <f t="shared" si="51"/>
        <v>90591.600000000093</v>
      </c>
    </row>
    <row r="186" spans="1:7">
      <c r="A186" s="464"/>
      <c r="B186" s="402"/>
      <c r="C186" s="402" t="s">
        <v>417</v>
      </c>
      <c r="D186" s="403">
        <f t="shared" si="51"/>
        <v>-1125944.2000000002</v>
      </c>
      <c r="E186" s="403">
        <f t="shared" si="51"/>
        <v>-94682.299999999814</v>
      </c>
      <c r="F186" s="403">
        <f t="shared" si="51"/>
        <v>-38394.900000000373</v>
      </c>
      <c r="G186" s="403">
        <f t="shared" si="51"/>
        <v>-37525.699999999721</v>
      </c>
    </row>
  </sheetData>
  <sheetProtection selectLockedCells="1" sort="0" autoFilter="0" pivotTables="0"/>
  <autoFilter ref="A1:G79" xr:uid="{00000000-0009-0000-0000-00000B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6383" man="1"/>
    <brk id="14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O189"/>
  <sheetViews>
    <sheetView zoomScale="115" zoomScaleNormal="115" workbookViewId="0">
      <selection activeCell="B31" sqref="B31"/>
    </sheetView>
  </sheetViews>
  <sheetFormatPr baseColWidth="10" defaultColWidth="11.5" defaultRowHeight="13"/>
  <cols>
    <col min="1" max="1" width="15.1640625" style="252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41" s="244" customFormat="1" ht="18" customHeight="1">
      <c r="A1" s="467" t="s">
        <v>190</v>
      </c>
      <c r="B1" s="467" t="s">
        <v>426</v>
      </c>
      <c r="C1" s="467" t="s">
        <v>427</v>
      </c>
      <c r="D1" s="241" t="s">
        <v>23</v>
      </c>
      <c r="E1" s="242" t="s">
        <v>22</v>
      </c>
      <c r="F1" s="241" t="s">
        <v>23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</row>
    <row r="2" spans="1:41" s="250" customFormat="1" ht="15" customHeight="1">
      <c r="A2" s="245"/>
      <c r="B2" s="246"/>
      <c r="C2" s="247" t="s">
        <v>192</v>
      </c>
      <c r="D2" s="248">
        <v>2015</v>
      </c>
      <c r="E2" s="249">
        <v>2016</v>
      </c>
      <c r="F2" s="248">
        <v>2016</v>
      </c>
      <c r="G2" s="249">
        <v>2017</v>
      </c>
    </row>
    <row r="3" spans="1:41" ht="15" customHeight="1">
      <c r="A3" s="571" t="s">
        <v>193</v>
      </c>
      <c r="B3" s="572"/>
      <c r="C3" s="572"/>
      <c r="D3" s="251"/>
      <c r="E3" s="251"/>
      <c r="F3" s="251"/>
      <c r="G3" s="251"/>
    </row>
    <row r="4" spans="1:41" s="257" customFormat="1" ht="12.75" customHeight="1">
      <c r="A4" s="253">
        <v>30</v>
      </c>
      <c r="B4" s="254"/>
      <c r="C4" s="255" t="s">
        <v>33</v>
      </c>
      <c r="D4" s="256">
        <v>1214695.1100000001</v>
      </c>
      <c r="E4" s="256">
        <v>1611373.1780000001</v>
      </c>
      <c r="F4" s="256">
        <v>1589950.8060000001</v>
      </c>
      <c r="G4" s="256">
        <v>1229673.497</v>
      </c>
    </row>
    <row r="5" spans="1:41" s="257" customFormat="1" ht="12.75" customHeight="1">
      <c r="A5" s="258">
        <v>31</v>
      </c>
      <c r="B5" s="259"/>
      <c r="C5" s="260" t="s">
        <v>194</v>
      </c>
      <c r="D5" s="261">
        <v>448928.07299999997</v>
      </c>
      <c r="E5" s="261">
        <v>436730.61800000002</v>
      </c>
      <c r="F5" s="261">
        <v>457478.80300000001</v>
      </c>
      <c r="G5" s="261">
        <v>457381.93</v>
      </c>
    </row>
    <row r="6" spans="1:41" s="257" customFormat="1" ht="12.75" customHeight="1">
      <c r="A6" s="262" t="s">
        <v>36</v>
      </c>
      <c r="B6" s="263"/>
      <c r="C6" s="264" t="s">
        <v>195</v>
      </c>
      <c r="D6" s="261">
        <v>42911.752999999997</v>
      </c>
      <c r="E6" s="261">
        <v>39008.663</v>
      </c>
      <c r="F6" s="261">
        <v>41849.485000000001</v>
      </c>
      <c r="G6" s="261">
        <v>38093.048999999999</v>
      </c>
    </row>
    <row r="7" spans="1:41" s="257" customFormat="1" ht="12.75" customHeight="1">
      <c r="A7" s="262" t="s">
        <v>196</v>
      </c>
      <c r="B7" s="263"/>
      <c r="C7" s="264" t="s">
        <v>197</v>
      </c>
      <c r="D7" s="261">
        <v>195.803</v>
      </c>
      <c r="E7" s="261">
        <v>76.165000000000006</v>
      </c>
      <c r="F7" s="261">
        <v>-1208.971</v>
      </c>
      <c r="G7" s="261">
        <v>121.3</v>
      </c>
    </row>
    <row r="8" spans="1:41" s="257" customFormat="1" ht="12.75" customHeight="1">
      <c r="A8" s="265">
        <v>330</v>
      </c>
      <c r="B8" s="259"/>
      <c r="C8" s="260" t="s">
        <v>198</v>
      </c>
      <c r="D8" s="261">
        <v>175216.51500000001</v>
      </c>
      <c r="E8" s="261">
        <v>177892.20699999999</v>
      </c>
      <c r="F8" s="261">
        <v>170293.23594000001</v>
      </c>
      <c r="G8" s="261">
        <v>181965.97</v>
      </c>
    </row>
    <row r="9" spans="1:41" s="257" customFormat="1" ht="12.75" customHeight="1">
      <c r="A9" s="265">
        <v>332</v>
      </c>
      <c r="B9" s="259"/>
      <c r="C9" s="260" t="s">
        <v>199</v>
      </c>
      <c r="D9" s="261">
        <v>7348.3550000000005</v>
      </c>
      <c r="E9" s="261">
        <v>8852.5529999999999</v>
      </c>
      <c r="F9" s="261">
        <v>7708.7016100000001</v>
      </c>
      <c r="G9" s="261">
        <v>5382.5190000000011</v>
      </c>
    </row>
    <row r="10" spans="1:41" s="257" customFormat="1" ht="12.75" customHeight="1">
      <c r="A10" s="265">
        <v>339</v>
      </c>
      <c r="B10" s="259"/>
      <c r="C10" s="260" t="s">
        <v>200</v>
      </c>
      <c r="D10" s="261">
        <v>0</v>
      </c>
      <c r="E10" s="261">
        <v>0</v>
      </c>
      <c r="F10" s="261">
        <v>0</v>
      </c>
      <c r="G10" s="261">
        <v>0</v>
      </c>
    </row>
    <row r="11" spans="1:41" s="257" customFormat="1" ht="12.75" customHeight="1">
      <c r="A11" s="258">
        <v>350</v>
      </c>
      <c r="B11" s="259"/>
      <c r="C11" s="260" t="s">
        <v>201</v>
      </c>
      <c r="D11" s="261">
        <v>0</v>
      </c>
      <c r="E11" s="261">
        <v>0</v>
      </c>
      <c r="F11" s="261">
        <v>0</v>
      </c>
      <c r="G11" s="261">
        <v>0</v>
      </c>
    </row>
    <row r="12" spans="1:41" s="269" customFormat="1" ht="14">
      <c r="A12" s="266">
        <v>351</v>
      </c>
      <c r="B12" s="267"/>
      <c r="C12" s="268" t="s">
        <v>202</v>
      </c>
      <c r="D12" s="261">
        <v>0</v>
      </c>
      <c r="E12" s="261">
        <v>0</v>
      </c>
      <c r="F12" s="261">
        <v>0</v>
      </c>
      <c r="G12" s="261">
        <v>0</v>
      </c>
    </row>
    <row r="13" spans="1:41" s="257" customFormat="1" ht="12.75" customHeight="1">
      <c r="A13" s="258">
        <v>36</v>
      </c>
      <c r="B13" s="259"/>
      <c r="C13" s="260" t="s">
        <v>203</v>
      </c>
      <c r="D13" s="261">
        <v>1864334.4850000001</v>
      </c>
      <c r="E13" s="261">
        <v>2507932.1830000002</v>
      </c>
      <c r="F13" s="261">
        <v>2537284.6277200002</v>
      </c>
      <c r="G13" s="261">
        <v>1945956.291</v>
      </c>
    </row>
    <row r="14" spans="1:41" s="257" customFormat="1" ht="12.75" customHeight="1">
      <c r="A14" s="270" t="s">
        <v>204</v>
      </c>
      <c r="B14" s="259"/>
      <c r="C14" s="271" t="s">
        <v>205</v>
      </c>
      <c r="D14" s="261">
        <v>290850.35199999996</v>
      </c>
      <c r="E14" s="261">
        <v>267382.5</v>
      </c>
      <c r="F14" s="261">
        <v>269007.42200000002</v>
      </c>
      <c r="G14" s="261">
        <v>268245.5</v>
      </c>
    </row>
    <row r="15" spans="1:41" s="257" customFormat="1" ht="12.75" customHeight="1">
      <c r="A15" s="270" t="s">
        <v>206</v>
      </c>
      <c r="B15" s="259"/>
      <c r="C15" s="271" t="s">
        <v>207</v>
      </c>
      <c r="D15" s="261">
        <v>9555.1710000000003</v>
      </c>
      <c r="E15" s="261">
        <v>10432.5</v>
      </c>
      <c r="F15" s="261">
        <v>8604.523000000001</v>
      </c>
      <c r="G15" s="261">
        <v>8532.5</v>
      </c>
    </row>
    <row r="16" spans="1:41" s="273" customFormat="1" ht="26.25" customHeight="1">
      <c r="A16" s="270" t="s">
        <v>208</v>
      </c>
      <c r="B16" s="272"/>
      <c r="C16" s="271" t="s">
        <v>209</v>
      </c>
      <c r="D16" s="261">
        <v>10855.297</v>
      </c>
      <c r="E16" s="261">
        <v>616891.33700000006</v>
      </c>
      <c r="F16" s="261">
        <v>631625.68200000003</v>
      </c>
      <c r="G16" s="261">
        <v>14609.536</v>
      </c>
    </row>
    <row r="17" spans="1:7" s="274" customFormat="1">
      <c r="A17" s="258">
        <v>37</v>
      </c>
      <c r="B17" s="259"/>
      <c r="C17" s="260" t="s">
        <v>210</v>
      </c>
      <c r="D17" s="261">
        <v>0</v>
      </c>
      <c r="E17" s="261">
        <v>0</v>
      </c>
      <c r="F17" s="261">
        <v>0</v>
      </c>
      <c r="G17" s="261">
        <v>0</v>
      </c>
    </row>
    <row r="18" spans="1:7" s="274" customFormat="1">
      <c r="A18" s="275" t="s">
        <v>211</v>
      </c>
      <c r="B18" s="263"/>
      <c r="C18" s="264" t="s">
        <v>212</v>
      </c>
      <c r="D18" s="261">
        <v>0</v>
      </c>
      <c r="E18" s="261">
        <v>0</v>
      </c>
      <c r="F18" s="261">
        <v>0</v>
      </c>
      <c r="G18" s="261">
        <v>0</v>
      </c>
    </row>
    <row r="19" spans="1:7" s="274" customFormat="1">
      <c r="A19" s="275" t="s">
        <v>213</v>
      </c>
      <c r="B19" s="263"/>
      <c r="C19" s="264" t="s">
        <v>214</v>
      </c>
      <c r="D19" s="261">
        <v>0</v>
      </c>
      <c r="E19" s="261">
        <v>0</v>
      </c>
      <c r="F19" s="261">
        <v>0</v>
      </c>
      <c r="G19" s="261">
        <v>0</v>
      </c>
    </row>
    <row r="20" spans="1:7" s="257" customFormat="1" ht="12.75" customHeight="1">
      <c r="A20" s="276">
        <v>39</v>
      </c>
      <c r="B20" s="277"/>
      <c r="C20" s="278" t="s">
        <v>215</v>
      </c>
      <c r="D20" s="279">
        <v>256219.864</v>
      </c>
      <c r="E20" s="279">
        <v>269050.44500000001</v>
      </c>
      <c r="F20" s="279">
        <v>279866.91200000001</v>
      </c>
      <c r="G20" s="279">
        <v>248388.50399999999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3710522.5380000006</v>
      </c>
      <c r="E21" s="282">
        <f t="shared" si="0"/>
        <v>4742780.7390000001</v>
      </c>
      <c r="F21" s="282">
        <f t="shared" si="0"/>
        <v>4762716.1742700003</v>
      </c>
      <c r="G21" s="282">
        <f t="shared" si="0"/>
        <v>3820360.2069999995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283">
        <v>2619680.3679999998</v>
      </c>
      <c r="E22" s="283">
        <v>2508000</v>
      </c>
      <c r="F22" s="283">
        <v>2709044.574</v>
      </c>
      <c r="G22" s="283">
        <v>2561600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283">
        <v>165644.47399999999</v>
      </c>
      <c r="E23" s="283">
        <v>142230</v>
      </c>
      <c r="F23" s="283">
        <v>217196.15000000002</v>
      </c>
      <c r="G23" s="283">
        <v>159730</v>
      </c>
    </row>
    <row r="24" spans="1:7" s="284" customFormat="1" ht="12.75" customHeight="1">
      <c r="A24" s="258">
        <v>41</v>
      </c>
      <c r="B24" s="259"/>
      <c r="C24" s="260" t="s">
        <v>221</v>
      </c>
      <c r="D24" s="283">
        <v>49366.699000000001</v>
      </c>
      <c r="E24" s="283">
        <v>17965.599999999999</v>
      </c>
      <c r="F24" s="283">
        <v>33580.116000000002</v>
      </c>
      <c r="G24" s="283">
        <v>33847.703000000001</v>
      </c>
    </row>
    <row r="25" spans="1:7" s="257" customFormat="1" ht="12.75" customHeight="1">
      <c r="A25" s="285">
        <v>42</v>
      </c>
      <c r="B25" s="286"/>
      <c r="C25" s="260" t="s">
        <v>222</v>
      </c>
      <c r="D25" s="283">
        <v>401446.13650000002</v>
      </c>
      <c r="E25" s="283">
        <v>382154.924</v>
      </c>
      <c r="F25" s="283">
        <v>366010.32</v>
      </c>
      <c r="G25" s="283">
        <v>380882.45699999999</v>
      </c>
    </row>
    <row r="26" spans="1:7" s="288" customFormat="1" ht="12.75" customHeight="1">
      <c r="A26" s="266">
        <v>430</v>
      </c>
      <c r="B26" s="259"/>
      <c r="C26" s="260" t="s">
        <v>223</v>
      </c>
      <c r="D26" s="287">
        <v>9408.5939999999991</v>
      </c>
      <c r="E26" s="287">
        <v>8752.4</v>
      </c>
      <c r="F26" s="287">
        <v>11216.516</v>
      </c>
      <c r="G26" s="287">
        <v>10132.816000000001</v>
      </c>
    </row>
    <row r="27" spans="1:7" s="288" customFormat="1" ht="12.75" customHeight="1">
      <c r="A27" s="266">
        <v>431</v>
      </c>
      <c r="B27" s="259"/>
      <c r="C27" s="260" t="s">
        <v>224</v>
      </c>
      <c r="D27" s="287">
        <v>730.62099999999998</v>
      </c>
      <c r="E27" s="287">
        <v>0</v>
      </c>
      <c r="F27" s="287">
        <v>401.33</v>
      </c>
      <c r="G27" s="287">
        <v>301.33600000000001</v>
      </c>
    </row>
    <row r="28" spans="1:7" s="288" customFormat="1" ht="12.75" customHeight="1">
      <c r="A28" s="266">
        <v>432</v>
      </c>
      <c r="B28" s="259"/>
      <c r="C28" s="260" t="s">
        <v>225</v>
      </c>
      <c r="D28" s="287">
        <v>0</v>
      </c>
      <c r="E28" s="287">
        <v>0</v>
      </c>
      <c r="F28" s="287">
        <v>0</v>
      </c>
      <c r="G28" s="287">
        <v>0</v>
      </c>
    </row>
    <row r="29" spans="1:7" s="288" customFormat="1" ht="12.75" customHeight="1">
      <c r="A29" s="266">
        <v>439</v>
      </c>
      <c r="B29" s="259"/>
      <c r="C29" s="260" t="s">
        <v>226</v>
      </c>
      <c r="D29" s="287">
        <v>16913.253000000001</v>
      </c>
      <c r="E29" s="287">
        <v>2503.8530000000001</v>
      </c>
      <c r="F29" s="287">
        <v>19393.929</v>
      </c>
      <c r="G29" s="287">
        <v>25512.481</v>
      </c>
    </row>
    <row r="30" spans="1:7" s="257" customFormat="1" ht="14">
      <c r="A30" s="266">
        <v>450</v>
      </c>
      <c r="B30" s="267"/>
      <c r="C30" s="268" t="s">
        <v>227</v>
      </c>
      <c r="D30" s="261">
        <v>0</v>
      </c>
      <c r="E30" s="261">
        <v>0</v>
      </c>
      <c r="F30" s="261">
        <v>0</v>
      </c>
      <c r="G30" s="261">
        <v>0</v>
      </c>
    </row>
    <row r="31" spans="1:7" s="269" customFormat="1" ht="14">
      <c r="A31" s="266">
        <v>451</v>
      </c>
      <c r="B31" s="267"/>
      <c r="C31" s="268" t="s">
        <v>228</v>
      </c>
      <c r="D31" s="346">
        <v>0</v>
      </c>
      <c r="E31" s="346">
        <v>0</v>
      </c>
      <c r="F31" s="346">
        <v>0</v>
      </c>
      <c r="G31" s="346">
        <v>0</v>
      </c>
    </row>
    <row r="32" spans="1:7" s="257" customFormat="1" ht="12.75" customHeight="1">
      <c r="A32" s="258">
        <v>46</v>
      </c>
      <c r="B32" s="259"/>
      <c r="C32" s="260" t="s">
        <v>229</v>
      </c>
      <c r="D32" s="283">
        <v>599469.79</v>
      </c>
      <c r="E32" s="283">
        <v>572550.73600000003</v>
      </c>
      <c r="F32" s="283">
        <v>624840.33599999989</v>
      </c>
      <c r="G32" s="283">
        <v>587460.67100000009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289">
        <v>12777.919</v>
      </c>
      <c r="E33" s="289">
        <v>7994.9949999999999</v>
      </c>
      <c r="F33" s="289">
        <v>9903.8420000000006</v>
      </c>
      <c r="G33" s="289">
        <v>7203.6210000000001</v>
      </c>
    </row>
    <row r="34" spans="1:7" s="257" customFormat="1" ht="15" customHeight="1">
      <c r="A34" s="258">
        <v>47</v>
      </c>
      <c r="B34" s="259"/>
      <c r="C34" s="260" t="s">
        <v>210</v>
      </c>
      <c r="D34" s="283">
        <v>0</v>
      </c>
      <c r="E34" s="283">
        <v>0</v>
      </c>
      <c r="F34" s="283">
        <v>0</v>
      </c>
      <c r="G34" s="283">
        <v>0</v>
      </c>
    </row>
    <row r="35" spans="1:7" s="257" customFormat="1" ht="15" customHeight="1">
      <c r="A35" s="276">
        <v>49</v>
      </c>
      <c r="B35" s="277"/>
      <c r="C35" s="278" t="s">
        <v>232</v>
      </c>
      <c r="D35" s="290">
        <v>256219.864</v>
      </c>
      <c r="E35" s="290">
        <v>269050.44500000001</v>
      </c>
      <c r="F35" s="290">
        <v>279866.91200000001</v>
      </c>
      <c r="G35" s="290">
        <v>248388.50399999999</v>
      </c>
    </row>
    <row r="36" spans="1:7" ht="13.5" customHeight="1">
      <c r="A36" s="280"/>
      <c r="B36" s="291"/>
      <c r="C36" s="281" t="s">
        <v>233</v>
      </c>
      <c r="D36" s="282">
        <f t="shared" ref="D36:G36" si="1">D22+D23+D24+D25+D26+D27+D28+D29+D30+D31+D32+D34</f>
        <v>3862659.9354999997</v>
      </c>
      <c r="E36" s="282">
        <f t="shared" si="1"/>
        <v>3634157.5130000003</v>
      </c>
      <c r="F36" s="282">
        <f t="shared" si="1"/>
        <v>3981683.2709999997</v>
      </c>
      <c r="G36" s="282">
        <f t="shared" si="1"/>
        <v>3759467.4640000006</v>
      </c>
    </row>
    <row r="37" spans="1:7" s="292" customFormat="1" ht="15" customHeight="1">
      <c r="A37" s="280"/>
      <c r="B37" s="291"/>
      <c r="C37" s="281" t="s">
        <v>234</v>
      </c>
      <c r="D37" s="282">
        <f t="shared" ref="D37:G37" si="2">D36-D21</f>
        <v>152137.39749999903</v>
      </c>
      <c r="E37" s="282">
        <f t="shared" si="2"/>
        <v>-1108623.2259999998</v>
      </c>
      <c r="F37" s="282">
        <f t="shared" si="2"/>
        <v>-781032.90327000059</v>
      </c>
      <c r="G37" s="282">
        <f t="shared" si="2"/>
        <v>-60892.742999998853</v>
      </c>
    </row>
    <row r="38" spans="1:7" s="269" customFormat="1" ht="15" customHeight="1">
      <c r="A38" s="265">
        <v>340</v>
      </c>
      <c r="B38" s="259"/>
      <c r="C38" s="260" t="s">
        <v>235</v>
      </c>
      <c r="D38" s="283">
        <v>38362.387000000002</v>
      </c>
      <c r="E38" s="283">
        <v>38465.993999999999</v>
      </c>
      <c r="F38" s="283">
        <v>31368.87</v>
      </c>
      <c r="G38" s="283">
        <v>36103.125</v>
      </c>
    </row>
    <row r="39" spans="1:7" s="269" customFormat="1" ht="15" customHeight="1">
      <c r="A39" s="265">
        <v>341</v>
      </c>
      <c r="B39" s="259"/>
      <c r="C39" s="260" t="s">
        <v>236</v>
      </c>
      <c r="D39" s="283">
        <v>275.89800000000002</v>
      </c>
      <c r="E39" s="283">
        <v>22.6</v>
      </c>
      <c r="F39" s="283">
        <v>730.44299999999998</v>
      </c>
      <c r="G39" s="283">
        <v>22.61</v>
      </c>
    </row>
    <row r="40" spans="1:7" s="269" customFormat="1" ht="15" customHeight="1">
      <c r="A40" s="265">
        <v>342</v>
      </c>
      <c r="B40" s="259"/>
      <c r="C40" s="260" t="s">
        <v>237</v>
      </c>
      <c r="D40" s="283">
        <v>3418.886</v>
      </c>
      <c r="E40" s="283">
        <v>4541.84</v>
      </c>
      <c r="F40" s="283">
        <v>3594.4209999999998</v>
      </c>
      <c r="G40" s="283">
        <v>4177.6450000000004</v>
      </c>
    </row>
    <row r="41" spans="1:7" s="269" customFormat="1" ht="15" customHeight="1">
      <c r="A41" s="265">
        <v>343</v>
      </c>
      <c r="B41" s="259"/>
      <c r="C41" s="260" t="s">
        <v>238</v>
      </c>
      <c r="D41" s="283">
        <v>48044.652000000002</v>
      </c>
      <c r="E41" s="283">
        <v>44873.033000000003</v>
      </c>
      <c r="F41" s="283">
        <v>47612.213000000003</v>
      </c>
      <c r="G41" s="283">
        <v>49629.396000000001</v>
      </c>
    </row>
    <row r="42" spans="1:7" s="269" customFormat="1" ht="15" customHeight="1">
      <c r="A42" s="265">
        <v>344</v>
      </c>
      <c r="B42" s="259"/>
      <c r="C42" s="260" t="s">
        <v>239</v>
      </c>
      <c r="D42" s="283">
        <v>81734.157000000007</v>
      </c>
      <c r="E42" s="283">
        <v>0</v>
      </c>
      <c r="F42" s="283">
        <v>69719.722999999998</v>
      </c>
      <c r="G42" s="283">
        <v>0</v>
      </c>
    </row>
    <row r="43" spans="1:7" s="269" customFormat="1" ht="15" customHeight="1">
      <c r="A43" s="265">
        <v>349</v>
      </c>
      <c r="B43" s="259"/>
      <c r="C43" s="260" t="s">
        <v>240</v>
      </c>
      <c r="D43" s="283">
        <v>3.68</v>
      </c>
      <c r="E43" s="283">
        <v>1.1000000000000001</v>
      </c>
      <c r="F43" s="283">
        <v>42.804000000000002</v>
      </c>
      <c r="G43" s="283">
        <v>0.4</v>
      </c>
    </row>
    <row r="44" spans="1:7" s="257" customFormat="1" ht="15" customHeight="1">
      <c r="A44" s="258">
        <v>440</v>
      </c>
      <c r="B44" s="259"/>
      <c r="C44" s="260" t="s">
        <v>241</v>
      </c>
      <c r="D44" s="283">
        <v>29010.735000000001</v>
      </c>
      <c r="E44" s="283">
        <v>24314.581999999999</v>
      </c>
      <c r="F44" s="283">
        <v>41820.464999999997</v>
      </c>
      <c r="G44" s="283">
        <v>25970.400000000001</v>
      </c>
    </row>
    <row r="45" spans="1:7" s="257" customFormat="1" ht="15" customHeight="1">
      <c r="A45" s="258">
        <v>441</v>
      </c>
      <c r="B45" s="259"/>
      <c r="C45" s="260" t="s">
        <v>242</v>
      </c>
      <c r="D45" s="283">
        <v>1438.373</v>
      </c>
      <c r="E45" s="283">
        <v>4.2</v>
      </c>
      <c r="F45" s="283">
        <v>1877.39</v>
      </c>
      <c r="G45" s="283">
        <v>12.8</v>
      </c>
    </row>
    <row r="46" spans="1:7" s="257" customFormat="1" ht="15" customHeight="1">
      <c r="A46" s="258">
        <v>442</v>
      </c>
      <c r="B46" s="259"/>
      <c r="C46" s="260" t="s">
        <v>243</v>
      </c>
      <c r="D46" s="261">
        <v>21350.358</v>
      </c>
      <c r="E46" s="261">
        <v>6</v>
      </c>
      <c r="F46" s="261">
        <v>108.77200000000001</v>
      </c>
      <c r="G46" s="261">
        <v>6</v>
      </c>
    </row>
    <row r="47" spans="1:7" s="257" customFormat="1" ht="15" customHeight="1">
      <c r="A47" s="258">
        <v>443</v>
      </c>
      <c r="B47" s="259"/>
      <c r="C47" s="260" t="s">
        <v>244</v>
      </c>
      <c r="D47" s="283">
        <v>148921.50899999999</v>
      </c>
      <c r="E47" s="283">
        <v>143289.93700000001</v>
      </c>
      <c r="F47" s="283">
        <v>153391.905</v>
      </c>
      <c r="G47" s="283">
        <v>173741.14</v>
      </c>
    </row>
    <row r="48" spans="1:7" s="257" customFormat="1" ht="15" customHeight="1">
      <c r="A48" s="258">
        <v>444</v>
      </c>
      <c r="B48" s="259"/>
      <c r="C48" s="260" t="s">
        <v>239</v>
      </c>
      <c r="D48" s="283">
        <v>92900.743000000002</v>
      </c>
      <c r="E48" s="283">
        <v>0</v>
      </c>
      <c r="F48" s="283">
        <v>188795.628</v>
      </c>
      <c r="G48" s="283">
        <v>0</v>
      </c>
    </row>
    <row r="49" spans="1:7" s="257" customFormat="1" ht="15" customHeight="1">
      <c r="A49" s="258">
        <v>445</v>
      </c>
      <c r="B49" s="259"/>
      <c r="C49" s="260" t="s">
        <v>245</v>
      </c>
      <c r="D49" s="283">
        <v>43836.858</v>
      </c>
      <c r="E49" s="283">
        <v>5071.6620000000003</v>
      </c>
      <c r="F49" s="283">
        <v>7155.1289999999999</v>
      </c>
      <c r="G49" s="283">
        <v>7699.19</v>
      </c>
    </row>
    <row r="50" spans="1:7" s="257" customFormat="1" ht="15" customHeight="1">
      <c r="A50" s="258">
        <v>446</v>
      </c>
      <c r="B50" s="259"/>
      <c r="C50" s="260" t="s">
        <v>246</v>
      </c>
      <c r="D50" s="283">
        <v>108802.41099999999</v>
      </c>
      <c r="E50" s="283">
        <v>65461</v>
      </c>
      <c r="F50" s="283">
        <v>79843.154999999999</v>
      </c>
      <c r="G50" s="283">
        <v>80534.247000000003</v>
      </c>
    </row>
    <row r="51" spans="1:7" s="257" customFormat="1" ht="15" customHeight="1">
      <c r="A51" s="258">
        <v>447</v>
      </c>
      <c r="B51" s="259"/>
      <c r="C51" s="260" t="s">
        <v>247</v>
      </c>
      <c r="D51" s="283">
        <v>5431.2730000000001</v>
      </c>
      <c r="E51" s="283">
        <v>6249.4840000000004</v>
      </c>
      <c r="F51" s="283">
        <v>8555.3140000000003</v>
      </c>
      <c r="G51" s="283">
        <v>6137.0690000000004</v>
      </c>
    </row>
    <row r="52" spans="1:7" s="257" customFormat="1" ht="15" customHeight="1">
      <c r="A52" s="258">
        <v>448</v>
      </c>
      <c r="B52" s="259"/>
      <c r="C52" s="260" t="s">
        <v>248</v>
      </c>
      <c r="D52" s="283">
        <v>0</v>
      </c>
      <c r="E52" s="283">
        <v>0</v>
      </c>
      <c r="F52" s="283">
        <v>0</v>
      </c>
      <c r="G52" s="283">
        <v>0</v>
      </c>
    </row>
    <row r="53" spans="1:7" s="257" customFormat="1" ht="15" customHeight="1">
      <c r="A53" s="258">
        <v>449</v>
      </c>
      <c r="B53" s="259"/>
      <c r="C53" s="260" t="s">
        <v>249</v>
      </c>
      <c r="D53" s="283">
        <v>457.03399999999999</v>
      </c>
      <c r="E53" s="283">
        <v>5</v>
      </c>
      <c r="F53" s="283">
        <v>1068.8399999999999</v>
      </c>
      <c r="G53" s="283">
        <v>0.6</v>
      </c>
    </row>
    <row r="54" spans="1:7" s="269" customFormat="1" ht="13.5" customHeight="1">
      <c r="A54" s="293" t="s">
        <v>250</v>
      </c>
      <c r="B54" s="294"/>
      <c r="C54" s="294" t="s">
        <v>251</v>
      </c>
      <c r="D54" s="295">
        <v>0</v>
      </c>
      <c r="E54" s="295">
        <v>0</v>
      </c>
      <c r="F54" s="295">
        <v>401.70100000000002</v>
      </c>
      <c r="G54" s="295">
        <v>0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280309.63399999996</v>
      </c>
      <c r="E55" s="282">
        <f t="shared" si="3"/>
        <v>156497.29800000001</v>
      </c>
      <c r="F55" s="282">
        <f t="shared" si="3"/>
        <v>329548.12400000007</v>
      </c>
      <c r="G55" s="282">
        <f t="shared" si="3"/>
        <v>204168.27</v>
      </c>
    </row>
    <row r="56" spans="1:7" ht="14.25" customHeight="1">
      <c r="A56" s="291"/>
      <c r="B56" s="291"/>
      <c r="C56" s="281" t="s">
        <v>253</v>
      </c>
      <c r="D56" s="282">
        <f t="shared" ref="D56:G56" si="4">D55+D37</f>
        <v>432447.03149999899</v>
      </c>
      <c r="E56" s="282">
        <f t="shared" si="4"/>
        <v>-952125.92799999984</v>
      </c>
      <c r="F56" s="282">
        <f t="shared" si="4"/>
        <v>-451484.77927000052</v>
      </c>
      <c r="G56" s="282">
        <f t="shared" si="4"/>
        <v>143275.52700000114</v>
      </c>
    </row>
    <row r="57" spans="1:7" s="257" customFormat="1" ht="15.75" customHeight="1">
      <c r="A57" s="481">
        <v>380</v>
      </c>
      <c r="B57" s="482"/>
      <c r="C57" s="255" t="s">
        <v>254</v>
      </c>
      <c r="D57" s="421">
        <v>0</v>
      </c>
      <c r="E57" s="421">
        <v>0</v>
      </c>
      <c r="F57" s="421">
        <v>0</v>
      </c>
      <c r="G57" s="421">
        <v>0</v>
      </c>
    </row>
    <row r="58" spans="1:7" s="257" customFormat="1" ht="15.75" customHeight="1">
      <c r="A58" s="296">
        <v>381</v>
      </c>
      <c r="B58" s="297"/>
      <c r="C58" s="298" t="s">
        <v>255</v>
      </c>
      <c r="D58" s="419"/>
      <c r="E58" s="419"/>
      <c r="F58" s="419"/>
      <c r="G58" s="419"/>
    </row>
    <row r="59" spans="1:7" s="257" customFormat="1" ht="15.75" customHeight="1">
      <c r="A59" s="296">
        <v>383</v>
      </c>
      <c r="B59" s="297"/>
      <c r="C59" s="268" t="s">
        <v>256</v>
      </c>
      <c r="D59" s="419"/>
      <c r="E59" s="419"/>
      <c r="F59" s="419"/>
      <c r="G59" s="419"/>
    </row>
    <row r="60" spans="1:7" s="269" customFormat="1" ht="14">
      <c r="A60" s="266">
        <v>3840</v>
      </c>
      <c r="B60" s="267"/>
      <c r="C60" s="268" t="s">
        <v>257</v>
      </c>
      <c r="D60" s="300">
        <v>0</v>
      </c>
      <c r="E60" s="300">
        <v>0</v>
      </c>
      <c r="F60" s="300">
        <v>0</v>
      </c>
      <c r="G60" s="300">
        <v>0</v>
      </c>
    </row>
    <row r="61" spans="1:7" s="269" customFormat="1" ht="14">
      <c r="A61" s="266">
        <v>3841</v>
      </c>
      <c r="B61" s="267"/>
      <c r="C61" s="268" t="s">
        <v>258</v>
      </c>
      <c r="D61" s="301"/>
      <c r="E61" s="301"/>
      <c r="F61" s="301"/>
      <c r="G61" s="301"/>
    </row>
    <row r="62" spans="1:7" s="269" customFormat="1" ht="14">
      <c r="A62" s="266">
        <v>386</v>
      </c>
      <c r="B62" s="267"/>
      <c r="C62" s="304" t="s">
        <v>259</v>
      </c>
      <c r="D62" s="301"/>
      <c r="E62" s="301"/>
      <c r="F62" s="301"/>
      <c r="G62" s="301"/>
    </row>
    <row r="63" spans="1:7" s="269" customFormat="1" ht="28">
      <c r="A63" s="302">
        <v>387</v>
      </c>
      <c r="B63" s="303"/>
      <c r="C63" s="268" t="s">
        <v>260</v>
      </c>
      <c r="D63" s="301"/>
      <c r="E63" s="301"/>
      <c r="F63" s="301"/>
      <c r="G63" s="301"/>
    </row>
    <row r="64" spans="1:7" s="269" customFormat="1">
      <c r="A64" s="266">
        <v>389</v>
      </c>
      <c r="B64" s="267"/>
      <c r="C64" s="260" t="s">
        <v>61</v>
      </c>
      <c r="D64" s="301">
        <v>0</v>
      </c>
      <c r="E64" s="301">
        <v>0</v>
      </c>
      <c r="F64" s="301">
        <v>0</v>
      </c>
      <c r="G64" s="301">
        <v>0</v>
      </c>
    </row>
    <row r="65" spans="1:7" s="257" customFormat="1">
      <c r="A65" s="265" t="s">
        <v>261</v>
      </c>
      <c r="B65" s="259"/>
      <c r="C65" s="260" t="s">
        <v>262</v>
      </c>
      <c r="D65" s="283"/>
      <c r="E65" s="283"/>
      <c r="F65" s="283"/>
      <c r="G65" s="283"/>
    </row>
    <row r="66" spans="1:7" s="308" customFormat="1" ht="14">
      <c r="A66" s="306" t="s">
        <v>263</v>
      </c>
      <c r="B66" s="307"/>
      <c r="C66" s="268" t="s">
        <v>264</v>
      </c>
      <c r="D66" s="300"/>
      <c r="E66" s="300"/>
      <c r="F66" s="300"/>
      <c r="G66" s="300"/>
    </row>
    <row r="67" spans="1:7" s="257" customFormat="1">
      <c r="A67" s="309">
        <v>481</v>
      </c>
      <c r="B67" s="259"/>
      <c r="C67" s="260" t="s">
        <v>265</v>
      </c>
      <c r="D67" s="283"/>
      <c r="E67" s="283"/>
      <c r="F67" s="283"/>
      <c r="G67" s="283"/>
    </row>
    <row r="68" spans="1:7" s="257" customFormat="1">
      <c r="A68" s="309">
        <v>482</v>
      </c>
      <c r="B68" s="259"/>
      <c r="C68" s="260" t="s">
        <v>266</v>
      </c>
      <c r="D68" s="283"/>
      <c r="E68" s="283"/>
      <c r="F68" s="283"/>
      <c r="G68" s="283"/>
    </row>
    <row r="69" spans="1:7" s="257" customFormat="1">
      <c r="A69" s="309">
        <v>483</v>
      </c>
      <c r="B69" s="259"/>
      <c r="C69" s="260" t="s">
        <v>267</v>
      </c>
      <c r="D69" s="283"/>
      <c r="E69" s="283"/>
      <c r="F69" s="283"/>
      <c r="G69" s="283"/>
    </row>
    <row r="70" spans="1:7" s="257" customFormat="1">
      <c r="A70" s="309">
        <v>484</v>
      </c>
      <c r="B70" s="259"/>
      <c r="C70" s="260" t="s">
        <v>268</v>
      </c>
      <c r="D70" s="283"/>
      <c r="E70" s="283"/>
      <c r="F70" s="283"/>
      <c r="G70" s="283"/>
    </row>
    <row r="71" spans="1:7" s="257" customFormat="1">
      <c r="A71" s="309">
        <v>485</v>
      </c>
      <c r="B71" s="259"/>
      <c r="C71" s="260" t="s">
        <v>269</v>
      </c>
      <c r="D71" s="283"/>
      <c r="E71" s="283"/>
      <c r="F71" s="283"/>
      <c r="G71" s="283"/>
    </row>
    <row r="72" spans="1:7" s="257" customFormat="1">
      <c r="A72" s="309">
        <v>486</v>
      </c>
      <c r="B72" s="259"/>
      <c r="C72" s="260" t="s">
        <v>270</v>
      </c>
      <c r="D72" s="283"/>
      <c r="E72" s="283"/>
      <c r="F72" s="283"/>
      <c r="G72" s="283"/>
    </row>
    <row r="73" spans="1:7" s="269" customFormat="1">
      <c r="A73" s="309">
        <v>487</v>
      </c>
      <c r="B73" s="263"/>
      <c r="C73" s="260" t="s">
        <v>271</v>
      </c>
      <c r="D73" s="283">
        <v>0</v>
      </c>
      <c r="E73" s="283">
        <v>0</v>
      </c>
      <c r="F73" s="283">
        <v>0</v>
      </c>
      <c r="G73" s="283">
        <v>0</v>
      </c>
    </row>
    <row r="74" spans="1:7" s="269" customFormat="1">
      <c r="A74" s="309">
        <v>489</v>
      </c>
      <c r="B74" s="310"/>
      <c r="C74" s="278" t="s">
        <v>78</v>
      </c>
      <c r="D74" s="283">
        <v>0</v>
      </c>
      <c r="E74" s="283">
        <v>0</v>
      </c>
      <c r="F74" s="283">
        <v>0</v>
      </c>
      <c r="G74" s="283">
        <v>0</v>
      </c>
    </row>
    <row r="75" spans="1:7" s="269" customFormat="1">
      <c r="A75" s="311" t="s">
        <v>272</v>
      </c>
      <c r="B75" s="310"/>
      <c r="C75" s="294" t="s">
        <v>273</v>
      </c>
      <c r="D75" s="283"/>
      <c r="E75" s="283"/>
      <c r="F75" s="283"/>
      <c r="G75" s="283"/>
    </row>
    <row r="76" spans="1:7">
      <c r="A76" s="280"/>
      <c r="B76" s="280"/>
      <c r="C76" s="281" t="s">
        <v>274</v>
      </c>
      <c r="D76" s="282">
        <f t="shared" ref="D76:G76" si="5">SUM(D65:D74)-SUM(D57:D64)</f>
        <v>0</v>
      </c>
      <c r="E76" s="282">
        <f t="shared" si="5"/>
        <v>0</v>
      </c>
      <c r="F76" s="282">
        <f t="shared" si="5"/>
        <v>0</v>
      </c>
      <c r="G76" s="282">
        <f t="shared" si="5"/>
        <v>0</v>
      </c>
    </row>
    <row r="77" spans="1:7">
      <c r="A77" s="312"/>
      <c r="B77" s="312"/>
      <c r="C77" s="281" t="s">
        <v>275</v>
      </c>
      <c r="D77" s="282">
        <f t="shared" ref="D77:G77" si="6">D56+D76</f>
        <v>432447.03149999899</v>
      </c>
      <c r="E77" s="282">
        <f t="shared" si="6"/>
        <v>-952125.92799999984</v>
      </c>
      <c r="F77" s="282">
        <f t="shared" si="6"/>
        <v>-451484.77927000052</v>
      </c>
      <c r="G77" s="282">
        <f t="shared" si="6"/>
        <v>143275.52700000114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4138582.0620000008</v>
      </c>
      <c r="E78" s="315">
        <f t="shared" si="7"/>
        <v>5099735.7510000002</v>
      </c>
      <c r="F78" s="315">
        <f t="shared" si="7"/>
        <v>5195651.5602700012</v>
      </c>
      <c r="G78" s="315">
        <f t="shared" si="7"/>
        <v>4158681.8869999996</v>
      </c>
    </row>
    <row r="79" spans="1:7">
      <c r="A79" s="313">
        <v>4</v>
      </c>
      <c r="B79" s="313"/>
      <c r="C79" s="314" t="s">
        <v>277</v>
      </c>
      <c r="D79" s="315">
        <f t="shared" ref="D79:G79" si="8">D35+D36+SUM(D44:D53)+SUM(D65:D74)</f>
        <v>4571029.0934999995</v>
      </c>
      <c r="E79" s="315">
        <f t="shared" si="8"/>
        <v>4147609.8230000003</v>
      </c>
      <c r="F79" s="315">
        <f t="shared" si="8"/>
        <v>4744166.7810000004</v>
      </c>
      <c r="G79" s="315">
        <f t="shared" si="8"/>
        <v>4301957.4140000008</v>
      </c>
    </row>
    <row r="80" spans="1:7">
      <c r="C80" s="292"/>
      <c r="D80" s="316"/>
      <c r="E80" s="316"/>
      <c r="F80" s="316"/>
      <c r="G80" s="316"/>
    </row>
    <row r="81" spans="1:7">
      <c r="A81" s="573" t="s">
        <v>278</v>
      </c>
      <c r="B81" s="574"/>
      <c r="C81" s="574"/>
      <c r="D81" s="317"/>
      <c r="E81" s="317"/>
      <c r="F81" s="317"/>
      <c r="G81" s="317"/>
    </row>
    <row r="82" spans="1:7" s="257" customFormat="1">
      <c r="A82" s="318">
        <v>50</v>
      </c>
      <c r="B82" s="319"/>
      <c r="C82" s="319" t="s">
        <v>279</v>
      </c>
      <c r="D82" s="283">
        <v>404388.36200000002</v>
      </c>
      <c r="E82" s="283">
        <v>445782.62599999999</v>
      </c>
      <c r="F82" s="283">
        <v>357383.12099999998</v>
      </c>
      <c r="G82" s="283">
        <v>494808.05800000002</v>
      </c>
    </row>
    <row r="83" spans="1:7" s="257" customFormat="1">
      <c r="A83" s="318">
        <v>51</v>
      </c>
      <c r="B83" s="319"/>
      <c r="C83" s="319" t="s">
        <v>280</v>
      </c>
      <c r="D83" s="283">
        <v>628.38099999999997</v>
      </c>
      <c r="E83" s="283">
        <v>0</v>
      </c>
      <c r="F83" s="283">
        <v>735.79</v>
      </c>
      <c r="G83" s="283">
        <v>0</v>
      </c>
    </row>
    <row r="84" spans="1:7" s="257" customFormat="1">
      <c r="A84" s="318">
        <v>52</v>
      </c>
      <c r="B84" s="319"/>
      <c r="C84" s="319" t="s">
        <v>281</v>
      </c>
      <c r="D84" s="283">
        <v>6325.3329999999996</v>
      </c>
      <c r="E84" s="283">
        <v>195</v>
      </c>
      <c r="F84" s="283">
        <v>6105.9030000000002</v>
      </c>
      <c r="G84" s="283">
        <v>350</v>
      </c>
    </row>
    <row r="85" spans="1:7" s="257" customFormat="1">
      <c r="A85" s="320">
        <v>54</v>
      </c>
      <c r="B85" s="321"/>
      <c r="C85" s="321" t="s">
        <v>282</v>
      </c>
      <c r="D85" s="283">
        <v>64996.671999999999</v>
      </c>
      <c r="E85" s="283">
        <v>78778.259999999995</v>
      </c>
      <c r="F85" s="283">
        <v>85991.785000000003</v>
      </c>
      <c r="G85" s="283">
        <v>73123.259999999995</v>
      </c>
    </row>
    <row r="86" spans="1:7" s="257" customFormat="1">
      <c r="A86" s="320">
        <v>55</v>
      </c>
      <c r="B86" s="321"/>
      <c r="C86" s="321" t="s">
        <v>283</v>
      </c>
      <c r="D86" s="283">
        <v>100000</v>
      </c>
      <c r="E86" s="283">
        <v>20760</v>
      </c>
      <c r="F86" s="283">
        <v>27196.435000000001</v>
      </c>
      <c r="G86" s="283">
        <v>0</v>
      </c>
    </row>
    <row r="87" spans="1:7" s="257" customFormat="1">
      <c r="A87" s="320">
        <v>56</v>
      </c>
      <c r="B87" s="321"/>
      <c r="C87" s="321" t="s">
        <v>284</v>
      </c>
      <c r="D87" s="283">
        <v>21274.958999999999</v>
      </c>
      <c r="E87" s="283">
        <v>0</v>
      </c>
      <c r="F87" s="283">
        <v>28384.19</v>
      </c>
      <c r="G87" s="283">
        <v>896.25</v>
      </c>
    </row>
    <row r="88" spans="1:7" s="257" customFormat="1">
      <c r="A88" s="318">
        <v>57</v>
      </c>
      <c r="B88" s="319"/>
      <c r="C88" s="319" t="s">
        <v>285</v>
      </c>
      <c r="D88" s="283">
        <v>0</v>
      </c>
      <c r="E88" s="283">
        <v>0</v>
      </c>
      <c r="F88" s="283">
        <v>0</v>
      </c>
      <c r="G88" s="283">
        <v>0</v>
      </c>
    </row>
    <row r="89" spans="1:7" s="257" customFormat="1">
      <c r="A89" s="318">
        <v>580</v>
      </c>
      <c r="B89" s="319"/>
      <c r="C89" s="319" t="s">
        <v>286</v>
      </c>
      <c r="D89" s="283">
        <v>0</v>
      </c>
      <c r="E89" s="283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287</v>
      </c>
      <c r="D90" s="283">
        <v>0</v>
      </c>
      <c r="E90" s="283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288</v>
      </c>
      <c r="D91" s="283">
        <v>0</v>
      </c>
      <c r="E91" s="283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289</v>
      </c>
      <c r="D92" s="283">
        <v>0</v>
      </c>
      <c r="E92" s="283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290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291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292</v>
      </c>
      <c r="D95" s="326">
        <f t="shared" ref="D95:G95" si="9">SUM(D82:D94)</f>
        <v>597613.70700000005</v>
      </c>
      <c r="E95" s="326">
        <f t="shared" si="9"/>
        <v>545515.88599999994</v>
      </c>
      <c r="F95" s="326">
        <f t="shared" si="9"/>
        <v>505797.22399999993</v>
      </c>
      <c r="G95" s="326">
        <f t="shared" si="9"/>
        <v>569177.56799999997</v>
      </c>
    </row>
    <row r="96" spans="1:7" s="257" customFormat="1">
      <c r="A96" s="318">
        <v>60</v>
      </c>
      <c r="B96" s="319"/>
      <c r="C96" s="319" t="s">
        <v>293</v>
      </c>
      <c r="D96" s="283">
        <v>9664.7469999999994</v>
      </c>
      <c r="E96" s="283">
        <v>4327.5619999999999</v>
      </c>
      <c r="F96" s="283">
        <v>2006.566</v>
      </c>
      <c r="G96" s="283">
        <v>69743.11</v>
      </c>
    </row>
    <row r="97" spans="1:7" s="257" customFormat="1">
      <c r="A97" s="318">
        <v>61</v>
      </c>
      <c r="B97" s="319"/>
      <c r="C97" s="319" t="s">
        <v>294</v>
      </c>
      <c r="D97" s="283">
        <v>628.38099999999997</v>
      </c>
      <c r="E97" s="283">
        <v>0</v>
      </c>
      <c r="F97" s="283">
        <v>735.79</v>
      </c>
      <c r="G97" s="283">
        <v>0</v>
      </c>
    </row>
    <row r="98" spans="1:7" s="257" customFormat="1">
      <c r="A98" s="318">
        <v>62</v>
      </c>
      <c r="B98" s="319"/>
      <c r="C98" s="319" t="s">
        <v>295</v>
      </c>
      <c r="D98" s="283">
        <v>0</v>
      </c>
      <c r="E98" s="283">
        <v>0</v>
      </c>
      <c r="F98" s="283">
        <v>0</v>
      </c>
      <c r="G98" s="283">
        <v>0</v>
      </c>
    </row>
    <row r="99" spans="1:7" s="257" customFormat="1">
      <c r="A99" s="318">
        <v>63</v>
      </c>
      <c r="B99" s="319"/>
      <c r="C99" s="319" t="s">
        <v>296</v>
      </c>
      <c r="D99" s="283">
        <v>28045.82</v>
      </c>
      <c r="E99" s="283">
        <v>10100</v>
      </c>
      <c r="F99" s="283">
        <v>16527.613000000001</v>
      </c>
      <c r="G99" s="283">
        <v>5000</v>
      </c>
    </row>
    <row r="100" spans="1:7" s="257" customFormat="1">
      <c r="A100" s="320">
        <v>64</v>
      </c>
      <c r="B100" s="321"/>
      <c r="C100" s="321" t="s">
        <v>297</v>
      </c>
      <c r="D100" s="283">
        <v>61408.254000000001</v>
      </c>
      <c r="E100" s="283">
        <v>1500</v>
      </c>
      <c r="F100" s="283">
        <v>3684.85</v>
      </c>
      <c r="G100" s="283">
        <v>1648.9770000000001</v>
      </c>
    </row>
    <row r="101" spans="1:7" s="257" customFormat="1">
      <c r="A101" s="320">
        <v>65</v>
      </c>
      <c r="B101" s="321"/>
      <c r="C101" s="321" t="s">
        <v>298</v>
      </c>
      <c r="D101" s="283">
        <v>0</v>
      </c>
      <c r="E101" s="283">
        <v>0</v>
      </c>
      <c r="F101" s="283">
        <v>400</v>
      </c>
      <c r="G101" s="283">
        <v>400</v>
      </c>
    </row>
    <row r="102" spans="1:7" s="257" customFormat="1">
      <c r="A102" s="320">
        <v>66</v>
      </c>
      <c r="B102" s="321"/>
      <c r="C102" s="321" t="s">
        <v>299</v>
      </c>
      <c r="D102" s="283">
        <v>0</v>
      </c>
      <c r="E102" s="283">
        <v>0</v>
      </c>
      <c r="F102" s="283">
        <v>0</v>
      </c>
      <c r="G102" s="283">
        <v>0</v>
      </c>
    </row>
    <row r="103" spans="1:7" s="257" customFormat="1">
      <c r="A103" s="318">
        <v>67</v>
      </c>
      <c r="B103" s="319"/>
      <c r="C103" s="319" t="s">
        <v>285</v>
      </c>
      <c r="D103" s="261">
        <v>0</v>
      </c>
      <c r="E103" s="261">
        <v>0</v>
      </c>
      <c r="F103" s="261">
        <v>0</v>
      </c>
      <c r="G103" s="261">
        <v>0</v>
      </c>
    </row>
    <row r="104" spans="1:7" s="257" customFormat="1" ht="28">
      <c r="A104" s="327" t="s">
        <v>300</v>
      </c>
      <c r="B104" s="319"/>
      <c r="C104" s="328" t="s">
        <v>301</v>
      </c>
      <c r="D104" s="261">
        <v>0</v>
      </c>
      <c r="E104" s="261">
        <v>0</v>
      </c>
      <c r="F104" s="261">
        <v>0</v>
      </c>
      <c r="G104" s="261">
        <v>0</v>
      </c>
    </row>
    <row r="105" spans="1:7" s="257" customFormat="1" ht="42">
      <c r="A105" s="329" t="s">
        <v>302</v>
      </c>
      <c r="B105" s="323"/>
      <c r="C105" s="330" t="s">
        <v>303</v>
      </c>
      <c r="D105" s="279">
        <v>0</v>
      </c>
      <c r="E105" s="279">
        <v>0</v>
      </c>
      <c r="F105" s="279">
        <v>0</v>
      </c>
      <c r="G105" s="279">
        <v>0</v>
      </c>
    </row>
    <row r="106" spans="1:7">
      <c r="A106" s="324">
        <v>6</v>
      </c>
      <c r="B106" s="325"/>
      <c r="C106" s="325" t="s">
        <v>304</v>
      </c>
      <c r="D106" s="326">
        <f t="shared" ref="D106:G106" si="10">SUM(D96:D105)</f>
        <v>99747.20199999999</v>
      </c>
      <c r="E106" s="326">
        <f t="shared" si="10"/>
        <v>15927.562</v>
      </c>
      <c r="F106" s="326">
        <f t="shared" si="10"/>
        <v>23354.819</v>
      </c>
      <c r="G106" s="326">
        <f t="shared" si="10"/>
        <v>76792.087</v>
      </c>
    </row>
    <row r="107" spans="1:7">
      <c r="A107" s="331" t="s">
        <v>305</v>
      </c>
      <c r="B107" s="331"/>
      <c r="C107" s="325" t="s">
        <v>3</v>
      </c>
      <c r="D107" s="326">
        <f t="shared" ref="D107:G107" si="11">(D95-D88)-(D106-D103)</f>
        <v>497866.50500000006</v>
      </c>
      <c r="E107" s="326">
        <f t="shared" si="11"/>
        <v>529588.32399999991</v>
      </c>
      <c r="F107" s="326">
        <f t="shared" si="11"/>
        <v>482442.40499999991</v>
      </c>
      <c r="G107" s="326">
        <f t="shared" si="11"/>
        <v>492385.48099999997</v>
      </c>
    </row>
    <row r="108" spans="1:7">
      <c r="A108" s="332" t="s">
        <v>306</v>
      </c>
      <c r="B108" s="332"/>
      <c r="C108" s="333" t="s">
        <v>307</v>
      </c>
      <c r="D108" s="425">
        <f t="shared" ref="D108:G108" si="12">D107-D85-D86+D100+D101</f>
        <v>394278.08700000006</v>
      </c>
      <c r="E108" s="425">
        <f t="shared" si="12"/>
        <v>431550.0639999999</v>
      </c>
      <c r="F108" s="425">
        <f t="shared" si="12"/>
        <v>373339.03499999986</v>
      </c>
      <c r="G108" s="425">
        <f t="shared" si="12"/>
        <v>421311.19799999997</v>
      </c>
    </row>
    <row r="109" spans="1:7">
      <c r="C109" s="292"/>
      <c r="D109" s="316"/>
      <c r="E109" s="316"/>
      <c r="F109" s="316"/>
      <c r="G109" s="316"/>
    </row>
    <row r="110" spans="1:7">
      <c r="A110" s="334" t="s">
        <v>308</v>
      </c>
      <c r="B110" s="335"/>
      <c r="C110" s="334"/>
      <c r="D110" s="316"/>
      <c r="E110" s="316"/>
      <c r="F110" s="316"/>
      <c r="G110" s="316"/>
    </row>
    <row r="111" spans="1:7" s="257" customFormat="1">
      <c r="A111" s="336">
        <v>10</v>
      </c>
      <c r="B111" s="337"/>
      <c r="C111" s="337" t="s">
        <v>309</v>
      </c>
      <c r="D111" s="338">
        <f t="shared" ref="D111:G111" si="13">D112+D117</f>
        <v>5105935.4052200001</v>
      </c>
      <c r="E111" s="338">
        <f t="shared" si="13"/>
        <v>0</v>
      </c>
      <c r="F111" s="338">
        <f t="shared" si="13"/>
        <v>5464335.4546499997</v>
      </c>
      <c r="G111" s="338">
        <f t="shared" si="13"/>
        <v>0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:G112" si="14">D113+D114+D115+D116</f>
        <v>2696891.23808</v>
      </c>
      <c r="E112" s="338">
        <f t="shared" si="14"/>
        <v>0</v>
      </c>
      <c r="F112" s="338">
        <f t="shared" si="14"/>
        <v>2530367.2162000001</v>
      </c>
      <c r="G112" s="338">
        <f t="shared" si="14"/>
        <v>0</v>
      </c>
    </row>
    <row r="113" spans="1:7" s="257" customFormat="1">
      <c r="A113" s="341" t="s">
        <v>312</v>
      </c>
      <c r="B113" s="342"/>
      <c r="C113" s="342" t="s">
        <v>313</v>
      </c>
      <c r="D113" s="283">
        <v>974102.69169999997</v>
      </c>
      <c r="E113" s="283"/>
      <c r="F113" s="283">
        <v>812036.40382999997</v>
      </c>
      <c r="G113" s="283"/>
    </row>
    <row r="114" spans="1:7" s="308" customFormat="1" ht="15" customHeight="1">
      <c r="A114" s="343">
        <v>102</v>
      </c>
      <c r="B114" s="344"/>
      <c r="C114" s="344" t="s">
        <v>314</v>
      </c>
      <c r="D114" s="300">
        <v>17336.75488</v>
      </c>
      <c r="E114" s="300"/>
      <c r="F114" s="300">
        <v>67345.515539999993</v>
      </c>
      <c r="G114" s="300"/>
    </row>
    <row r="115" spans="1:7" s="257" customFormat="1">
      <c r="A115" s="341">
        <v>104</v>
      </c>
      <c r="B115" s="342"/>
      <c r="C115" s="342" t="s">
        <v>315</v>
      </c>
      <c r="D115" s="283">
        <v>1698756.22633</v>
      </c>
      <c r="E115" s="283"/>
      <c r="F115" s="283">
        <v>1643892.9657399999</v>
      </c>
      <c r="G115" s="283"/>
    </row>
    <row r="116" spans="1:7" s="257" customFormat="1">
      <c r="A116" s="341">
        <v>106</v>
      </c>
      <c r="B116" s="342"/>
      <c r="C116" s="342" t="s">
        <v>316</v>
      </c>
      <c r="D116" s="283">
        <v>6695.5651699999999</v>
      </c>
      <c r="E116" s="283"/>
      <c r="F116" s="283">
        <v>7092.3310899999997</v>
      </c>
      <c r="G116" s="283"/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G117" si="15">D118+D119+D120</f>
        <v>2409044.16714</v>
      </c>
      <c r="E117" s="338">
        <f t="shared" si="15"/>
        <v>0</v>
      </c>
      <c r="F117" s="338">
        <f t="shared" si="15"/>
        <v>2933968.2384500001</v>
      </c>
      <c r="G117" s="338">
        <f t="shared" si="15"/>
        <v>0</v>
      </c>
    </row>
    <row r="118" spans="1:7" s="257" customFormat="1">
      <c r="A118" s="341">
        <v>107</v>
      </c>
      <c r="B118" s="342"/>
      <c r="C118" s="342" t="s">
        <v>319</v>
      </c>
      <c r="D118" s="283">
        <v>542213.07764999999</v>
      </c>
      <c r="E118" s="283"/>
      <c r="F118" s="283">
        <v>566747.88655000005</v>
      </c>
      <c r="G118" s="283"/>
    </row>
    <row r="119" spans="1:7" s="257" customFormat="1">
      <c r="A119" s="341">
        <v>108</v>
      </c>
      <c r="B119" s="342"/>
      <c r="C119" s="342" t="s">
        <v>320</v>
      </c>
      <c r="D119" s="283">
        <v>1866831.0894899999</v>
      </c>
      <c r="E119" s="283"/>
      <c r="F119" s="283">
        <v>2367220.3519000001</v>
      </c>
      <c r="G119" s="283"/>
    </row>
    <row r="120" spans="1:7" s="347" customFormat="1" ht="14">
      <c r="A120" s="343">
        <v>109</v>
      </c>
      <c r="B120" s="345"/>
      <c r="C120" s="345" t="s">
        <v>321</v>
      </c>
      <c r="D120" s="346">
        <v>0</v>
      </c>
      <c r="E120" s="346"/>
      <c r="F120" s="346">
        <v>0</v>
      </c>
      <c r="G120" s="346"/>
    </row>
    <row r="121" spans="1:7" s="257" customFormat="1">
      <c r="A121" s="339">
        <v>14</v>
      </c>
      <c r="B121" s="340"/>
      <c r="C121" s="340" t="s">
        <v>322</v>
      </c>
      <c r="D121" s="348">
        <f t="shared" ref="D121:G121" si="16">SUM(D122:D130)</f>
        <v>6160261.6631500004</v>
      </c>
      <c r="E121" s="348">
        <f t="shared" si="16"/>
        <v>0</v>
      </c>
      <c r="F121" s="348">
        <f t="shared" si="16"/>
        <v>5894297.1401800001</v>
      </c>
      <c r="G121" s="348">
        <f t="shared" si="16"/>
        <v>0</v>
      </c>
    </row>
    <row r="122" spans="1:7" s="257" customFormat="1">
      <c r="A122" s="341" t="s">
        <v>323</v>
      </c>
      <c r="B122" s="342"/>
      <c r="C122" s="342" t="s">
        <v>324</v>
      </c>
      <c r="D122" s="283">
        <v>3078079.0677200002</v>
      </c>
      <c r="E122" s="283"/>
      <c r="F122" s="283">
        <v>3305574.1842700001</v>
      </c>
      <c r="G122" s="283"/>
    </row>
    <row r="123" spans="1:7" s="257" customFormat="1">
      <c r="A123" s="341">
        <v>144</v>
      </c>
      <c r="B123" s="342"/>
      <c r="C123" s="342" t="s">
        <v>282</v>
      </c>
      <c r="D123" s="283">
        <v>923614.05966000003</v>
      </c>
      <c r="E123" s="283"/>
      <c r="F123" s="283">
        <v>401447.86186</v>
      </c>
      <c r="G123" s="283"/>
    </row>
    <row r="124" spans="1:7" s="257" customFormat="1">
      <c r="A124" s="341">
        <v>145</v>
      </c>
      <c r="B124" s="342"/>
      <c r="C124" s="342" t="s">
        <v>325</v>
      </c>
      <c r="D124" s="349">
        <v>2003545.0811300001</v>
      </c>
      <c r="E124" s="349"/>
      <c r="F124" s="349">
        <v>1840951.29156</v>
      </c>
      <c r="G124" s="349"/>
    </row>
    <row r="125" spans="1:7" s="257" customFormat="1">
      <c r="A125" s="341">
        <v>146</v>
      </c>
      <c r="B125" s="342"/>
      <c r="C125" s="342" t="s">
        <v>326</v>
      </c>
      <c r="D125" s="349">
        <v>155023.45464000001</v>
      </c>
      <c r="E125" s="349"/>
      <c r="F125" s="349">
        <v>346323.80248999997</v>
      </c>
      <c r="G125" s="349"/>
    </row>
    <row r="126" spans="1:7" s="347" customFormat="1" ht="29.5" customHeight="1">
      <c r="A126" s="343" t="s">
        <v>327</v>
      </c>
      <c r="B126" s="345"/>
      <c r="C126" s="345" t="s">
        <v>328</v>
      </c>
      <c r="D126" s="350">
        <v>0</v>
      </c>
      <c r="E126" s="350"/>
      <c r="F126" s="350">
        <v>0</v>
      </c>
      <c r="G126" s="350"/>
    </row>
    <row r="127" spans="1:7" s="257" customFormat="1">
      <c r="A127" s="341">
        <v>1484</v>
      </c>
      <c r="B127" s="342"/>
      <c r="C127" s="342" t="s">
        <v>329</v>
      </c>
      <c r="D127" s="349">
        <v>0</v>
      </c>
      <c r="E127" s="349"/>
      <c r="F127" s="349">
        <v>0</v>
      </c>
      <c r="G127" s="349"/>
    </row>
    <row r="128" spans="1:7" s="257" customFormat="1">
      <c r="A128" s="341">
        <v>1485</v>
      </c>
      <c r="B128" s="342"/>
      <c r="C128" s="342" t="s">
        <v>330</v>
      </c>
      <c r="D128" s="349">
        <v>0</v>
      </c>
      <c r="E128" s="349"/>
      <c r="F128" s="349">
        <v>0</v>
      </c>
      <c r="G128" s="349"/>
    </row>
    <row r="129" spans="1:7" s="257" customFormat="1">
      <c r="A129" s="341">
        <v>1486</v>
      </c>
      <c r="B129" s="342"/>
      <c r="C129" s="342" t="s">
        <v>331</v>
      </c>
      <c r="D129" s="349">
        <v>0</v>
      </c>
      <c r="E129" s="349"/>
      <c r="F129" s="349">
        <v>0</v>
      </c>
      <c r="G129" s="349"/>
    </row>
    <row r="130" spans="1:7" s="257" customFormat="1">
      <c r="A130" s="351">
        <v>1489</v>
      </c>
      <c r="B130" s="352"/>
      <c r="C130" s="352" t="s">
        <v>332</v>
      </c>
      <c r="D130" s="353">
        <v>0</v>
      </c>
      <c r="E130" s="353"/>
      <c r="F130" s="353">
        <v>0</v>
      </c>
      <c r="G130" s="353"/>
    </row>
    <row r="131" spans="1:7">
      <c r="A131" s="354">
        <v>1</v>
      </c>
      <c r="B131" s="355"/>
      <c r="C131" s="354" t="s">
        <v>333</v>
      </c>
      <c r="D131" s="356">
        <f>D111+D121</f>
        <v>11266197.06837</v>
      </c>
      <c r="E131" s="356">
        <f>E111+E121</f>
        <v>0</v>
      </c>
      <c r="F131" s="356">
        <f>F111+F121</f>
        <v>11358632.594829999</v>
      </c>
      <c r="G131" s="356">
        <f>G111+G121</f>
        <v>0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336">
        <v>20</v>
      </c>
      <c r="B133" s="337"/>
      <c r="C133" s="337" t="s">
        <v>334</v>
      </c>
      <c r="D133" s="466">
        <f t="shared" ref="D133:G133" si="17">D134+D140</f>
        <v>6940659.3975099996</v>
      </c>
      <c r="E133" s="466">
        <f t="shared" si="17"/>
        <v>0</v>
      </c>
      <c r="F133" s="466">
        <f t="shared" si="17"/>
        <v>7433689.9957500007</v>
      </c>
      <c r="G133" s="466">
        <f t="shared" si="17"/>
        <v>0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:G134" si="18">D135+D136+D138+D139</f>
        <v>4146545.5740699996</v>
      </c>
      <c r="E134" s="338">
        <f t="shared" si="18"/>
        <v>0</v>
      </c>
      <c r="F134" s="338">
        <f t="shared" si="18"/>
        <v>3614012.9932800005</v>
      </c>
      <c r="G134" s="338">
        <f t="shared" si="18"/>
        <v>0</v>
      </c>
    </row>
    <row r="135" spans="1:7" s="269" customFormat="1">
      <c r="A135" s="359">
        <v>200</v>
      </c>
      <c r="B135" s="342"/>
      <c r="C135" s="342" t="s">
        <v>337</v>
      </c>
      <c r="D135" s="283">
        <v>3104492.2521899999</v>
      </c>
      <c r="E135" s="283"/>
      <c r="F135" s="283">
        <v>2918308.8993600002</v>
      </c>
      <c r="G135" s="283"/>
    </row>
    <row r="136" spans="1:7" s="269" customFormat="1">
      <c r="A136" s="359">
        <v>201</v>
      </c>
      <c r="B136" s="342"/>
      <c r="C136" s="342" t="s">
        <v>338</v>
      </c>
      <c r="D136" s="283">
        <v>685000</v>
      </c>
      <c r="E136" s="283"/>
      <c r="F136" s="283">
        <v>308000</v>
      </c>
      <c r="G136" s="283"/>
    </row>
    <row r="137" spans="1:7" s="269" customFormat="1">
      <c r="A137" s="360" t="s">
        <v>339</v>
      </c>
      <c r="B137" s="361"/>
      <c r="C137" s="361" t="s">
        <v>340</v>
      </c>
      <c r="D137" s="362">
        <v>0</v>
      </c>
      <c r="E137" s="362"/>
      <c r="F137" s="362">
        <v>0</v>
      </c>
      <c r="G137" s="362"/>
    </row>
    <row r="138" spans="1:7" s="269" customFormat="1">
      <c r="A138" s="359">
        <v>204</v>
      </c>
      <c r="B138" s="342"/>
      <c r="C138" s="342" t="s">
        <v>341</v>
      </c>
      <c r="D138" s="349">
        <v>244371.13133</v>
      </c>
      <c r="E138" s="349"/>
      <c r="F138" s="349">
        <v>256503.15328</v>
      </c>
      <c r="G138" s="349"/>
    </row>
    <row r="139" spans="1:7" s="269" customFormat="1">
      <c r="A139" s="359">
        <v>205</v>
      </c>
      <c r="B139" s="342"/>
      <c r="C139" s="342" t="s">
        <v>342</v>
      </c>
      <c r="D139" s="349">
        <v>112682.19055</v>
      </c>
      <c r="E139" s="349"/>
      <c r="F139" s="349">
        <v>131200.94063999999</v>
      </c>
      <c r="G139" s="349"/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G140" si="19">D141+D143+D144</f>
        <v>2794113.8234399999</v>
      </c>
      <c r="E140" s="338">
        <f t="shared" si="19"/>
        <v>0</v>
      </c>
      <c r="F140" s="338">
        <f t="shared" si="19"/>
        <v>3819677.0024700002</v>
      </c>
      <c r="G140" s="338">
        <f t="shared" si="19"/>
        <v>0</v>
      </c>
    </row>
    <row r="141" spans="1:7" s="269" customFormat="1">
      <c r="A141" s="359">
        <v>206</v>
      </c>
      <c r="B141" s="342"/>
      <c r="C141" s="342" t="s">
        <v>345</v>
      </c>
      <c r="D141" s="349">
        <v>2583166.17368</v>
      </c>
      <c r="E141" s="349"/>
      <c r="F141" s="349">
        <v>3618067.91286</v>
      </c>
      <c r="G141" s="349"/>
    </row>
    <row r="142" spans="1:7" s="269" customFormat="1">
      <c r="A142" s="360" t="s">
        <v>346</v>
      </c>
      <c r="B142" s="361"/>
      <c r="C142" s="361" t="s">
        <v>347</v>
      </c>
      <c r="D142" s="362">
        <v>0</v>
      </c>
      <c r="E142" s="362"/>
      <c r="F142" s="362">
        <v>0</v>
      </c>
      <c r="G142" s="362"/>
    </row>
    <row r="143" spans="1:7" s="269" customFormat="1">
      <c r="A143" s="359">
        <v>208</v>
      </c>
      <c r="B143" s="342"/>
      <c r="C143" s="342" t="s">
        <v>348</v>
      </c>
      <c r="D143" s="349">
        <v>100038.645</v>
      </c>
      <c r="E143" s="349"/>
      <c r="F143" s="349">
        <v>88795.511339999997</v>
      </c>
      <c r="G143" s="349"/>
    </row>
    <row r="144" spans="1:7" s="273" customFormat="1" ht="28">
      <c r="A144" s="343">
        <v>209</v>
      </c>
      <c r="B144" s="345"/>
      <c r="C144" s="345" t="s">
        <v>349</v>
      </c>
      <c r="D144" s="350">
        <v>110909.00476</v>
      </c>
      <c r="E144" s="350"/>
      <c r="F144" s="350">
        <v>112813.57827</v>
      </c>
      <c r="G144" s="350"/>
    </row>
    <row r="145" spans="1:7" s="257" customFormat="1">
      <c r="A145" s="358">
        <v>29</v>
      </c>
      <c r="B145" s="340"/>
      <c r="C145" s="340" t="s">
        <v>350</v>
      </c>
      <c r="D145" s="349">
        <v>4325537.67086</v>
      </c>
      <c r="E145" s="349"/>
      <c r="F145" s="349">
        <v>3924942.5990800001</v>
      </c>
      <c r="G145" s="349"/>
    </row>
    <row r="146" spans="1:7" s="257" customFormat="1">
      <c r="A146" s="363" t="s">
        <v>351</v>
      </c>
      <c r="B146" s="364"/>
      <c r="C146" s="364" t="s">
        <v>352</v>
      </c>
      <c r="D146" s="295">
        <v>2808265.2379700001</v>
      </c>
      <c r="E146" s="295"/>
      <c r="F146" s="295">
        <v>3785147.69851</v>
      </c>
      <c r="G146" s="295"/>
    </row>
    <row r="147" spans="1:7">
      <c r="A147" s="354">
        <v>2</v>
      </c>
      <c r="B147" s="355"/>
      <c r="C147" s="354" t="s">
        <v>353</v>
      </c>
      <c r="D147" s="356">
        <f>D133+D145</f>
        <v>11266197.06837</v>
      </c>
      <c r="E147" s="356">
        <f>E133+E145</f>
        <v>0</v>
      </c>
      <c r="F147" s="356">
        <f>F133+F145</f>
        <v>11358632.594830001</v>
      </c>
      <c r="G147" s="356">
        <f>G133+G145</f>
        <v>0</v>
      </c>
    </row>
    <row r="148" spans="1:7" ht="7.5" customHeight="1"/>
    <row r="149" spans="1:7" ht="13.5" customHeight="1">
      <c r="A149" s="365" t="s">
        <v>354</v>
      </c>
      <c r="B149" s="366"/>
      <c r="C149" s="367" t="s">
        <v>355</v>
      </c>
      <c r="D149" s="366"/>
      <c r="E149" s="366"/>
      <c r="F149" s="366"/>
      <c r="G149" s="366"/>
    </row>
    <row r="150" spans="1:7">
      <c r="A150" s="368" t="s">
        <v>356</v>
      </c>
      <c r="B150" s="437"/>
      <c r="C150" s="437" t="s">
        <v>101</v>
      </c>
      <c r="D150" s="370">
        <f t="shared" ref="D150:G150" si="20">D77+SUM(D8:D12)-D30-D31+D16-D33+D59+D63-D73+D64-D74-D54+D20-D35</f>
        <v>613089.27949999901</v>
      </c>
      <c r="E150" s="370">
        <f t="shared" si="20"/>
        <v>-156484.82599999977</v>
      </c>
      <c r="F150" s="370">
        <f t="shared" si="20"/>
        <v>347837.29727999959</v>
      </c>
      <c r="G150" s="370">
        <f t="shared" si="20"/>
        <v>338029.93100000115</v>
      </c>
    </row>
    <row r="151" spans="1:7">
      <c r="A151" s="371" t="s">
        <v>357</v>
      </c>
      <c r="B151" s="366"/>
      <c r="C151" s="366" t="s">
        <v>358</v>
      </c>
      <c r="D151" s="373">
        <f t="shared" ref="D151:G151" si="21">IF(D177=0,0,D150/D177)</f>
        <v>0.14208954484206568</v>
      </c>
      <c r="E151" s="373">
        <f t="shared" si="21"/>
        <v>-4.0346121007612881E-2</v>
      </c>
      <c r="F151" s="373">
        <f t="shared" si="21"/>
        <v>7.7915307548082541E-2</v>
      </c>
      <c r="G151" s="373">
        <f t="shared" si="21"/>
        <v>8.3390695583364607E-2</v>
      </c>
    </row>
    <row r="152" spans="1:7" s="443" customFormat="1" ht="28">
      <c r="A152" s="381" t="s">
        <v>359</v>
      </c>
      <c r="B152" s="440"/>
      <c r="C152" s="440" t="s">
        <v>360</v>
      </c>
      <c r="D152" s="442">
        <f t="shared" ref="D152:G152" si="22">IF(D107=0,0,D150/D107)</f>
        <v>1.2314330716021937</v>
      </c>
      <c r="E152" s="442">
        <f t="shared" si="22"/>
        <v>-0.29548390496615218</v>
      </c>
      <c r="F152" s="442">
        <f t="shared" si="22"/>
        <v>0.72099237893484847</v>
      </c>
      <c r="G152" s="442">
        <f t="shared" si="22"/>
        <v>0.68651482231662542</v>
      </c>
    </row>
    <row r="153" spans="1:7" s="443" customFormat="1" ht="28">
      <c r="A153" s="374" t="s">
        <v>359</v>
      </c>
      <c r="B153" s="444"/>
      <c r="C153" s="444" t="s">
        <v>361</v>
      </c>
      <c r="D153" s="393">
        <f t="shared" ref="D153:G153" si="23">IF(0=D108,0,D150/D108)</f>
        <v>1.5549666585959643</v>
      </c>
      <c r="E153" s="393">
        <f t="shared" si="23"/>
        <v>-0.36261105965216545</v>
      </c>
      <c r="F153" s="393">
        <f t="shared" si="23"/>
        <v>0.93169281717353702</v>
      </c>
      <c r="G153" s="393">
        <f t="shared" si="23"/>
        <v>0.80232838007785678</v>
      </c>
    </row>
    <row r="154" spans="1:7" ht="28">
      <c r="A154" s="378" t="s">
        <v>362</v>
      </c>
      <c r="B154" s="446"/>
      <c r="C154" s="446" t="s">
        <v>363</v>
      </c>
      <c r="D154" s="386">
        <f t="shared" ref="D154:G154" si="24">D150-D107</f>
        <v>115222.77449999895</v>
      </c>
      <c r="E154" s="386">
        <f t="shared" si="24"/>
        <v>-686073.14999999967</v>
      </c>
      <c r="F154" s="386">
        <f t="shared" si="24"/>
        <v>-134605.10772000032</v>
      </c>
      <c r="G154" s="386">
        <f t="shared" si="24"/>
        <v>-154355.54999999882</v>
      </c>
    </row>
    <row r="155" spans="1:7" ht="28">
      <c r="A155" s="374" t="s">
        <v>364</v>
      </c>
      <c r="B155" s="444"/>
      <c r="C155" s="444" t="s">
        <v>365</v>
      </c>
      <c r="D155" s="383">
        <f t="shared" ref="D155:G155" si="25">D150-D108</f>
        <v>218811.19249999896</v>
      </c>
      <c r="E155" s="383">
        <f t="shared" si="25"/>
        <v>-588034.88999999966</v>
      </c>
      <c r="F155" s="383">
        <f t="shared" si="25"/>
        <v>-25501.737720000267</v>
      </c>
      <c r="G155" s="383">
        <f t="shared" si="25"/>
        <v>-83281.266999998828</v>
      </c>
    </row>
    <row r="156" spans="1:7">
      <c r="A156" s="436" t="s">
        <v>366</v>
      </c>
      <c r="B156" s="437"/>
      <c r="C156" s="437" t="s">
        <v>367</v>
      </c>
      <c r="D156" s="387">
        <f t="shared" ref="D156:G156" si="26">D135+D136-D137+D141-D142</f>
        <v>6372658.4258699995</v>
      </c>
      <c r="E156" s="387">
        <f t="shared" si="26"/>
        <v>0</v>
      </c>
      <c r="F156" s="387">
        <f t="shared" si="26"/>
        <v>6844376.8122199997</v>
      </c>
      <c r="G156" s="387">
        <f t="shared" si="26"/>
        <v>0</v>
      </c>
    </row>
    <row r="157" spans="1:7">
      <c r="A157" s="448" t="s">
        <v>368</v>
      </c>
      <c r="B157" s="449"/>
      <c r="C157" s="449" t="s">
        <v>369</v>
      </c>
      <c r="D157" s="390">
        <f t="shared" ref="D157:G157" si="27">IF(D177=0,0,D156/D177)</f>
        <v>1.476927040551562</v>
      </c>
      <c r="E157" s="390">
        <f t="shared" si="27"/>
        <v>0</v>
      </c>
      <c r="F157" s="390">
        <f t="shared" si="27"/>
        <v>1.5331355448918658</v>
      </c>
      <c r="G157" s="390">
        <f t="shared" si="27"/>
        <v>0</v>
      </c>
    </row>
    <row r="158" spans="1:7">
      <c r="A158" s="436" t="s">
        <v>370</v>
      </c>
      <c r="B158" s="437"/>
      <c r="C158" s="437" t="s">
        <v>371</v>
      </c>
      <c r="D158" s="387">
        <f t="shared" ref="D158:G158" si="28">D133-D142-D111</f>
        <v>1834723.9922899995</v>
      </c>
      <c r="E158" s="387">
        <f t="shared" si="28"/>
        <v>0</v>
      </c>
      <c r="F158" s="387">
        <f t="shared" si="28"/>
        <v>1969354.541100001</v>
      </c>
      <c r="G158" s="387">
        <f t="shared" si="28"/>
        <v>0</v>
      </c>
    </row>
    <row r="159" spans="1:7">
      <c r="A159" s="367" t="s">
        <v>372</v>
      </c>
      <c r="B159" s="366"/>
      <c r="C159" s="366" t="s">
        <v>373</v>
      </c>
      <c r="D159" s="391">
        <f t="shared" ref="D159:G159" si="29">D121-D123-D124-D142-D145</f>
        <v>-1092435.1484999992</v>
      </c>
      <c r="E159" s="391">
        <f t="shared" si="29"/>
        <v>0</v>
      </c>
      <c r="F159" s="391">
        <f t="shared" si="29"/>
        <v>-273044.61231999937</v>
      </c>
      <c r="G159" s="391">
        <f t="shared" si="29"/>
        <v>0</v>
      </c>
    </row>
    <row r="160" spans="1:7">
      <c r="A160" s="367" t="s">
        <v>374</v>
      </c>
      <c r="B160" s="366"/>
      <c r="C160" s="366" t="s">
        <v>375</v>
      </c>
      <c r="D160" s="392">
        <f t="shared" ref="D160:G160" si="30">IF(D175=0,"-",1000*D158/D175)</f>
        <v>9313.0833851425068</v>
      </c>
      <c r="E160" s="392">
        <f t="shared" si="30"/>
        <v>0</v>
      </c>
      <c r="F160" s="392">
        <f t="shared" si="30"/>
        <v>9949.9411578807812</v>
      </c>
      <c r="G160" s="392">
        <f t="shared" si="30"/>
        <v>0</v>
      </c>
    </row>
    <row r="161" spans="1:7">
      <c r="A161" s="367" t="s">
        <v>374</v>
      </c>
      <c r="B161" s="366"/>
      <c r="C161" s="366" t="s">
        <v>376</v>
      </c>
      <c r="D161" s="391">
        <f t="shared" ref="D161:G161" si="31">IF(D175=0,0,1000*(D159/D175))</f>
        <v>-5545.2153422501924</v>
      </c>
      <c r="E161" s="391">
        <f t="shared" si="31"/>
        <v>0</v>
      </c>
      <c r="F161" s="391">
        <f t="shared" si="31"/>
        <v>-1379.5270325184224</v>
      </c>
      <c r="G161" s="391">
        <f t="shared" si="31"/>
        <v>0</v>
      </c>
    </row>
    <row r="162" spans="1:7">
      <c r="A162" s="448" t="s">
        <v>377</v>
      </c>
      <c r="B162" s="449"/>
      <c r="C162" s="449" t="s">
        <v>378</v>
      </c>
      <c r="D162" s="390">
        <f t="shared" ref="D162:G162" si="32">IF((D22+D23+D65+D66)=0,0,D158/(D22+D23+D65+D66))</f>
        <v>0.65871095702165128</v>
      </c>
      <c r="E162" s="390">
        <f t="shared" si="32"/>
        <v>0</v>
      </c>
      <c r="F162" s="390">
        <f t="shared" si="32"/>
        <v>0.67299813202244296</v>
      </c>
      <c r="G162" s="390">
        <f t="shared" si="32"/>
        <v>0</v>
      </c>
    </row>
    <row r="163" spans="1:7">
      <c r="A163" s="367" t="s">
        <v>379</v>
      </c>
      <c r="B163" s="366"/>
      <c r="C163" s="366" t="s">
        <v>350</v>
      </c>
      <c r="D163" s="370">
        <f t="shared" ref="D163:G163" si="33">D145</f>
        <v>4325537.67086</v>
      </c>
      <c r="E163" s="370">
        <f t="shared" si="33"/>
        <v>0</v>
      </c>
      <c r="F163" s="370">
        <f t="shared" si="33"/>
        <v>3924942.5990800001</v>
      </c>
      <c r="G163" s="370">
        <f t="shared" si="33"/>
        <v>0</v>
      </c>
    </row>
    <row r="164" spans="1:7" ht="28">
      <c r="A164" s="374" t="s">
        <v>380</v>
      </c>
      <c r="B164" s="451"/>
      <c r="C164" s="451" t="s">
        <v>381</v>
      </c>
      <c r="D164" s="393">
        <f>IF(D178=0,0,D146/D178)</f>
        <v>0.7233393214617323</v>
      </c>
      <c r="E164" s="393">
        <f>IF(E178=0,0,E146/E178)</f>
        <v>0</v>
      </c>
      <c r="F164" s="393">
        <f>IF(F178=0,0,F146/F178)</f>
        <v>0.76999868166358676</v>
      </c>
      <c r="G164" s="393">
        <f>IF(G178=0,0,G146/G178)</f>
        <v>0</v>
      </c>
    </row>
    <row r="165" spans="1:7">
      <c r="A165" s="453" t="s">
        <v>382</v>
      </c>
      <c r="B165" s="454"/>
      <c r="C165" s="454" t="s">
        <v>383</v>
      </c>
      <c r="D165" s="396">
        <f t="shared" ref="D165:G165" si="34">IF(D177=0,0,D180/D177)</f>
        <v>4.4032978028559683E-2</v>
      </c>
      <c r="E165" s="396">
        <f t="shared" si="34"/>
        <v>0.2087869322288354</v>
      </c>
      <c r="F165" s="396">
        <f t="shared" si="34"/>
        <v>0.17679640833060717</v>
      </c>
      <c r="G165" s="396">
        <f t="shared" si="34"/>
        <v>5.0544873801096908E-2</v>
      </c>
    </row>
    <row r="166" spans="1:7">
      <c r="A166" s="367" t="s">
        <v>384</v>
      </c>
      <c r="B166" s="366"/>
      <c r="C166" s="366" t="s">
        <v>252</v>
      </c>
      <c r="D166" s="370">
        <f t="shared" ref="D166:G166" si="35">D55</f>
        <v>280309.63399999996</v>
      </c>
      <c r="E166" s="370">
        <f t="shared" si="35"/>
        <v>156497.29800000001</v>
      </c>
      <c r="F166" s="370">
        <f t="shared" si="35"/>
        <v>329548.12400000007</v>
      </c>
      <c r="G166" s="370">
        <f t="shared" si="35"/>
        <v>204168.27</v>
      </c>
    </row>
    <row r="167" spans="1:7">
      <c r="A167" s="448" t="s">
        <v>385</v>
      </c>
      <c r="B167" s="449"/>
      <c r="C167" s="449" t="s">
        <v>386</v>
      </c>
      <c r="D167" s="390">
        <f t="shared" ref="D167:G167" si="36">IF(0=D111,0,(D44+D45+D46+D47+D48)/D111)</f>
        <v>5.7505960161544321E-2</v>
      </c>
      <c r="E167" s="390">
        <f t="shared" si="36"/>
        <v>0</v>
      </c>
      <c r="F167" s="390">
        <f t="shared" si="36"/>
        <v>7.0638811105846286E-2</v>
      </c>
      <c r="G167" s="390">
        <f t="shared" si="36"/>
        <v>0</v>
      </c>
    </row>
    <row r="168" spans="1:7">
      <c r="A168" s="367" t="s">
        <v>387</v>
      </c>
      <c r="B168" s="437"/>
      <c r="C168" s="437" t="s">
        <v>388</v>
      </c>
      <c r="D168" s="370">
        <f t="shared" ref="D168:G168" si="37">D38-D44</f>
        <v>9351.6520000000019</v>
      </c>
      <c r="E168" s="370">
        <f t="shared" si="37"/>
        <v>14151.412</v>
      </c>
      <c r="F168" s="370">
        <f t="shared" si="37"/>
        <v>-10451.594999999998</v>
      </c>
      <c r="G168" s="370">
        <f t="shared" si="37"/>
        <v>10132.724999999999</v>
      </c>
    </row>
    <row r="169" spans="1:7">
      <c r="A169" s="448" t="s">
        <v>389</v>
      </c>
      <c r="B169" s="449"/>
      <c r="C169" s="449" t="s">
        <v>390</v>
      </c>
      <c r="D169" s="373">
        <f t="shared" ref="D169:G169" si="38">IF(D177=0,0,D168/D177)</f>
        <v>2.1673384621650289E-3</v>
      </c>
      <c r="E169" s="373">
        <f t="shared" si="38"/>
        <v>3.6486258481099368E-3</v>
      </c>
      <c r="F169" s="373">
        <f t="shared" si="38"/>
        <v>-2.3411498570191586E-3</v>
      </c>
      <c r="G169" s="373">
        <f t="shared" si="38"/>
        <v>2.4997046368208892E-3</v>
      </c>
    </row>
    <row r="170" spans="1:7">
      <c r="A170" s="367" t="s">
        <v>391</v>
      </c>
      <c r="B170" s="366"/>
      <c r="C170" s="366" t="s">
        <v>392</v>
      </c>
      <c r="D170" s="370">
        <f t="shared" ref="D170:G170" si="39">SUM(D82:D87)+SUM(D89:D94)</f>
        <v>597613.70700000005</v>
      </c>
      <c r="E170" s="370">
        <f t="shared" si="39"/>
        <v>545515.88599999994</v>
      </c>
      <c r="F170" s="370">
        <f t="shared" si="39"/>
        <v>505797.22399999993</v>
      </c>
      <c r="G170" s="370">
        <f t="shared" si="39"/>
        <v>569177.56799999997</v>
      </c>
    </row>
    <row r="171" spans="1:7">
      <c r="A171" s="367" t="s">
        <v>393</v>
      </c>
      <c r="B171" s="366"/>
      <c r="C171" s="366" t="s">
        <v>394</v>
      </c>
      <c r="D171" s="391">
        <f t="shared" ref="D171:G171" si="40">SUM(D96:D102)+SUM(D104:D105)</f>
        <v>99747.20199999999</v>
      </c>
      <c r="E171" s="391">
        <f t="shared" si="40"/>
        <v>15927.562</v>
      </c>
      <c r="F171" s="391">
        <f t="shared" si="40"/>
        <v>23354.819</v>
      </c>
      <c r="G171" s="391">
        <f t="shared" si="40"/>
        <v>76792.087</v>
      </c>
    </row>
    <row r="172" spans="1:7">
      <c r="A172" s="453" t="s">
        <v>395</v>
      </c>
      <c r="B172" s="454"/>
      <c r="C172" s="454" t="s">
        <v>396</v>
      </c>
      <c r="D172" s="396">
        <f t="shared" ref="D172:G172" si="41">IF(D184=0,0,D170/D184)</f>
        <v>0.14213243664321176</v>
      </c>
      <c r="E172" s="396">
        <f t="shared" si="41"/>
        <v>0.11930392710650037</v>
      </c>
      <c r="F172" s="396">
        <f t="shared" si="41"/>
        <v>0.1113246426240023</v>
      </c>
      <c r="G172" s="396">
        <f t="shared" si="41"/>
        <v>0.13306650822905033</v>
      </c>
    </row>
    <row r="173" spans="1:7">
      <c r="A173" s="479"/>
    </row>
    <row r="174" spans="1:7">
      <c r="A174" s="457" t="s">
        <v>397</v>
      </c>
      <c r="B174" s="399"/>
      <c r="C174" s="398"/>
      <c r="D174" s="316"/>
      <c r="E174" s="316"/>
      <c r="F174" s="316"/>
      <c r="G174" s="316"/>
    </row>
    <row r="175" spans="1:7" s="257" customFormat="1">
      <c r="A175" s="459" t="s">
        <v>398</v>
      </c>
      <c r="B175" s="399"/>
      <c r="C175" s="399" t="s">
        <v>421</v>
      </c>
      <c r="D175" s="483">
        <v>197005</v>
      </c>
      <c r="E175" s="483">
        <v>198110</v>
      </c>
      <c r="F175" s="397">
        <v>197926.25</v>
      </c>
      <c r="G175" s="397">
        <v>198580</v>
      </c>
    </row>
    <row r="176" spans="1:7">
      <c r="A176" s="457" t="s">
        <v>400</v>
      </c>
      <c r="B176" s="399"/>
      <c r="C176" s="399"/>
      <c r="D176" s="399"/>
      <c r="E176" s="399"/>
      <c r="F176" s="399"/>
      <c r="G176" s="399"/>
    </row>
    <row r="177" spans="1:7">
      <c r="A177" s="459" t="s">
        <v>401</v>
      </c>
      <c r="B177" s="399"/>
      <c r="C177" s="399" t="s">
        <v>402</v>
      </c>
      <c r="D177" s="400">
        <f t="shared" ref="D177:G177" si="42">SUM(D22:D32)+SUM(D44:D53)+SUM(D65:D72)+D75</f>
        <v>4314809.2294999994</v>
      </c>
      <c r="E177" s="400">
        <f t="shared" si="42"/>
        <v>3878559.3780000005</v>
      </c>
      <c r="F177" s="400">
        <f t="shared" si="42"/>
        <v>4464299.8689999999</v>
      </c>
      <c r="G177" s="400">
        <f t="shared" si="42"/>
        <v>4053568.9100000006</v>
      </c>
    </row>
    <row r="178" spans="1:7">
      <c r="A178" s="459" t="s">
        <v>403</v>
      </c>
      <c r="B178" s="399"/>
      <c r="C178" s="399" t="s">
        <v>404</v>
      </c>
      <c r="D178" s="400">
        <f t="shared" ref="D178:G178" si="43">D78-D17-D20-D59-D63-D64</f>
        <v>3882362.1980000008</v>
      </c>
      <c r="E178" s="400">
        <f t="shared" si="43"/>
        <v>4830685.3059999999</v>
      </c>
      <c r="F178" s="400">
        <f t="shared" si="43"/>
        <v>4915784.6482700016</v>
      </c>
      <c r="G178" s="400">
        <f t="shared" si="43"/>
        <v>3910293.3829999994</v>
      </c>
    </row>
    <row r="179" spans="1:7">
      <c r="A179" s="459"/>
      <c r="B179" s="399"/>
      <c r="C179" s="399" t="s">
        <v>405</v>
      </c>
      <c r="D179" s="400">
        <f t="shared" ref="D179:G179" si="44">D178+D170</f>
        <v>4479975.9050000012</v>
      </c>
      <c r="E179" s="400">
        <f t="shared" si="44"/>
        <v>5376201.1919999998</v>
      </c>
      <c r="F179" s="400">
        <f t="shared" si="44"/>
        <v>5421581.8722700011</v>
      </c>
      <c r="G179" s="400">
        <f t="shared" si="44"/>
        <v>4479470.9509999994</v>
      </c>
    </row>
    <row r="180" spans="1:7">
      <c r="A180" s="459" t="s">
        <v>406</v>
      </c>
      <c r="B180" s="399"/>
      <c r="C180" s="399" t="s">
        <v>407</v>
      </c>
      <c r="D180" s="400">
        <f t="shared" ref="D180:G180" si="45">D38-D44+D8+D9+D10+D16-D33</f>
        <v>189993.90000000002</v>
      </c>
      <c r="E180" s="400">
        <f t="shared" si="45"/>
        <v>809792.51400000008</v>
      </c>
      <c r="F180" s="400">
        <f t="shared" si="45"/>
        <v>789272.18255000003</v>
      </c>
      <c r="G180" s="400">
        <f t="shared" si="45"/>
        <v>204887.12899999999</v>
      </c>
    </row>
    <row r="181" spans="1:7" ht="27.5" customHeight="1">
      <c r="A181" s="462" t="s">
        <v>408</v>
      </c>
      <c r="B181" s="402"/>
      <c r="C181" s="402" t="s">
        <v>409</v>
      </c>
      <c r="D181" s="403">
        <f t="shared" ref="D181:G181" si="46">D22+D23+D24+D25+D26+D29+SUM(D44:D47)+SUM(D49:D53)-D54+D32-D33+SUM(D65:D70)+D72</f>
        <v>4208399.9464999996</v>
      </c>
      <c r="E181" s="403">
        <f t="shared" si="46"/>
        <v>3870564.3830000004</v>
      </c>
      <c r="F181" s="403">
        <f t="shared" si="46"/>
        <v>4264797.3679999998</v>
      </c>
      <c r="G181" s="403">
        <f t="shared" si="46"/>
        <v>4046063.9530000007</v>
      </c>
    </row>
    <row r="182" spans="1:7">
      <c r="A182" s="464" t="s">
        <v>410</v>
      </c>
      <c r="B182" s="402"/>
      <c r="C182" s="402" t="s">
        <v>411</v>
      </c>
      <c r="D182" s="403">
        <f t="shared" ref="D182:G182" si="47">D181+D171</f>
        <v>4308147.1484999992</v>
      </c>
      <c r="E182" s="403">
        <f t="shared" si="47"/>
        <v>3886491.9450000003</v>
      </c>
      <c r="F182" s="403">
        <f t="shared" si="47"/>
        <v>4288152.1869999999</v>
      </c>
      <c r="G182" s="403">
        <f t="shared" si="47"/>
        <v>4122856.0400000005</v>
      </c>
    </row>
    <row r="183" spans="1:7">
      <c r="A183" s="464" t="s">
        <v>412</v>
      </c>
      <c r="B183" s="402"/>
      <c r="C183" s="402" t="s">
        <v>413</v>
      </c>
      <c r="D183" s="403">
        <f t="shared" ref="D183:G183" si="48">D4+D5-D7+D38+D39+D40+D41+D43+D13-D16+D57+D58+D60+D62</f>
        <v>3607012.0710000005</v>
      </c>
      <c r="E183" s="403">
        <f t="shared" si="48"/>
        <v>4026973.0440000007</v>
      </c>
      <c r="F183" s="403">
        <f t="shared" si="48"/>
        <v>4037646.2767200004</v>
      </c>
      <c r="G183" s="403">
        <f t="shared" si="48"/>
        <v>3708214.0579999997</v>
      </c>
    </row>
    <row r="184" spans="1:7">
      <c r="A184" s="464" t="s">
        <v>414</v>
      </c>
      <c r="B184" s="402"/>
      <c r="C184" s="402" t="s">
        <v>415</v>
      </c>
      <c r="D184" s="403">
        <f t="shared" ref="D184:G184" si="49">D183+D170</f>
        <v>4204625.7780000009</v>
      </c>
      <c r="E184" s="403">
        <f t="shared" si="49"/>
        <v>4572488.9300000006</v>
      </c>
      <c r="F184" s="403">
        <f t="shared" si="49"/>
        <v>4543443.5007199999</v>
      </c>
      <c r="G184" s="403">
        <f t="shared" si="49"/>
        <v>4277391.6260000002</v>
      </c>
    </row>
    <row r="185" spans="1:7">
      <c r="A185" s="464"/>
      <c r="B185" s="402"/>
      <c r="C185" s="402" t="s">
        <v>416</v>
      </c>
      <c r="D185" s="403">
        <f t="shared" ref="D185:G186" si="50">D181-D183</f>
        <v>601387.87549999915</v>
      </c>
      <c r="E185" s="403">
        <f t="shared" si="50"/>
        <v>-156408.66100000031</v>
      </c>
      <c r="F185" s="403">
        <f t="shared" si="50"/>
        <v>227151.09127999935</v>
      </c>
      <c r="G185" s="403">
        <f t="shared" si="50"/>
        <v>337849.89500000095</v>
      </c>
    </row>
    <row r="186" spans="1:7">
      <c r="A186" s="464"/>
      <c r="B186" s="402"/>
      <c r="C186" s="402" t="s">
        <v>417</v>
      </c>
      <c r="D186" s="403">
        <f t="shared" si="50"/>
        <v>103521.37049999833</v>
      </c>
      <c r="E186" s="403">
        <f t="shared" si="50"/>
        <v>-685996.98500000034</v>
      </c>
      <c r="F186" s="403">
        <f t="shared" si="50"/>
        <v>-255291.31371999998</v>
      </c>
      <c r="G186" s="403">
        <f t="shared" si="50"/>
        <v>-154535.58599999966</v>
      </c>
    </row>
    <row r="188" spans="1:7">
      <c r="A188" s="575" t="s">
        <v>428</v>
      </c>
      <c r="B188" s="576"/>
      <c r="C188" s="576"/>
    </row>
    <row r="189" spans="1:7">
      <c r="A189" s="377" t="s">
        <v>429</v>
      </c>
      <c r="B189" s="377"/>
      <c r="C189" s="377"/>
    </row>
  </sheetData>
  <sheetProtection selectLockedCells="1" sort="0" autoFilter="0" pivotTables="0"/>
  <autoFilter ref="A1:AO1" xr:uid="{00000000-0009-0000-0000-00000C000000}"/>
  <mergeCells count="3">
    <mergeCell ref="A3:C3"/>
    <mergeCell ref="A81:C81"/>
    <mergeCell ref="A188:C188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7" max="8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Q186"/>
  <sheetViews>
    <sheetView zoomScale="115" zoomScaleNormal="115" workbookViewId="0">
      <selection activeCell="B31" sqref="B31"/>
    </sheetView>
  </sheetViews>
  <sheetFormatPr baseColWidth="10" defaultColWidth="11.5" defaultRowHeight="13"/>
  <cols>
    <col min="1" max="1" width="15.1640625" style="252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43" s="244" customFormat="1" ht="18" customHeight="1">
      <c r="A1" s="467" t="s">
        <v>190</v>
      </c>
      <c r="B1" s="467" t="s">
        <v>424</v>
      </c>
      <c r="C1" s="467" t="s">
        <v>425</v>
      </c>
      <c r="D1" s="468" t="s">
        <v>23</v>
      </c>
      <c r="E1" s="469" t="s">
        <v>22</v>
      </c>
      <c r="F1" s="468" t="s">
        <v>23</v>
      </c>
      <c r="G1" s="469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</row>
    <row r="2" spans="1:43" s="250" customFormat="1" ht="15" customHeight="1">
      <c r="A2" s="245"/>
      <c r="B2" s="246"/>
      <c r="C2" s="247" t="s">
        <v>192</v>
      </c>
      <c r="D2" s="248">
        <v>2015</v>
      </c>
      <c r="E2" s="470">
        <v>2016</v>
      </c>
      <c r="F2" s="248">
        <v>2016</v>
      </c>
      <c r="G2" s="470">
        <v>2017</v>
      </c>
    </row>
    <row r="3" spans="1:43" ht="15" customHeight="1">
      <c r="A3" s="571" t="s">
        <v>193</v>
      </c>
      <c r="B3" s="572"/>
      <c r="C3" s="572"/>
      <c r="D3" s="251"/>
      <c r="E3" s="251"/>
      <c r="F3" s="251"/>
      <c r="G3" s="251"/>
    </row>
    <row r="4" spans="1:43" s="257" customFormat="1" ht="12.75" customHeight="1">
      <c r="A4" s="253">
        <v>30</v>
      </c>
      <c r="B4" s="254"/>
      <c r="C4" s="255" t="s">
        <v>33</v>
      </c>
      <c r="D4" s="256">
        <v>612716.9</v>
      </c>
      <c r="E4" s="256">
        <v>596036.69999999995</v>
      </c>
      <c r="F4" s="256">
        <v>587684.9</v>
      </c>
      <c r="G4" s="256">
        <v>599462</v>
      </c>
    </row>
    <row r="5" spans="1:43" s="257" customFormat="1" ht="12.75" customHeight="1">
      <c r="A5" s="258">
        <v>31</v>
      </c>
      <c r="B5" s="259"/>
      <c r="C5" s="260" t="s">
        <v>194</v>
      </c>
      <c r="D5" s="261">
        <v>207169.6</v>
      </c>
      <c r="E5" s="261">
        <v>226779.9</v>
      </c>
      <c r="F5" s="261">
        <v>220947.5</v>
      </c>
      <c r="G5" s="261">
        <v>230282.5</v>
      </c>
    </row>
    <row r="6" spans="1:43" s="257" customFormat="1" ht="12.75" customHeight="1">
      <c r="A6" s="262" t="s">
        <v>36</v>
      </c>
      <c r="B6" s="263"/>
      <c r="C6" s="264" t="s">
        <v>195</v>
      </c>
      <c r="D6" s="261">
        <v>29599.200000000001</v>
      </c>
      <c r="E6" s="261">
        <v>27813.3</v>
      </c>
      <c r="F6" s="261">
        <v>26643.7</v>
      </c>
      <c r="G6" s="261">
        <v>28557.200000000001</v>
      </c>
    </row>
    <row r="7" spans="1:43" s="257" customFormat="1" ht="12.75" customHeight="1">
      <c r="A7" s="262" t="s">
        <v>196</v>
      </c>
      <c r="B7" s="263"/>
      <c r="C7" s="264" t="s">
        <v>197</v>
      </c>
      <c r="D7" s="261">
        <v>-19405.798999999999</v>
      </c>
      <c r="E7" s="261">
        <v>25064.5</v>
      </c>
      <c r="F7" s="261">
        <v>6630.3</v>
      </c>
      <c r="G7" s="261">
        <v>19.5</v>
      </c>
    </row>
    <row r="8" spans="1:43" s="257" customFormat="1" ht="12.75" customHeight="1">
      <c r="A8" s="265">
        <v>330</v>
      </c>
      <c r="B8" s="259"/>
      <c r="C8" s="260" t="s">
        <v>198</v>
      </c>
      <c r="D8" s="261">
        <v>67990.7</v>
      </c>
      <c r="E8" s="261">
        <v>63442.400000000001</v>
      </c>
      <c r="F8" s="261">
        <v>61878.7</v>
      </c>
      <c r="G8" s="261">
        <v>63426.7</v>
      </c>
    </row>
    <row r="9" spans="1:43" s="257" customFormat="1" ht="12.75" customHeight="1">
      <c r="A9" s="265">
        <v>332</v>
      </c>
      <c r="B9" s="259"/>
      <c r="C9" s="260" t="s">
        <v>199</v>
      </c>
      <c r="D9" s="261">
        <v>0</v>
      </c>
      <c r="E9" s="261">
        <v>0</v>
      </c>
      <c r="F9" s="261">
        <v>0</v>
      </c>
      <c r="G9" s="261">
        <v>0</v>
      </c>
    </row>
    <row r="10" spans="1:43" s="257" customFormat="1" ht="12.75" customHeight="1">
      <c r="A10" s="265">
        <v>339</v>
      </c>
      <c r="B10" s="259"/>
      <c r="C10" s="260" t="s">
        <v>200</v>
      </c>
      <c r="D10" s="261">
        <v>0</v>
      </c>
      <c r="E10" s="261">
        <v>0</v>
      </c>
      <c r="F10" s="261">
        <v>0</v>
      </c>
      <c r="G10" s="261">
        <v>0</v>
      </c>
    </row>
    <row r="11" spans="1:43" s="257" customFormat="1" ht="12.75" customHeight="1">
      <c r="A11" s="258">
        <v>350</v>
      </c>
      <c r="B11" s="259"/>
      <c r="C11" s="260" t="s">
        <v>201</v>
      </c>
      <c r="D11" s="261">
        <v>22093.599999999999</v>
      </c>
      <c r="E11" s="261">
        <v>22330</v>
      </c>
      <c r="F11" s="261">
        <v>22223.4</v>
      </c>
      <c r="G11" s="261">
        <v>0</v>
      </c>
    </row>
    <row r="12" spans="1:43" s="269" customFormat="1" ht="14">
      <c r="A12" s="266">
        <v>351</v>
      </c>
      <c r="B12" s="267"/>
      <c r="C12" s="268" t="s">
        <v>202</v>
      </c>
      <c r="D12" s="261">
        <v>0</v>
      </c>
      <c r="E12" s="261">
        <v>0</v>
      </c>
      <c r="F12" s="261">
        <v>0</v>
      </c>
      <c r="G12" s="261">
        <v>0</v>
      </c>
    </row>
    <row r="13" spans="1:43" s="257" customFormat="1" ht="12.75" customHeight="1">
      <c r="A13" s="258">
        <v>36</v>
      </c>
      <c r="B13" s="259"/>
      <c r="C13" s="260" t="s">
        <v>203</v>
      </c>
      <c r="D13" s="261">
        <v>1523905.7</v>
      </c>
      <c r="E13" s="261">
        <v>1574555.6</v>
      </c>
      <c r="F13" s="261">
        <v>1563760.5</v>
      </c>
      <c r="G13" s="261">
        <v>1624056.6</v>
      </c>
    </row>
    <row r="14" spans="1:43" s="257" customFormat="1" ht="12.75" customHeight="1">
      <c r="A14" s="270" t="s">
        <v>204</v>
      </c>
      <c r="B14" s="259"/>
      <c r="C14" s="271" t="s">
        <v>205</v>
      </c>
      <c r="D14" s="261">
        <v>78186.2</v>
      </c>
      <c r="E14" s="261">
        <v>90476</v>
      </c>
      <c r="F14" s="261">
        <v>0</v>
      </c>
      <c r="G14" s="261">
        <v>88827</v>
      </c>
    </row>
    <row r="15" spans="1:43" s="257" customFormat="1" ht="12.75" customHeight="1">
      <c r="A15" s="270" t="s">
        <v>206</v>
      </c>
      <c r="B15" s="259"/>
      <c r="C15" s="271" t="s">
        <v>207</v>
      </c>
      <c r="D15" s="261">
        <v>104696.5</v>
      </c>
      <c r="E15" s="261">
        <v>102604.6</v>
      </c>
      <c r="F15" s="261">
        <v>103148.3</v>
      </c>
      <c r="G15" s="261">
        <v>110958</v>
      </c>
    </row>
    <row r="16" spans="1:43" s="273" customFormat="1" ht="26.25" customHeight="1">
      <c r="A16" s="270" t="s">
        <v>208</v>
      </c>
      <c r="B16" s="272"/>
      <c r="C16" s="271" t="s">
        <v>209</v>
      </c>
      <c r="D16" s="261">
        <v>1629.2</v>
      </c>
      <c r="E16" s="261">
        <v>8312.5</v>
      </c>
      <c r="F16" s="261">
        <v>25149.1</v>
      </c>
      <c r="G16" s="261">
        <v>5240.5</v>
      </c>
    </row>
    <row r="17" spans="1:7" s="274" customFormat="1">
      <c r="A17" s="258">
        <v>37</v>
      </c>
      <c r="B17" s="259"/>
      <c r="C17" s="260" t="s">
        <v>210</v>
      </c>
      <c r="D17" s="261">
        <v>90828.800000000003</v>
      </c>
      <c r="E17" s="261">
        <v>85253.1</v>
      </c>
      <c r="F17" s="261">
        <v>103313.5</v>
      </c>
      <c r="G17" s="261">
        <v>82763.399999999994</v>
      </c>
    </row>
    <row r="18" spans="1:7" s="274" customFormat="1">
      <c r="A18" s="275" t="s">
        <v>211</v>
      </c>
      <c r="B18" s="263"/>
      <c r="C18" s="264" t="s">
        <v>212</v>
      </c>
      <c r="D18" s="261">
        <v>854.9</v>
      </c>
      <c r="E18" s="261">
        <v>1000</v>
      </c>
      <c r="F18" s="261">
        <v>1396.5</v>
      </c>
      <c r="G18" s="261">
        <v>885</v>
      </c>
    </row>
    <row r="19" spans="1:7" s="274" customFormat="1">
      <c r="A19" s="275" t="s">
        <v>213</v>
      </c>
      <c r="B19" s="263"/>
      <c r="C19" s="264" t="s">
        <v>214</v>
      </c>
      <c r="D19" s="261">
        <v>44607.9</v>
      </c>
      <c r="E19" s="261">
        <v>46309.9</v>
      </c>
      <c r="F19" s="261">
        <v>44271.5</v>
      </c>
      <c r="G19" s="261">
        <v>42558.9</v>
      </c>
    </row>
    <row r="20" spans="1:7" s="257" customFormat="1" ht="12.75" customHeight="1">
      <c r="A20" s="276">
        <v>39</v>
      </c>
      <c r="B20" s="277"/>
      <c r="C20" s="278" t="s">
        <v>215</v>
      </c>
      <c r="D20" s="279">
        <v>196.5</v>
      </c>
      <c r="E20" s="279">
        <v>179.1</v>
      </c>
      <c r="F20" s="279">
        <v>1462.9</v>
      </c>
      <c r="G20" s="279">
        <v>15530.6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2524705.2999999998</v>
      </c>
      <c r="E21" s="282">
        <f t="shared" si="0"/>
        <v>2568397.7000000002</v>
      </c>
      <c r="F21" s="282">
        <f t="shared" si="0"/>
        <v>2559808.5</v>
      </c>
      <c r="G21" s="282">
        <f t="shared" si="0"/>
        <v>2599991.1999999997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410">
        <v>1416841.6</v>
      </c>
      <c r="E22" s="410">
        <v>1452750</v>
      </c>
      <c r="F22" s="410">
        <v>1473597.3</v>
      </c>
      <c r="G22" s="410">
        <v>1476380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410">
        <v>256560.5</v>
      </c>
      <c r="E23" s="410">
        <v>207200</v>
      </c>
      <c r="F23" s="410">
        <v>250929.3</v>
      </c>
      <c r="G23" s="410">
        <v>191617.5</v>
      </c>
    </row>
    <row r="24" spans="1:7" s="284" customFormat="1" ht="12.75" customHeight="1">
      <c r="A24" s="258">
        <v>41</v>
      </c>
      <c r="B24" s="259"/>
      <c r="C24" s="260" t="s">
        <v>221</v>
      </c>
      <c r="D24" s="410">
        <v>53523.199999999997</v>
      </c>
      <c r="E24" s="410">
        <v>19439</v>
      </c>
      <c r="F24" s="410">
        <v>31079.599999999999</v>
      </c>
      <c r="G24" s="410">
        <v>45259.5</v>
      </c>
    </row>
    <row r="25" spans="1:7" s="257" customFormat="1" ht="12.75" customHeight="1">
      <c r="A25" s="285">
        <v>42</v>
      </c>
      <c r="B25" s="286"/>
      <c r="C25" s="260" t="s">
        <v>222</v>
      </c>
      <c r="D25" s="410">
        <v>139143.9</v>
      </c>
      <c r="E25" s="410">
        <v>145595.29999999999</v>
      </c>
      <c r="F25" s="410">
        <v>137046.6</v>
      </c>
      <c r="G25" s="410">
        <v>136107.1</v>
      </c>
    </row>
    <row r="26" spans="1:7" s="288" customFormat="1" ht="12.75" customHeight="1">
      <c r="A26" s="266">
        <v>430</v>
      </c>
      <c r="B26" s="259"/>
      <c r="C26" s="260" t="s">
        <v>223</v>
      </c>
      <c r="D26" s="411">
        <v>2977.1</v>
      </c>
      <c r="E26" s="411">
        <v>1899.3</v>
      </c>
      <c r="F26" s="411">
        <v>2782.8</v>
      </c>
      <c r="G26" s="411">
        <v>2081.8000000000002</v>
      </c>
    </row>
    <row r="27" spans="1:7" s="288" customFormat="1" ht="12.75" customHeight="1">
      <c r="A27" s="266">
        <v>431</v>
      </c>
      <c r="B27" s="259"/>
      <c r="C27" s="260" t="s">
        <v>224</v>
      </c>
      <c r="D27" s="411">
        <v>0</v>
      </c>
      <c r="E27" s="411">
        <v>0</v>
      </c>
      <c r="F27" s="411">
        <v>0</v>
      </c>
      <c r="G27" s="411">
        <v>0</v>
      </c>
    </row>
    <row r="28" spans="1:7" s="288" customFormat="1" ht="12.75" customHeight="1">
      <c r="A28" s="266">
        <v>432</v>
      </c>
      <c r="B28" s="259"/>
      <c r="C28" s="260" t="s">
        <v>225</v>
      </c>
      <c r="D28" s="411">
        <v>0</v>
      </c>
      <c r="E28" s="411">
        <v>0</v>
      </c>
      <c r="F28" s="411">
        <v>0</v>
      </c>
      <c r="G28" s="411">
        <v>0</v>
      </c>
    </row>
    <row r="29" spans="1:7" s="288" customFormat="1" ht="12.75" customHeight="1">
      <c r="A29" s="266">
        <v>439</v>
      </c>
      <c r="B29" s="259"/>
      <c r="C29" s="260" t="s">
        <v>226</v>
      </c>
      <c r="D29" s="411">
        <v>1647.5</v>
      </c>
      <c r="E29" s="411">
        <v>386</v>
      </c>
      <c r="F29" s="411">
        <v>727.7</v>
      </c>
      <c r="G29" s="411">
        <v>473.9</v>
      </c>
    </row>
    <row r="30" spans="1:7" s="257" customFormat="1" ht="14">
      <c r="A30" s="266">
        <v>450</v>
      </c>
      <c r="B30" s="267"/>
      <c r="C30" s="268" t="s">
        <v>227</v>
      </c>
      <c r="D30" s="412">
        <v>2022.7</v>
      </c>
      <c r="E30" s="412">
        <v>2194.1999999999998</v>
      </c>
      <c r="F30" s="412">
        <v>854.1</v>
      </c>
      <c r="G30" s="412">
        <v>5796</v>
      </c>
    </row>
    <row r="31" spans="1:7" s="269" customFormat="1" ht="14">
      <c r="A31" s="266">
        <v>451</v>
      </c>
      <c r="B31" s="267"/>
      <c r="C31" s="268" t="s">
        <v>228</v>
      </c>
      <c r="D31" s="413">
        <v>3000.5</v>
      </c>
      <c r="E31" s="413">
        <v>0</v>
      </c>
      <c r="F31" s="413">
        <v>400.5</v>
      </c>
      <c r="G31" s="413">
        <v>9593.1</v>
      </c>
    </row>
    <row r="32" spans="1:7" s="257" customFormat="1" ht="12.75" customHeight="1">
      <c r="A32" s="258">
        <v>46</v>
      </c>
      <c r="B32" s="259"/>
      <c r="C32" s="260" t="s">
        <v>229</v>
      </c>
      <c r="D32" s="410">
        <v>472194.8</v>
      </c>
      <c r="E32" s="410">
        <v>524064.1</v>
      </c>
      <c r="F32" s="410">
        <v>542541.9</v>
      </c>
      <c r="G32" s="410">
        <v>569548.19999999995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422">
        <v>0</v>
      </c>
      <c r="E33" s="422">
        <v>0</v>
      </c>
      <c r="F33" s="422">
        <v>0</v>
      </c>
      <c r="G33" s="422">
        <v>0</v>
      </c>
    </row>
    <row r="34" spans="1:7" s="257" customFormat="1" ht="15" customHeight="1">
      <c r="A34" s="258">
        <v>47</v>
      </c>
      <c r="B34" s="259"/>
      <c r="C34" s="260" t="s">
        <v>210</v>
      </c>
      <c r="D34" s="410">
        <v>90828.800000000003</v>
      </c>
      <c r="E34" s="410">
        <v>85253.1</v>
      </c>
      <c r="F34" s="410">
        <v>103313.5</v>
      </c>
      <c r="G34" s="410">
        <v>82763.399999999994</v>
      </c>
    </row>
    <row r="35" spans="1:7" s="257" customFormat="1" ht="15" customHeight="1">
      <c r="A35" s="276">
        <v>49</v>
      </c>
      <c r="B35" s="277"/>
      <c r="C35" s="278" t="s">
        <v>232</v>
      </c>
      <c r="D35" s="432">
        <v>196.5</v>
      </c>
      <c r="E35" s="432">
        <v>179.1</v>
      </c>
      <c r="F35" s="432">
        <v>1462.9</v>
      </c>
      <c r="G35" s="432">
        <v>15530.6</v>
      </c>
    </row>
    <row r="36" spans="1:7" ht="13.5" customHeight="1">
      <c r="A36" s="280"/>
      <c r="B36" s="291"/>
      <c r="C36" s="281" t="s">
        <v>233</v>
      </c>
      <c r="D36" s="282">
        <f t="shared" ref="D36:G36" si="1">D22+D23+D24+D25+D26+D27+D28+D29+D30+D31+D32+D34</f>
        <v>2438740.5999999996</v>
      </c>
      <c r="E36" s="282">
        <f t="shared" si="1"/>
        <v>2438781</v>
      </c>
      <c r="F36" s="282">
        <f t="shared" si="1"/>
        <v>2543273.3000000003</v>
      </c>
      <c r="G36" s="282">
        <f t="shared" si="1"/>
        <v>2519620.5</v>
      </c>
    </row>
    <row r="37" spans="1:7" s="292" customFormat="1" ht="15" customHeight="1">
      <c r="A37" s="280"/>
      <c r="B37" s="291"/>
      <c r="C37" s="281" t="s">
        <v>234</v>
      </c>
      <c r="D37" s="282">
        <f t="shared" ref="D37:G37" si="2">D36-D21</f>
        <v>-85964.700000000186</v>
      </c>
      <c r="E37" s="282">
        <f t="shared" si="2"/>
        <v>-129616.70000000019</v>
      </c>
      <c r="F37" s="282">
        <f t="shared" si="2"/>
        <v>-16535.199999999721</v>
      </c>
      <c r="G37" s="282">
        <f t="shared" si="2"/>
        <v>-80370.699999999721</v>
      </c>
    </row>
    <row r="38" spans="1:7" s="269" customFormat="1" ht="15" customHeight="1">
      <c r="A38" s="265">
        <v>340</v>
      </c>
      <c r="B38" s="259"/>
      <c r="C38" s="260" t="s">
        <v>235</v>
      </c>
      <c r="D38" s="410">
        <v>47248.4</v>
      </c>
      <c r="E38" s="410">
        <v>42969</v>
      </c>
      <c r="F38" s="410">
        <v>46637</v>
      </c>
      <c r="G38" s="410">
        <v>42979.4</v>
      </c>
    </row>
    <row r="39" spans="1:7" s="269" customFormat="1" ht="15" customHeight="1">
      <c r="A39" s="265">
        <v>341</v>
      </c>
      <c r="B39" s="259"/>
      <c r="C39" s="260" t="s">
        <v>236</v>
      </c>
      <c r="D39" s="410">
        <v>1477.2</v>
      </c>
      <c r="E39" s="410">
        <v>10.1</v>
      </c>
      <c r="F39" s="410">
        <v>854.3</v>
      </c>
      <c r="G39" s="410">
        <v>10.4</v>
      </c>
    </row>
    <row r="40" spans="1:7" s="269" customFormat="1" ht="15" customHeight="1">
      <c r="A40" s="265">
        <v>342</v>
      </c>
      <c r="B40" s="259"/>
      <c r="C40" s="260" t="s">
        <v>237</v>
      </c>
      <c r="D40" s="410">
        <v>3645.3</v>
      </c>
      <c r="E40" s="410">
        <v>1003.4</v>
      </c>
      <c r="F40" s="410">
        <v>956.7</v>
      </c>
      <c r="G40" s="410">
        <v>1017.8</v>
      </c>
    </row>
    <row r="41" spans="1:7" s="269" customFormat="1" ht="15" customHeight="1">
      <c r="A41" s="265">
        <v>343</v>
      </c>
      <c r="B41" s="259"/>
      <c r="C41" s="260" t="s">
        <v>238</v>
      </c>
      <c r="D41" s="410">
        <v>1512.3</v>
      </c>
      <c r="E41" s="410">
        <v>1163.4000000000001</v>
      </c>
      <c r="F41" s="410">
        <v>1979.3</v>
      </c>
      <c r="G41" s="410">
        <v>1380.7</v>
      </c>
    </row>
    <row r="42" spans="1:7" s="269" customFormat="1" ht="15" customHeight="1">
      <c r="A42" s="265">
        <v>344</v>
      </c>
      <c r="B42" s="259"/>
      <c r="C42" s="260" t="s">
        <v>239</v>
      </c>
      <c r="D42" s="410">
        <v>1444.5</v>
      </c>
      <c r="E42" s="410">
        <v>0</v>
      </c>
      <c r="F42" s="410">
        <v>604.20000000000005</v>
      </c>
      <c r="G42" s="410">
        <v>114.9</v>
      </c>
    </row>
    <row r="43" spans="1:7" s="269" customFormat="1" ht="15" customHeight="1">
      <c r="A43" s="265">
        <v>349</v>
      </c>
      <c r="B43" s="259"/>
      <c r="C43" s="260" t="s">
        <v>240</v>
      </c>
      <c r="D43" s="410">
        <v>-1636.1</v>
      </c>
      <c r="E43" s="410">
        <v>900</v>
      </c>
      <c r="F43" s="410">
        <v>990.9</v>
      </c>
      <c r="G43" s="410">
        <v>900</v>
      </c>
    </row>
    <row r="44" spans="1:7" s="257" customFormat="1" ht="15" customHeight="1">
      <c r="A44" s="258">
        <v>440</v>
      </c>
      <c r="B44" s="259"/>
      <c r="C44" s="260" t="s">
        <v>241</v>
      </c>
      <c r="D44" s="410">
        <v>28324.2</v>
      </c>
      <c r="E44" s="410">
        <v>19485.7</v>
      </c>
      <c r="F44" s="410">
        <v>21199.7</v>
      </c>
      <c r="G44" s="410">
        <v>17479.900000000001</v>
      </c>
    </row>
    <row r="45" spans="1:7" s="257" customFormat="1" ht="15" customHeight="1">
      <c r="A45" s="258">
        <v>441</v>
      </c>
      <c r="B45" s="259"/>
      <c r="C45" s="260" t="s">
        <v>242</v>
      </c>
      <c r="D45" s="410">
        <v>5503.2</v>
      </c>
      <c r="E45" s="410">
        <v>22085</v>
      </c>
      <c r="F45" s="410">
        <v>28991.9</v>
      </c>
      <c r="G45" s="410">
        <v>4240</v>
      </c>
    </row>
    <row r="46" spans="1:7" s="257" customFormat="1" ht="15" customHeight="1">
      <c r="A46" s="258">
        <v>442</v>
      </c>
      <c r="B46" s="259"/>
      <c r="C46" s="260" t="s">
        <v>243</v>
      </c>
      <c r="D46" s="410">
        <v>0</v>
      </c>
      <c r="E46" s="410">
        <v>0</v>
      </c>
      <c r="F46" s="410">
        <v>0</v>
      </c>
      <c r="G46" s="410">
        <v>0</v>
      </c>
    </row>
    <row r="47" spans="1:7" s="257" customFormat="1" ht="15" customHeight="1">
      <c r="A47" s="258">
        <v>443</v>
      </c>
      <c r="B47" s="259"/>
      <c r="C47" s="260" t="s">
        <v>244</v>
      </c>
      <c r="D47" s="410">
        <v>10548.8</v>
      </c>
      <c r="E47" s="410">
        <v>10170</v>
      </c>
      <c r="F47" s="410">
        <v>10926.8</v>
      </c>
      <c r="G47" s="410">
        <v>9629.2000000000007</v>
      </c>
    </row>
    <row r="48" spans="1:7" s="257" customFormat="1" ht="15" customHeight="1">
      <c r="A48" s="258">
        <v>444</v>
      </c>
      <c r="B48" s="259"/>
      <c r="C48" s="260" t="s">
        <v>239</v>
      </c>
      <c r="D48" s="410">
        <v>31185.599999999999</v>
      </c>
      <c r="E48" s="410">
        <v>50</v>
      </c>
      <c r="F48" s="410">
        <v>2487.3000000000002</v>
      </c>
      <c r="G48" s="410">
        <v>50</v>
      </c>
    </row>
    <row r="49" spans="1:7" s="257" customFormat="1" ht="15" customHeight="1">
      <c r="A49" s="258">
        <v>445</v>
      </c>
      <c r="B49" s="259"/>
      <c r="C49" s="260" t="s">
        <v>245</v>
      </c>
      <c r="D49" s="410">
        <v>4951.8999999999996</v>
      </c>
      <c r="E49" s="410">
        <v>4100</v>
      </c>
      <c r="F49" s="410">
        <v>5228.6000000000004</v>
      </c>
      <c r="G49" s="410">
        <v>4040</v>
      </c>
    </row>
    <row r="50" spans="1:7" s="257" customFormat="1" ht="15" customHeight="1">
      <c r="A50" s="258">
        <v>446</v>
      </c>
      <c r="B50" s="259"/>
      <c r="C50" s="260" t="s">
        <v>246</v>
      </c>
      <c r="D50" s="410">
        <v>55519.5</v>
      </c>
      <c r="E50" s="410">
        <v>55135</v>
      </c>
      <c r="F50" s="410">
        <v>61951.4</v>
      </c>
      <c r="G50" s="410">
        <v>62145</v>
      </c>
    </row>
    <row r="51" spans="1:7" s="257" customFormat="1" ht="15" customHeight="1">
      <c r="A51" s="258">
        <v>447</v>
      </c>
      <c r="B51" s="259"/>
      <c r="C51" s="260" t="s">
        <v>247</v>
      </c>
      <c r="D51" s="410">
        <v>11211.1</v>
      </c>
      <c r="E51" s="410">
        <v>11904.1</v>
      </c>
      <c r="F51" s="410">
        <v>11764.3</v>
      </c>
      <c r="G51" s="410">
        <v>10251.799999999999</v>
      </c>
    </row>
    <row r="52" spans="1:7" s="257" customFormat="1" ht="15" customHeight="1">
      <c r="A52" s="258">
        <v>448</v>
      </c>
      <c r="B52" s="259"/>
      <c r="C52" s="260" t="s">
        <v>248</v>
      </c>
      <c r="D52" s="410">
        <v>0</v>
      </c>
      <c r="E52" s="410">
        <v>0</v>
      </c>
      <c r="F52" s="410">
        <v>0</v>
      </c>
      <c r="G52" s="410">
        <v>0</v>
      </c>
    </row>
    <row r="53" spans="1:7" s="257" customFormat="1" ht="15" customHeight="1">
      <c r="A53" s="258">
        <v>449</v>
      </c>
      <c r="B53" s="259"/>
      <c r="C53" s="260" t="s">
        <v>249</v>
      </c>
      <c r="D53" s="410">
        <v>0</v>
      </c>
      <c r="E53" s="410">
        <v>0</v>
      </c>
      <c r="F53" s="410">
        <v>0</v>
      </c>
      <c r="G53" s="410">
        <v>0</v>
      </c>
    </row>
    <row r="54" spans="1:7" s="269" customFormat="1" ht="13.5" customHeight="1">
      <c r="A54" s="293" t="s">
        <v>250</v>
      </c>
      <c r="B54" s="294"/>
      <c r="C54" s="294" t="s">
        <v>251</v>
      </c>
      <c r="D54" s="433">
        <v>0</v>
      </c>
      <c r="E54" s="433">
        <v>0</v>
      </c>
      <c r="F54" s="433">
        <v>0</v>
      </c>
      <c r="G54" s="433">
        <v>0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93552.699999999983</v>
      </c>
      <c r="E55" s="282">
        <f t="shared" si="3"/>
        <v>76883.899999999994</v>
      </c>
      <c r="F55" s="282">
        <f t="shared" si="3"/>
        <v>90527.6</v>
      </c>
      <c r="G55" s="282">
        <f t="shared" si="3"/>
        <v>61432.700000000004</v>
      </c>
    </row>
    <row r="56" spans="1:7" ht="14.25" customHeight="1">
      <c r="A56" s="291"/>
      <c r="B56" s="291"/>
      <c r="C56" s="281" t="s">
        <v>253</v>
      </c>
      <c r="D56" s="282">
        <f t="shared" ref="D56:G56" si="4">D55+D37</f>
        <v>7587.9999999997963</v>
      </c>
      <c r="E56" s="282">
        <f t="shared" si="4"/>
        <v>-52732.800000000192</v>
      </c>
      <c r="F56" s="282">
        <f t="shared" si="4"/>
        <v>73992.400000000285</v>
      </c>
      <c r="G56" s="282">
        <f t="shared" si="4"/>
        <v>-18937.999999999716</v>
      </c>
    </row>
    <row r="57" spans="1:7" s="257" customFormat="1" ht="15.75" customHeight="1">
      <c r="A57" s="296">
        <v>380</v>
      </c>
      <c r="B57" s="297"/>
      <c r="C57" s="298" t="s">
        <v>254</v>
      </c>
      <c r="D57" s="471">
        <v>44779.6</v>
      </c>
      <c r="E57" s="471">
        <v>0</v>
      </c>
      <c r="F57" s="471">
        <v>288385.5</v>
      </c>
      <c r="G57" s="471">
        <v>0</v>
      </c>
    </row>
    <row r="58" spans="1:7" s="257" customFormat="1" ht="15.75" customHeight="1">
      <c r="A58" s="296">
        <v>381</v>
      </c>
      <c r="B58" s="297"/>
      <c r="C58" s="298" t="s">
        <v>255</v>
      </c>
      <c r="D58" s="471">
        <v>0</v>
      </c>
      <c r="E58" s="471">
        <v>0</v>
      </c>
      <c r="F58" s="471">
        <v>0</v>
      </c>
      <c r="G58" s="471">
        <v>0</v>
      </c>
    </row>
    <row r="59" spans="1:7" s="269" customFormat="1" ht="14">
      <c r="A59" s="296">
        <v>383</v>
      </c>
      <c r="B59" s="267"/>
      <c r="C59" s="268" t="s">
        <v>256</v>
      </c>
      <c r="D59" s="409">
        <v>0</v>
      </c>
      <c r="E59" s="409">
        <v>0</v>
      </c>
      <c r="F59" s="409">
        <v>0</v>
      </c>
      <c r="G59" s="409">
        <v>0</v>
      </c>
    </row>
    <row r="60" spans="1:7" s="269" customFormat="1" ht="14">
      <c r="A60" s="266">
        <v>3840</v>
      </c>
      <c r="B60" s="267"/>
      <c r="C60" s="268" t="s">
        <v>257</v>
      </c>
      <c r="D60" s="465">
        <v>0</v>
      </c>
      <c r="E60" s="465">
        <v>0</v>
      </c>
      <c r="F60" s="465">
        <v>0</v>
      </c>
      <c r="G60" s="465">
        <v>0</v>
      </c>
    </row>
    <row r="61" spans="1:7" s="269" customFormat="1" ht="14">
      <c r="A61" s="266">
        <v>3841</v>
      </c>
      <c r="B61" s="267"/>
      <c r="C61" s="268" t="s">
        <v>258</v>
      </c>
      <c r="D61" s="465">
        <v>0</v>
      </c>
      <c r="E61" s="465">
        <v>0</v>
      </c>
      <c r="F61" s="465">
        <v>0</v>
      </c>
      <c r="G61" s="465">
        <v>0</v>
      </c>
    </row>
    <row r="62" spans="1:7" s="269" customFormat="1" ht="14">
      <c r="A62" s="266">
        <v>386</v>
      </c>
      <c r="B62" s="303"/>
      <c r="C62" s="304" t="s">
        <v>259</v>
      </c>
      <c r="D62" s="465">
        <v>0</v>
      </c>
      <c r="E62" s="465">
        <v>0</v>
      </c>
      <c r="F62" s="465">
        <v>0</v>
      </c>
      <c r="G62" s="465">
        <v>0</v>
      </c>
    </row>
    <row r="63" spans="1:7" s="269" customFormat="1" ht="28">
      <c r="A63" s="302">
        <v>387</v>
      </c>
      <c r="B63" s="267"/>
      <c r="C63" s="268" t="s">
        <v>260</v>
      </c>
      <c r="D63" s="465">
        <v>0</v>
      </c>
      <c r="E63" s="465">
        <v>0</v>
      </c>
      <c r="F63" s="465">
        <v>0</v>
      </c>
      <c r="G63" s="465">
        <v>0</v>
      </c>
    </row>
    <row r="64" spans="1:7" s="269" customFormat="1">
      <c r="A64" s="266">
        <v>389</v>
      </c>
      <c r="B64" s="472"/>
      <c r="C64" s="264" t="s">
        <v>61</v>
      </c>
      <c r="D64" s="422">
        <v>0</v>
      </c>
      <c r="E64" s="422">
        <v>0</v>
      </c>
      <c r="F64" s="422">
        <v>0</v>
      </c>
      <c r="G64" s="422">
        <v>0</v>
      </c>
    </row>
    <row r="65" spans="1:7" s="257" customFormat="1">
      <c r="A65" s="473" t="s">
        <v>261</v>
      </c>
      <c r="B65" s="259"/>
      <c r="C65" s="260" t="s">
        <v>262</v>
      </c>
      <c r="D65" s="410">
        <v>0</v>
      </c>
      <c r="E65" s="410">
        <v>0</v>
      </c>
      <c r="F65" s="410">
        <v>0</v>
      </c>
      <c r="G65" s="410">
        <v>0</v>
      </c>
    </row>
    <row r="66" spans="1:7" s="308" customFormat="1" ht="14">
      <c r="A66" s="473" t="s">
        <v>263</v>
      </c>
      <c r="B66" s="307"/>
      <c r="C66" s="268" t="s">
        <v>264</v>
      </c>
      <c r="D66" s="409">
        <v>0</v>
      </c>
      <c r="E66" s="409">
        <v>0</v>
      </c>
      <c r="F66" s="409">
        <v>0</v>
      </c>
      <c r="G66" s="409">
        <v>0</v>
      </c>
    </row>
    <row r="67" spans="1:7" s="257" customFormat="1">
      <c r="A67" s="309">
        <v>481</v>
      </c>
      <c r="B67" s="259"/>
      <c r="C67" s="260" t="s">
        <v>265</v>
      </c>
      <c r="D67" s="410">
        <v>0</v>
      </c>
      <c r="E67" s="410">
        <v>0</v>
      </c>
      <c r="F67" s="410">
        <v>0</v>
      </c>
      <c r="G67" s="410">
        <v>0</v>
      </c>
    </row>
    <row r="68" spans="1:7" s="257" customFormat="1">
      <c r="A68" s="309">
        <v>482</v>
      </c>
      <c r="B68" s="259"/>
      <c r="C68" s="260" t="s">
        <v>266</v>
      </c>
      <c r="D68" s="410">
        <v>0</v>
      </c>
      <c r="E68" s="410">
        <v>0</v>
      </c>
      <c r="F68" s="410">
        <v>0</v>
      </c>
      <c r="G68" s="410">
        <v>0</v>
      </c>
    </row>
    <row r="69" spans="1:7" s="257" customFormat="1">
      <c r="A69" s="309">
        <v>483</v>
      </c>
      <c r="B69" s="259"/>
      <c r="C69" s="260" t="s">
        <v>267</v>
      </c>
      <c r="D69" s="410">
        <v>0</v>
      </c>
      <c r="E69" s="410">
        <v>0</v>
      </c>
      <c r="F69" s="410">
        <v>0</v>
      </c>
      <c r="G69" s="410">
        <v>0</v>
      </c>
    </row>
    <row r="70" spans="1:7" s="257" customFormat="1">
      <c r="A70" s="309">
        <v>484</v>
      </c>
      <c r="B70" s="259"/>
      <c r="C70" s="260" t="s">
        <v>268</v>
      </c>
      <c r="D70" s="410">
        <v>0</v>
      </c>
      <c r="E70" s="410">
        <v>0</v>
      </c>
      <c r="F70" s="410">
        <v>0</v>
      </c>
      <c r="G70" s="410">
        <v>0</v>
      </c>
    </row>
    <row r="71" spans="1:7" s="257" customFormat="1">
      <c r="A71" s="309">
        <v>485</v>
      </c>
      <c r="B71" s="259"/>
      <c r="C71" s="260" t="s">
        <v>269</v>
      </c>
      <c r="D71" s="410">
        <v>0</v>
      </c>
      <c r="E71" s="410">
        <v>0</v>
      </c>
      <c r="F71" s="410">
        <v>0</v>
      </c>
      <c r="G71" s="410">
        <v>0</v>
      </c>
    </row>
    <row r="72" spans="1:7" s="257" customFormat="1">
      <c r="A72" s="309">
        <v>486</v>
      </c>
      <c r="B72" s="259"/>
      <c r="C72" s="260" t="s">
        <v>270</v>
      </c>
      <c r="D72" s="410">
        <v>0</v>
      </c>
      <c r="E72" s="410">
        <v>0</v>
      </c>
      <c r="F72" s="410">
        <v>0</v>
      </c>
      <c r="G72" s="410">
        <v>0</v>
      </c>
    </row>
    <row r="73" spans="1:7" s="269" customFormat="1">
      <c r="A73" s="309">
        <v>487</v>
      </c>
      <c r="B73" s="263"/>
      <c r="C73" s="260" t="s">
        <v>271</v>
      </c>
      <c r="D73" s="410">
        <v>0</v>
      </c>
      <c r="E73" s="410">
        <v>0</v>
      </c>
      <c r="F73" s="410">
        <v>0</v>
      </c>
      <c r="G73" s="410">
        <v>0</v>
      </c>
    </row>
    <row r="74" spans="1:7" s="269" customFormat="1">
      <c r="A74" s="309">
        <v>489</v>
      </c>
      <c r="B74" s="310"/>
      <c r="C74" s="278" t="s">
        <v>78</v>
      </c>
      <c r="D74" s="410">
        <v>11217.1</v>
      </c>
      <c r="E74" s="410">
        <v>11682</v>
      </c>
      <c r="F74" s="410">
        <v>9471.6</v>
      </c>
      <c r="G74" s="410">
        <v>0</v>
      </c>
    </row>
    <row r="75" spans="1:7" s="269" customFormat="1">
      <c r="A75" s="311" t="s">
        <v>272</v>
      </c>
      <c r="B75" s="310"/>
      <c r="C75" s="294" t="s">
        <v>273</v>
      </c>
      <c r="D75" s="410">
        <v>0</v>
      </c>
      <c r="E75" s="410">
        <v>0</v>
      </c>
      <c r="F75" s="410">
        <v>0</v>
      </c>
      <c r="G75" s="410">
        <v>0</v>
      </c>
    </row>
    <row r="76" spans="1:7">
      <c r="A76" s="280"/>
      <c r="B76" s="280"/>
      <c r="C76" s="281" t="s">
        <v>274</v>
      </c>
      <c r="D76" s="282">
        <f t="shared" ref="D76:G76" si="5">SUM(D65:D74)-SUM(D57:D64)</f>
        <v>-33562.5</v>
      </c>
      <c r="E76" s="282">
        <f t="shared" si="5"/>
        <v>11682</v>
      </c>
      <c r="F76" s="282">
        <f t="shared" si="5"/>
        <v>-278913.90000000002</v>
      </c>
      <c r="G76" s="282">
        <f t="shared" si="5"/>
        <v>0</v>
      </c>
    </row>
    <row r="77" spans="1:7">
      <c r="A77" s="312"/>
      <c r="B77" s="312"/>
      <c r="C77" s="281" t="s">
        <v>275</v>
      </c>
      <c r="D77" s="282">
        <f t="shared" ref="D77:G77" si="6">D56+D76</f>
        <v>-25974.500000000204</v>
      </c>
      <c r="E77" s="282">
        <f t="shared" si="6"/>
        <v>-41050.800000000192</v>
      </c>
      <c r="F77" s="282">
        <f t="shared" si="6"/>
        <v>-204921.49999999974</v>
      </c>
      <c r="G77" s="282">
        <f t="shared" si="6"/>
        <v>-18937.999999999716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2623373</v>
      </c>
      <c r="E78" s="315">
        <f t="shared" si="7"/>
        <v>2614622.7000000002</v>
      </c>
      <c r="F78" s="315">
        <f t="shared" si="7"/>
        <v>2901679.3</v>
      </c>
      <c r="G78" s="315">
        <f t="shared" si="7"/>
        <v>2661925</v>
      </c>
    </row>
    <row r="79" spans="1:7">
      <c r="A79" s="313">
        <v>4</v>
      </c>
      <c r="B79" s="313"/>
      <c r="C79" s="314" t="s">
        <v>277</v>
      </c>
      <c r="D79" s="315">
        <f t="shared" ref="D79:G79" si="8">D35+D36+SUM(D44:D53)+SUM(D65:D74)</f>
        <v>2597398.4999999995</v>
      </c>
      <c r="E79" s="315">
        <f t="shared" si="8"/>
        <v>2573571.9</v>
      </c>
      <c r="F79" s="315">
        <f t="shared" si="8"/>
        <v>2696757.8000000003</v>
      </c>
      <c r="G79" s="315">
        <f t="shared" si="8"/>
        <v>2642987</v>
      </c>
    </row>
    <row r="80" spans="1:7">
      <c r="C80" s="292"/>
      <c r="D80" s="316"/>
      <c r="E80" s="316"/>
      <c r="F80" s="316"/>
      <c r="G80" s="316"/>
    </row>
    <row r="81" spans="1:7">
      <c r="A81" s="573" t="s">
        <v>278</v>
      </c>
      <c r="B81" s="574"/>
      <c r="C81" s="574"/>
      <c r="D81" s="317"/>
      <c r="E81" s="317"/>
      <c r="F81" s="317"/>
      <c r="G81" s="317"/>
    </row>
    <row r="82" spans="1:7" s="257" customFormat="1">
      <c r="A82" s="318">
        <v>50</v>
      </c>
      <c r="B82" s="319"/>
      <c r="C82" s="319" t="s">
        <v>279</v>
      </c>
      <c r="D82" s="283">
        <v>149513.4</v>
      </c>
      <c r="E82" s="283">
        <v>187043.8</v>
      </c>
      <c r="F82" s="283">
        <v>185110.2</v>
      </c>
      <c r="G82" s="283">
        <v>221350</v>
      </c>
    </row>
    <row r="83" spans="1:7" s="257" customFormat="1">
      <c r="A83" s="318">
        <v>51</v>
      </c>
      <c r="B83" s="319"/>
      <c r="C83" s="319" t="s">
        <v>280</v>
      </c>
      <c r="D83" s="283">
        <v>0</v>
      </c>
      <c r="E83" s="283">
        <v>0</v>
      </c>
      <c r="F83" s="283">
        <v>0</v>
      </c>
      <c r="G83" s="283">
        <v>0</v>
      </c>
    </row>
    <row r="84" spans="1:7" s="257" customFormat="1">
      <c r="A84" s="318">
        <v>52</v>
      </c>
      <c r="B84" s="319"/>
      <c r="C84" s="319" t="s">
        <v>281</v>
      </c>
      <c r="D84" s="283">
        <v>0</v>
      </c>
      <c r="E84" s="283">
        <v>0</v>
      </c>
      <c r="F84" s="283">
        <v>0</v>
      </c>
      <c r="G84" s="283">
        <v>0</v>
      </c>
    </row>
    <row r="85" spans="1:7" s="257" customFormat="1">
      <c r="A85" s="320">
        <v>54</v>
      </c>
      <c r="B85" s="321"/>
      <c r="C85" s="321" t="s">
        <v>282</v>
      </c>
      <c r="D85" s="283">
        <v>9580.9</v>
      </c>
      <c r="E85" s="283">
        <v>30940</v>
      </c>
      <c r="F85" s="283">
        <v>30314.6</v>
      </c>
      <c r="G85" s="283">
        <v>45000</v>
      </c>
    </row>
    <row r="86" spans="1:7" s="257" customFormat="1">
      <c r="A86" s="320">
        <v>55</v>
      </c>
      <c r="B86" s="321"/>
      <c r="C86" s="321" t="s">
        <v>283</v>
      </c>
      <c r="D86" s="283">
        <v>0</v>
      </c>
      <c r="E86" s="283">
        <v>0</v>
      </c>
      <c r="F86" s="283">
        <v>0</v>
      </c>
      <c r="G86" s="283">
        <v>3500</v>
      </c>
    </row>
    <row r="87" spans="1:7" s="257" customFormat="1">
      <c r="A87" s="320">
        <v>56</v>
      </c>
      <c r="B87" s="321"/>
      <c r="C87" s="321" t="s">
        <v>284</v>
      </c>
      <c r="D87" s="283">
        <v>33923.699999999997</v>
      </c>
      <c r="E87" s="283">
        <v>14550</v>
      </c>
      <c r="F87" s="283">
        <v>16323.5</v>
      </c>
      <c r="G87" s="283">
        <v>18250</v>
      </c>
    </row>
    <row r="88" spans="1:7" s="257" customFormat="1">
      <c r="A88" s="318">
        <v>57</v>
      </c>
      <c r="B88" s="319"/>
      <c r="C88" s="319" t="s">
        <v>285</v>
      </c>
      <c r="D88" s="283">
        <v>0</v>
      </c>
      <c r="E88" s="283">
        <v>0</v>
      </c>
      <c r="F88" s="283">
        <v>0</v>
      </c>
      <c r="G88" s="283">
        <v>0</v>
      </c>
    </row>
    <row r="89" spans="1:7" s="257" customFormat="1">
      <c r="A89" s="318">
        <v>580</v>
      </c>
      <c r="B89" s="319"/>
      <c r="C89" s="319" t="s">
        <v>286</v>
      </c>
      <c r="D89" s="283">
        <v>0</v>
      </c>
      <c r="E89" s="283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287</v>
      </c>
      <c r="D90" s="283">
        <v>0</v>
      </c>
      <c r="E90" s="283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288</v>
      </c>
      <c r="D91" s="283">
        <v>0</v>
      </c>
      <c r="E91" s="283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289</v>
      </c>
      <c r="D92" s="283">
        <v>0</v>
      </c>
      <c r="E92" s="283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290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291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292</v>
      </c>
      <c r="D95" s="326">
        <f t="shared" ref="D95:G95" si="9">SUM(D82:D94)</f>
        <v>193018</v>
      </c>
      <c r="E95" s="326">
        <f t="shared" si="9"/>
        <v>232533.8</v>
      </c>
      <c r="F95" s="326">
        <f t="shared" si="9"/>
        <v>231748.30000000002</v>
      </c>
      <c r="G95" s="326">
        <f t="shared" si="9"/>
        <v>288100</v>
      </c>
    </row>
    <row r="96" spans="1:7" s="257" customFormat="1">
      <c r="A96" s="318">
        <v>60</v>
      </c>
      <c r="B96" s="319"/>
      <c r="C96" s="319" t="s">
        <v>293</v>
      </c>
      <c r="D96" s="283">
        <v>24228.7</v>
      </c>
      <c r="E96" s="283">
        <v>0</v>
      </c>
      <c r="F96" s="283">
        <v>1870.4</v>
      </c>
      <c r="G96" s="283">
        <v>0</v>
      </c>
    </row>
    <row r="97" spans="1:7" s="257" customFormat="1">
      <c r="A97" s="318">
        <v>61</v>
      </c>
      <c r="B97" s="319"/>
      <c r="C97" s="319" t="s">
        <v>294</v>
      </c>
      <c r="D97" s="283">
        <v>0</v>
      </c>
      <c r="E97" s="283">
        <v>0</v>
      </c>
      <c r="F97" s="283">
        <v>0</v>
      </c>
      <c r="G97" s="283">
        <v>700</v>
      </c>
    </row>
    <row r="98" spans="1:7" s="257" customFormat="1">
      <c r="A98" s="318">
        <v>62</v>
      </c>
      <c r="B98" s="319"/>
      <c r="C98" s="319" t="s">
        <v>295</v>
      </c>
      <c r="D98" s="283">
        <v>0</v>
      </c>
      <c r="E98" s="283">
        <v>0</v>
      </c>
      <c r="F98" s="283">
        <v>0</v>
      </c>
      <c r="G98" s="283">
        <v>0</v>
      </c>
    </row>
    <row r="99" spans="1:7" s="257" customFormat="1">
      <c r="A99" s="318">
        <v>63</v>
      </c>
      <c r="B99" s="319"/>
      <c r="C99" s="319" t="s">
        <v>296</v>
      </c>
      <c r="D99" s="283">
        <v>19841.900000000001</v>
      </c>
      <c r="E99" s="283">
        <v>37390</v>
      </c>
      <c r="F99" s="283">
        <v>16475.099999999999</v>
      </c>
      <c r="G99" s="283">
        <v>27160</v>
      </c>
    </row>
    <row r="100" spans="1:7" s="257" customFormat="1">
      <c r="A100" s="320">
        <v>64</v>
      </c>
      <c r="B100" s="321"/>
      <c r="C100" s="321" t="s">
        <v>297</v>
      </c>
      <c r="D100" s="283">
        <v>0</v>
      </c>
      <c r="E100" s="283">
        <v>0</v>
      </c>
      <c r="F100" s="283">
        <v>0</v>
      </c>
      <c r="G100" s="283">
        <v>0</v>
      </c>
    </row>
    <row r="101" spans="1:7" s="257" customFormat="1">
      <c r="A101" s="320">
        <v>65</v>
      </c>
      <c r="B101" s="321"/>
      <c r="C101" s="321" t="s">
        <v>298</v>
      </c>
      <c r="D101" s="283">
        <v>0</v>
      </c>
      <c r="E101" s="283">
        <v>0</v>
      </c>
      <c r="F101" s="283">
        <v>200</v>
      </c>
      <c r="G101" s="283">
        <v>150</v>
      </c>
    </row>
    <row r="102" spans="1:7" s="257" customFormat="1">
      <c r="A102" s="320">
        <v>66</v>
      </c>
      <c r="B102" s="321"/>
      <c r="C102" s="321" t="s">
        <v>299</v>
      </c>
      <c r="D102" s="283">
        <v>470.3</v>
      </c>
      <c r="E102" s="283">
        <v>0</v>
      </c>
      <c r="F102" s="283">
        <v>56.3</v>
      </c>
      <c r="G102" s="283">
        <v>0</v>
      </c>
    </row>
    <row r="103" spans="1:7" s="257" customFormat="1">
      <c r="A103" s="318">
        <v>67</v>
      </c>
      <c r="B103" s="319"/>
      <c r="C103" s="319" t="s">
        <v>285</v>
      </c>
      <c r="D103" s="261">
        <v>0</v>
      </c>
      <c r="E103" s="261">
        <v>0</v>
      </c>
      <c r="F103" s="261">
        <v>0</v>
      </c>
      <c r="G103" s="261">
        <v>0</v>
      </c>
    </row>
    <row r="104" spans="1:7" s="308" customFormat="1" ht="28">
      <c r="A104" s="327" t="s">
        <v>300</v>
      </c>
      <c r="B104" s="474"/>
      <c r="C104" s="328" t="s">
        <v>301</v>
      </c>
      <c r="D104" s="423">
        <v>0</v>
      </c>
      <c r="E104" s="423">
        <v>0</v>
      </c>
      <c r="F104" s="423">
        <v>0</v>
      </c>
      <c r="G104" s="423">
        <v>0</v>
      </c>
    </row>
    <row r="105" spans="1:7" s="308" customFormat="1" ht="42">
      <c r="A105" s="329" t="s">
        <v>302</v>
      </c>
      <c r="B105" s="475"/>
      <c r="C105" s="330" t="s">
        <v>303</v>
      </c>
      <c r="D105" s="424">
        <v>0</v>
      </c>
      <c r="E105" s="424">
        <v>0</v>
      </c>
      <c r="F105" s="424">
        <v>0</v>
      </c>
      <c r="G105" s="424">
        <v>0</v>
      </c>
    </row>
    <row r="106" spans="1:7">
      <c r="A106" s="324">
        <v>6</v>
      </c>
      <c r="B106" s="325"/>
      <c r="C106" s="325" t="s">
        <v>304</v>
      </c>
      <c r="D106" s="326">
        <f t="shared" ref="D106:G106" si="10">SUM(D96:D105)</f>
        <v>44540.900000000009</v>
      </c>
      <c r="E106" s="326">
        <f t="shared" si="10"/>
        <v>37390</v>
      </c>
      <c r="F106" s="326">
        <f t="shared" si="10"/>
        <v>18601.8</v>
      </c>
      <c r="G106" s="326">
        <f t="shared" si="10"/>
        <v>28010</v>
      </c>
    </row>
    <row r="107" spans="1:7">
      <c r="A107" s="331" t="s">
        <v>305</v>
      </c>
      <c r="B107" s="331"/>
      <c r="C107" s="325" t="s">
        <v>3</v>
      </c>
      <c r="D107" s="326">
        <f t="shared" ref="D107:G107" si="11">(D95-D88)-(D106-D103)</f>
        <v>148477.09999999998</v>
      </c>
      <c r="E107" s="326">
        <f t="shared" si="11"/>
        <v>195143.8</v>
      </c>
      <c r="F107" s="326">
        <f t="shared" si="11"/>
        <v>213146.50000000003</v>
      </c>
      <c r="G107" s="326">
        <f t="shared" si="11"/>
        <v>260090</v>
      </c>
    </row>
    <row r="108" spans="1:7">
      <c r="A108" s="332" t="s">
        <v>306</v>
      </c>
      <c r="B108" s="332"/>
      <c r="C108" s="333" t="s">
        <v>307</v>
      </c>
      <c r="D108" s="425">
        <f t="shared" ref="D108:G108" si="12">D107-D85-D86+D100+D101</f>
        <v>138896.19999999998</v>
      </c>
      <c r="E108" s="425">
        <f t="shared" si="12"/>
        <v>164203.79999999999</v>
      </c>
      <c r="F108" s="425">
        <f t="shared" si="12"/>
        <v>183031.90000000002</v>
      </c>
      <c r="G108" s="425">
        <f t="shared" si="12"/>
        <v>211740</v>
      </c>
    </row>
    <row r="109" spans="1:7">
      <c r="C109" s="292"/>
      <c r="D109" s="316"/>
      <c r="E109" s="316"/>
      <c r="F109" s="316"/>
      <c r="G109" s="316"/>
    </row>
    <row r="110" spans="1:7">
      <c r="A110" s="334" t="s">
        <v>308</v>
      </c>
      <c r="B110" s="335"/>
      <c r="C110" s="334"/>
      <c r="D110" s="316"/>
      <c r="E110" s="316"/>
      <c r="F110" s="316"/>
      <c r="G110" s="316"/>
    </row>
    <row r="111" spans="1:7" s="257" customFormat="1">
      <c r="A111" s="336">
        <v>10</v>
      </c>
      <c r="B111" s="337"/>
      <c r="C111" s="337" t="s">
        <v>309</v>
      </c>
      <c r="D111" s="338">
        <f t="shared" ref="D111:G111" si="13">D112+D117</f>
        <v>1821195.9</v>
      </c>
      <c r="E111" s="338">
        <f t="shared" si="13"/>
        <v>0</v>
      </c>
      <c r="F111" s="338">
        <f t="shared" si="13"/>
        <v>1992721.5999999999</v>
      </c>
      <c r="G111" s="338">
        <f t="shared" si="13"/>
        <v>0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:G112" si="14">D113+D114+D115+D116</f>
        <v>1388337.7999999998</v>
      </c>
      <c r="E112" s="338">
        <f t="shared" si="14"/>
        <v>0</v>
      </c>
      <c r="F112" s="338">
        <f t="shared" si="14"/>
        <v>1596905.4</v>
      </c>
      <c r="G112" s="338">
        <f t="shared" si="14"/>
        <v>0</v>
      </c>
    </row>
    <row r="113" spans="1:7" s="257" customFormat="1">
      <c r="A113" s="341" t="s">
        <v>312</v>
      </c>
      <c r="B113" s="342"/>
      <c r="C113" s="342" t="s">
        <v>313</v>
      </c>
      <c r="D113" s="283">
        <v>801491.7</v>
      </c>
      <c r="E113" s="283">
        <v>0</v>
      </c>
      <c r="F113" s="283">
        <v>1085807.6000000001</v>
      </c>
      <c r="G113" s="283">
        <v>0</v>
      </c>
    </row>
    <row r="114" spans="1:7" s="308" customFormat="1" ht="15" customHeight="1">
      <c r="A114" s="343">
        <v>102</v>
      </c>
      <c r="B114" s="344"/>
      <c r="C114" s="344" t="s">
        <v>314</v>
      </c>
      <c r="D114" s="300">
        <v>119054.6</v>
      </c>
      <c r="E114" s="300">
        <v>0</v>
      </c>
      <c r="F114" s="300">
        <v>54831.199999999997</v>
      </c>
      <c r="G114" s="300">
        <v>0</v>
      </c>
    </row>
    <row r="115" spans="1:7" s="257" customFormat="1">
      <c r="A115" s="341">
        <v>104</v>
      </c>
      <c r="B115" s="342"/>
      <c r="C115" s="342" t="s">
        <v>315</v>
      </c>
      <c r="D115" s="283">
        <v>462877.3</v>
      </c>
      <c r="E115" s="283">
        <v>0</v>
      </c>
      <c r="F115" s="283">
        <v>451411.7</v>
      </c>
      <c r="G115" s="283">
        <v>0</v>
      </c>
    </row>
    <row r="116" spans="1:7" s="257" customFormat="1">
      <c r="A116" s="341">
        <v>106</v>
      </c>
      <c r="B116" s="342"/>
      <c r="C116" s="342" t="s">
        <v>316</v>
      </c>
      <c r="D116" s="283">
        <v>4914.2</v>
      </c>
      <c r="E116" s="283">
        <v>0</v>
      </c>
      <c r="F116" s="283">
        <v>4854.8999999999996</v>
      </c>
      <c r="G116" s="283">
        <v>0</v>
      </c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G117" si="15">D118+D119+D120</f>
        <v>432858.1</v>
      </c>
      <c r="E117" s="338">
        <f t="shared" si="15"/>
        <v>0</v>
      </c>
      <c r="F117" s="338">
        <f t="shared" si="15"/>
        <v>395816.2</v>
      </c>
      <c r="G117" s="338">
        <f t="shared" si="15"/>
        <v>0</v>
      </c>
    </row>
    <row r="118" spans="1:7" s="257" customFormat="1">
      <c r="A118" s="341">
        <v>107</v>
      </c>
      <c r="B118" s="342"/>
      <c r="C118" s="342" t="s">
        <v>319</v>
      </c>
      <c r="D118" s="283">
        <v>37303.599999999999</v>
      </c>
      <c r="E118" s="283"/>
      <c r="F118" s="283">
        <v>36936.300000000003</v>
      </c>
      <c r="G118" s="283">
        <v>0</v>
      </c>
    </row>
    <row r="119" spans="1:7" s="257" customFormat="1">
      <c r="A119" s="341">
        <v>108</v>
      </c>
      <c r="B119" s="342"/>
      <c r="C119" s="342" t="s">
        <v>320</v>
      </c>
      <c r="D119" s="283">
        <v>395554.5</v>
      </c>
      <c r="E119" s="283"/>
      <c r="F119" s="283">
        <v>358879.9</v>
      </c>
      <c r="G119" s="283">
        <v>0</v>
      </c>
    </row>
    <row r="120" spans="1:7" s="347" customFormat="1" ht="14">
      <c r="A120" s="343">
        <v>109</v>
      </c>
      <c r="B120" s="345"/>
      <c r="C120" s="345" t="s">
        <v>321</v>
      </c>
      <c r="D120" s="346"/>
      <c r="E120" s="346"/>
      <c r="F120" s="346">
        <v>0</v>
      </c>
      <c r="G120" s="346">
        <v>0</v>
      </c>
    </row>
    <row r="121" spans="1:7" s="257" customFormat="1">
      <c r="A121" s="339">
        <v>14</v>
      </c>
      <c r="B121" s="340"/>
      <c r="C121" s="340" t="s">
        <v>322</v>
      </c>
      <c r="D121" s="348">
        <f t="shared" ref="D121:G121" si="16">SUM(D122:D130)</f>
        <v>2209958.5</v>
      </c>
      <c r="E121" s="348">
        <f t="shared" si="16"/>
        <v>0</v>
      </c>
      <c r="F121" s="348">
        <f t="shared" si="16"/>
        <v>2396053.1</v>
      </c>
      <c r="G121" s="348">
        <f t="shared" si="16"/>
        <v>0</v>
      </c>
    </row>
    <row r="122" spans="1:7" s="257" customFormat="1">
      <c r="A122" s="341" t="s">
        <v>323</v>
      </c>
      <c r="B122" s="342"/>
      <c r="C122" s="342" t="s">
        <v>324</v>
      </c>
      <c r="D122" s="283">
        <v>1491338.4</v>
      </c>
      <c r="E122" s="283"/>
      <c r="F122" s="283">
        <v>1596759.8</v>
      </c>
      <c r="G122" s="283">
        <v>0</v>
      </c>
    </row>
    <row r="123" spans="1:7" s="257" customFormat="1">
      <c r="A123" s="341">
        <v>144</v>
      </c>
      <c r="B123" s="342"/>
      <c r="C123" s="342" t="s">
        <v>282</v>
      </c>
      <c r="D123" s="283">
        <v>222660.1</v>
      </c>
      <c r="E123" s="283"/>
      <c r="F123" s="283">
        <v>312974.7</v>
      </c>
      <c r="G123" s="283">
        <v>0</v>
      </c>
    </row>
    <row r="124" spans="1:7" s="257" customFormat="1">
      <c r="A124" s="341">
        <v>145</v>
      </c>
      <c r="B124" s="342"/>
      <c r="C124" s="342" t="s">
        <v>325</v>
      </c>
      <c r="D124" s="349">
        <v>359172.1</v>
      </c>
      <c r="E124" s="349"/>
      <c r="F124" s="349">
        <v>335972.1</v>
      </c>
      <c r="G124" s="349">
        <v>0</v>
      </c>
    </row>
    <row r="125" spans="1:7" s="257" customFormat="1">
      <c r="A125" s="341">
        <v>146</v>
      </c>
      <c r="B125" s="342"/>
      <c r="C125" s="342" t="s">
        <v>326</v>
      </c>
      <c r="D125" s="349">
        <v>136787.9</v>
      </c>
      <c r="E125" s="349"/>
      <c r="F125" s="349">
        <v>150346.5</v>
      </c>
      <c r="G125" s="349">
        <v>0</v>
      </c>
    </row>
    <row r="126" spans="1:7" s="347" customFormat="1" ht="29.5" customHeight="1">
      <c r="A126" s="343" t="s">
        <v>327</v>
      </c>
      <c r="B126" s="345"/>
      <c r="C126" s="345" t="s">
        <v>328</v>
      </c>
      <c r="D126" s="350">
        <v>0</v>
      </c>
      <c r="E126" s="350"/>
      <c r="F126" s="350">
        <v>0</v>
      </c>
      <c r="G126" s="350">
        <v>0</v>
      </c>
    </row>
    <row r="127" spans="1:7" s="257" customFormat="1">
      <c r="A127" s="341">
        <v>1484</v>
      </c>
      <c r="B127" s="342"/>
      <c r="C127" s="342" t="s">
        <v>329</v>
      </c>
      <c r="D127" s="349">
        <v>0</v>
      </c>
      <c r="E127" s="349"/>
      <c r="F127" s="349">
        <v>0</v>
      </c>
      <c r="G127" s="349">
        <v>0</v>
      </c>
    </row>
    <row r="128" spans="1:7" s="257" customFormat="1">
      <c r="A128" s="341">
        <v>1485</v>
      </c>
      <c r="B128" s="342"/>
      <c r="C128" s="342" t="s">
        <v>330</v>
      </c>
      <c r="D128" s="349">
        <v>0</v>
      </c>
      <c r="E128" s="349"/>
      <c r="F128" s="349">
        <v>0</v>
      </c>
      <c r="G128" s="349">
        <v>0</v>
      </c>
    </row>
    <row r="129" spans="1:7" s="257" customFormat="1">
      <c r="A129" s="341">
        <v>1486</v>
      </c>
      <c r="B129" s="342"/>
      <c r="C129" s="342" t="s">
        <v>331</v>
      </c>
      <c r="D129" s="349">
        <v>0</v>
      </c>
      <c r="E129" s="349"/>
      <c r="F129" s="349">
        <v>0</v>
      </c>
      <c r="G129" s="349">
        <v>0</v>
      </c>
    </row>
    <row r="130" spans="1:7" s="257" customFormat="1">
      <c r="A130" s="351">
        <v>1489</v>
      </c>
      <c r="B130" s="352"/>
      <c r="C130" s="352" t="s">
        <v>332</v>
      </c>
      <c r="D130" s="353">
        <v>0</v>
      </c>
      <c r="E130" s="353"/>
      <c r="F130" s="353">
        <v>0</v>
      </c>
      <c r="G130" s="353">
        <v>0</v>
      </c>
    </row>
    <row r="131" spans="1:7">
      <c r="A131" s="354">
        <v>1</v>
      </c>
      <c r="B131" s="355"/>
      <c r="C131" s="354" t="s">
        <v>333</v>
      </c>
      <c r="D131" s="356">
        <f>D111+D121</f>
        <v>4031154.4</v>
      </c>
      <c r="E131" s="356">
        <f>E111+E121</f>
        <v>0</v>
      </c>
      <c r="F131" s="356">
        <f>F111+F121</f>
        <v>4388774.7</v>
      </c>
      <c r="G131" s="356">
        <f>G111+G121</f>
        <v>0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336">
        <v>20</v>
      </c>
      <c r="B133" s="337"/>
      <c r="C133" s="337" t="s">
        <v>334</v>
      </c>
      <c r="D133" s="466">
        <f t="shared" ref="D133:G133" si="17">D134+D140</f>
        <v>4626134.4000000004</v>
      </c>
      <c r="E133" s="466">
        <f t="shared" si="17"/>
        <v>0</v>
      </c>
      <c r="F133" s="466">
        <f t="shared" si="17"/>
        <v>5079720.7</v>
      </c>
      <c r="G133" s="466">
        <f t="shared" si="17"/>
        <v>0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:G134" si="18">D135+D136+D138+D139</f>
        <v>1295671.3</v>
      </c>
      <c r="E134" s="338">
        <f t="shared" si="18"/>
        <v>0</v>
      </c>
      <c r="F134" s="338">
        <f t="shared" si="18"/>
        <v>1507663.7000000002</v>
      </c>
      <c r="G134" s="338">
        <f t="shared" si="18"/>
        <v>0</v>
      </c>
    </row>
    <row r="135" spans="1:7" s="269" customFormat="1">
      <c r="A135" s="359">
        <v>200</v>
      </c>
      <c r="B135" s="342"/>
      <c r="C135" s="342" t="s">
        <v>337</v>
      </c>
      <c r="D135" s="283">
        <v>1063014.5</v>
      </c>
      <c r="E135" s="283"/>
      <c r="F135" s="283">
        <v>1259485.7</v>
      </c>
      <c r="G135" s="283">
        <v>0</v>
      </c>
    </row>
    <row r="136" spans="1:7" s="269" customFormat="1">
      <c r="A136" s="359">
        <v>201</v>
      </c>
      <c r="B136" s="342"/>
      <c r="C136" s="342" t="s">
        <v>338</v>
      </c>
      <c r="D136" s="283">
        <v>258.3</v>
      </c>
      <c r="E136" s="283"/>
      <c r="F136" s="283">
        <v>25353.599999999999</v>
      </c>
      <c r="G136" s="283">
        <v>0</v>
      </c>
    </row>
    <row r="137" spans="1:7" s="269" customFormat="1">
      <c r="A137" s="360" t="s">
        <v>339</v>
      </c>
      <c r="B137" s="361"/>
      <c r="C137" s="361" t="s">
        <v>340</v>
      </c>
      <c r="D137" s="362">
        <v>0</v>
      </c>
      <c r="E137" s="362"/>
      <c r="F137" s="362">
        <v>0</v>
      </c>
      <c r="G137" s="362">
        <v>0</v>
      </c>
    </row>
    <row r="138" spans="1:7" s="269" customFormat="1">
      <c r="A138" s="359">
        <v>204</v>
      </c>
      <c r="B138" s="342"/>
      <c r="C138" s="342" t="s">
        <v>341</v>
      </c>
      <c r="D138" s="349">
        <v>203453.1</v>
      </c>
      <c r="E138" s="349"/>
      <c r="F138" s="349">
        <v>206048.8</v>
      </c>
      <c r="G138" s="349">
        <v>0</v>
      </c>
    </row>
    <row r="139" spans="1:7" s="269" customFormat="1">
      <c r="A139" s="359">
        <v>205</v>
      </c>
      <c r="B139" s="342"/>
      <c r="C139" s="342" t="s">
        <v>342</v>
      </c>
      <c r="D139" s="349">
        <v>28945.4</v>
      </c>
      <c r="E139" s="349"/>
      <c r="F139" s="349">
        <v>16775.599999999999</v>
      </c>
      <c r="G139" s="349">
        <v>0</v>
      </c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G140" si="19">D141+D143+D144</f>
        <v>3330463.1</v>
      </c>
      <c r="E140" s="338">
        <f t="shared" si="19"/>
        <v>0</v>
      </c>
      <c r="F140" s="338">
        <f t="shared" si="19"/>
        <v>3572057</v>
      </c>
      <c r="G140" s="338">
        <f t="shared" si="19"/>
        <v>0</v>
      </c>
    </row>
    <row r="141" spans="1:7" s="269" customFormat="1">
      <c r="A141" s="359">
        <v>206</v>
      </c>
      <c r="B141" s="342"/>
      <c r="C141" s="342" t="s">
        <v>345</v>
      </c>
      <c r="D141" s="349">
        <v>3135959.7</v>
      </c>
      <c r="E141" s="349"/>
      <c r="F141" s="349">
        <v>3091274.3</v>
      </c>
      <c r="G141" s="349">
        <v>0</v>
      </c>
    </row>
    <row r="142" spans="1:7" s="269" customFormat="1">
      <c r="A142" s="360" t="s">
        <v>346</v>
      </c>
      <c r="B142" s="361"/>
      <c r="C142" s="361" t="s">
        <v>347</v>
      </c>
      <c r="D142" s="362">
        <v>0</v>
      </c>
      <c r="E142" s="362"/>
      <c r="F142" s="362">
        <v>0</v>
      </c>
      <c r="G142" s="362">
        <v>0</v>
      </c>
    </row>
    <row r="143" spans="1:7" s="269" customFormat="1">
      <c r="A143" s="359">
        <v>208</v>
      </c>
      <c r="B143" s="342"/>
      <c r="C143" s="342" t="s">
        <v>348</v>
      </c>
      <c r="D143" s="349">
        <v>194503.4</v>
      </c>
      <c r="E143" s="349"/>
      <c r="F143" s="349">
        <v>480782.7</v>
      </c>
      <c r="G143" s="349">
        <v>0</v>
      </c>
    </row>
    <row r="144" spans="1:7" s="273" customFormat="1" ht="29" customHeight="1">
      <c r="A144" s="343">
        <v>209</v>
      </c>
      <c r="B144" s="345"/>
      <c r="C144" s="345" t="s">
        <v>349</v>
      </c>
      <c r="D144" s="350">
        <v>0</v>
      </c>
      <c r="E144" s="350"/>
      <c r="F144" s="350">
        <v>0</v>
      </c>
      <c r="G144" s="350">
        <v>0</v>
      </c>
    </row>
    <row r="145" spans="1:7" s="257" customFormat="1">
      <c r="A145" s="358">
        <v>29</v>
      </c>
      <c r="B145" s="340"/>
      <c r="C145" s="340" t="s">
        <v>350</v>
      </c>
      <c r="D145" s="349">
        <v>-594979.9</v>
      </c>
      <c r="E145" s="349"/>
      <c r="F145" s="349">
        <v>-690946.2</v>
      </c>
      <c r="G145" s="349">
        <v>0</v>
      </c>
    </row>
    <row r="146" spans="1:7" s="257" customFormat="1">
      <c r="A146" s="363" t="s">
        <v>351</v>
      </c>
      <c r="B146" s="364"/>
      <c r="C146" s="364" t="s">
        <v>352</v>
      </c>
      <c r="D146" s="295">
        <v>-594979.9</v>
      </c>
      <c r="E146" s="295"/>
      <c r="F146" s="295">
        <v>-690946.2</v>
      </c>
      <c r="G146" s="295">
        <v>0</v>
      </c>
    </row>
    <row r="147" spans="1:7">
      <c r="A147" s="354">
        <v>2</v>
      </c>
      <c r="B147" s="355"/>
      <c r="C147" s="354" t="s">
        <v>353</v>
      </c>
      <c r="D147" s="356">
        <f>D133+D145</f>
        <v>4031154.5000000005</v>
      </c>
      <c r="E147" s="356">
        <f>E133+E145</f>
        <v>0</v>
      </c>
      <c r="F147" s="356">
        <f>F133+F145</f>
        <v>4388774.5</v>
      </c>
      <c r="G147" s="356">
        <f>G133+G145</f>
        <v>0</v>
      </c>
    </row>
    <row r="148" spans="1:7" ht="7.5" customHeight="1"/>
    <row r="149" spans="1:7" ht="13.5" customHeight="1">
      <c r="A149" s="365" t="s">
        <v>354</v>
      </c>
      <c r="B149" s="366"/>
      <c r="C149" s="367" t="s">
        <v>355</v>
      </c>
      <c r="D149" s="366"/>
      <c r="E149" s="366"/>
      <c r="F149" s="366"/>
      <c r="G149" s="366"/>
    </row>
    <row r="150" spans="1:7">
      <c r="A150" s="436" t="s">
        <v>356</v>
      </c>
      <c r="B150" s="437"/>
      <c r="C150" s="437" t="s">
        <v>101</v>
      </c>
      <c r="D150" s="370">
        <f t="shared" ref="D150:G150" si="20">D77+SUM(D8:D12)-D30-D31+D16-D33+D59+D63-D73+D64-D74-D54+D20-D35</f>
        <v>49498.699999999786</v>
      </c>
      <c r="E150" s="370">
        <f t="shared" si="20"/>
        <v>39157.899999999805</v>
      </c>
      <c r="F150" s="370">
        <f t="shared" si="20"/>
        <v>-106396.49999999974</v>
      </c>
      <c r="G150" s="370">
        <f t="shared" si="20"/>
        <v>34340.100000000282</v>
      </c>
    </row>
    <row r="151" spans="1:7">
      <c r="A151" s="367" t="s">
        <v>357</v>
      </c>
      <c r="B151" s="366"/>
      <c r="C151" s="366" t="s">
        <v>358</v>
      </c>
      <c r="D151" s="373">
        <f t="shared" ref="D151:G151" si="21">IF(D177=0,0,D150/D177)</f>
        <v>1.98379171547623E-2</v>
      </c>
      <c r="E151" s="373">
        <f t="shared" si="21"/>
        <v>1.5812060912649469E-2</v>
      </c>
      <c r="F151" s="373">
        <f t="shared" si="21"/>
        <v>-4.1198875605428384E-2</v>
      </c>
      <c r="G151" s="373">
        <f t="shared" si="21"/>
        <v>1.3494790923698962E-2</v>
      </c>
    </row>
    <row r="152" spans="1:7" s="477" customFormat="1" ht="28">
      <c r="A152" s="381" t="s">
        <v>359</v>
      </c>
      <c r="B152" s="382"/>
      <c r="C152" s="382" t="s">
        <v>360</v>
      </c>
      <c r="D152" s="476">
        <f t="shared" ref="D152:G152" si="22">IF(D107=0,0,D150/D107)</f>
        <v>0.33337598862046602</v>
      </c>
      <c r="E152" s="476">
        <f t="shared" si="22"/>
        <v>0.2006617683984826</v>
      </c>
      <c r="F152" s="476">
        <f t="shared" si="22"/>
        <v>-0.49917075814052647</v>
      </c>
      <c r="G152" s="476">
        <f t="shared" si="22"/>
        <v>0.13203160444461642</v>
      </c>
    </row>
    <row r="153" spans="1:7" s="477" customFormat="1" ht="28">
      <c r="A153" s="374" t="s">
        <v>359</v>
      </c>
      <c r="B153" s="375"/>
      <c r="C153" s="375" t="s">
        <v>361</v>
      </c>
      <c r="D153" s="478">
        <f t="shared" ref="D153:G153" si="23">IF(0=D108,0,D150/D108)</f>
        <v>0.35637188058420455</v>
      </c>
      <c r="E153" s="478">
        <f t="shared" si="23"/>
        <v>0.23847133866573006</v>
      </c>
      <c r="F153" s="478">
        <f t="shared" si="23"/>
        <v>-0.581300308853264</v>
      </c>
      <c r="G153" s="478">
        <f t="shared" si="23"/>
        <v>0.16218050439218043</v>
      </c>
    </row>
    <row r="154" spans="1:7" ht="28">
      <c r="A154" s="378" t="s">
        <v>362</v>
      </c>
      <c r="B154" s="446"/>
      <c r="C154" s="446" t="s">
        <v>363</v>
      </c>
      <c r="D154" s="386">
        <f t="shared" ref="D154:G154" si="24">D150-D107</f>
        <v>-98978.400000000198</v>
      </c>
      <c r="E154" s="386">
        <f t="shared" si="24"/>
        <v>-155985.9000000002</v>
      </c>
      <c r="F154" s="386">
        <f t="shared" si="24"/>
        <v>-319542.99999999977</v>
      </c>
      <c r="G154" s="386">
        <f t="shared" si="24"/>
        <v>-225749.89999999973</v>
      </c>
    </row>
    <row r="155" spans="1:7" ht="28">
      <c r="A155" s="374" t="s">
        <v>364</v>
      </c>
      <c r="B155" s="444"/>
      <c r="C155" s="444" t="s">
        <v>365</v>
      </c>
      <c r="D155" s="383">
        <f t="shared" ref="D155:G155" si="25">D150-D108</f>
        <v>-89397.500000000204</v>
      </c>
      <c r="E155" s="383">
        <f t="shared" si="25"/>
        <v>-125045.90000000018</v>
      </c>
      <c r="F155" s="383">
        <f t="shared" si="25"/>
        <v>-289428.39999999979</v>
      </c>
      <c r="G155" s="383">
        <f t="shared" si="25"/>
        <v>-177399.89999999973</v>
      </c>
    </row>
    <row r="156" spans="1:7">
      <c r="A156" s="368" t="s">
        <v>366</v>
      </c>
      <c r="B156" s="437"/>
      <c r="C156" s="437" t="s">
        <v>367</v>
      </c>
      <c r="D156" s="387">
        <f t="shared" ref="D156:G156" si="26">D135+D136-D137+D141-D142</f>
        <v>4199232.5</v>
      </c>
      <c r="E156" s="387">
        <f t="shared" si="26"/>
        <v>0</v>
      </c>
      <c r="F156" s="387">
        <f t="shared" si="26"/>
        <v>4376113.5999999996</v>
      </c>
      <c r="G156" s="387">
        <f t="shared" si="26"/>
        <v>0</v>
      </c>
    </row>
    <row r="157" spans="1:7">
      <c r="A157" s="388" t="s">
        <v>368</v>
      </c>
      <c r="B157" s="449"/>
      <c r="C157" s="449" t="s">
        <v>369</v>
      </c>
      <c r="D157" s="390">
        <f t="shared" ref="D157:G157" si="27">IF(D177=0,0,D156/D177)</f>
        <v>1.6829538240112516</v>
      </c>
      <c r="E157" s="390">
        <f t="shared" si="27"/>
        <v>0</v>
      </c>
      <c r="F157" s="390">
        <f t="shared" si="27"/>
        <v>1.6945196490638677</v>
      </c>
      <c r="G157" s="390">
        <f t="shared" si="27"/>
        <v>0</v>
      </c>
    </row>
    <row r="158" spans="1:7">
      <c r="A158" s="368" t="s">
        <v>370</v>
      </c>
      <c r="B158" s="437"/>
      <c r="C158" s="437" t="s">
        <v>371</v>
      </c>
      <c r="D158" s="387">
        <f t="shared" ref="D158:G158" si="28">D133-D142-D111</f>
        <v>2804938.5000000005</v>
      </c>
      <c r="E158" s="387">
        <f t="shared" si="28"/>
        <v>0</v>
      </c>
      <c r="F158" s="387">
        <f t="shared" si="28"/>
        <v>3086999.1000000006</v>
      </c>
      <c r="G158" s="387">
        <f t="shared" si="28"/>
        <v>0</v>
      </c>
    </row>
    <row r="159" spans="1:7">
      <c r="A159" s="371" t="s">
        <v>372</v>
      </c>
      <c r="B159" s="366"/>
      <c r="C159" s="366" t="s">
        <v>373</v>
      </c>
      <c r="D159" s="391">
        <f t="shared" ref="D159:G159" si="29">D121-D123-D124-D142-D145</f>
        <v>2223106.1999999997</v>
      </c>
      <c r="E159" s="391">
        <f t="shared" si="29"/>
        <v>0</v>
      </c>
      <c r="F159" s="391">
        <f t="shared" si="29"/>
        <v>2438052.5</v>
      </c>
      <c r="G159" s="391">
        <f t="shared" si="29"/>
        <v>0</v>
      </c>
    </row>
    <row r="160" spans="1:7">
      <c r="A160" s="371" t="s">
        <v>374</v>
      </c>
      <c r="B160" s="366"/>
      <c r="C160" s="366" t="s">
        <v>375</v>
      </c>
      <c r="D160" s="392">
        <f t="shared" ref="D160:G160" si="30">IF(D175=0,"-",1000*D158/D175)</f>
        <v>9870.8092129572633</v>
      </c>
      <c r="E160" s="392" t="str">
        <f t="shared" si="30"/>
        <v>-</v>
      </c>
      <c r="F160" s="392">
        <f t="shared" si="30"/>
        <v>10758.98098096005</v>
      </c>
      <c r="G160" s="392" t="str">
        <f t="shared" si="30"/>
        <v>-</v>
      </c>
    </row>
    <row r="161" spans="1:7">
      <c r="A161" s="371" t="s">
        <v>374</v>
      </c>
      <c r="B161" s="366"/>
      <c r="C161" s="366" t="s">
        <v>376</v>
      </c>
      <c r="D161" s="391">
        <f t="shared" ref="D161:G161" si="31">IF(D175=0,0,1000*(D159/D175))</f>
        <v>7823.2935090528381</v>
      </c>
      <c r="E161" s="391">
        <f t="shared" si="31"/>
        <v>0</v>
      </c>
      <c r="F161" s="391">
        <f t="shared" si="31"/>
        <v>8497.2361922885229</v>
      </c>
      <c r="G161" s="391">
        <f t="shared" si="31"/>
        <v>0</v>
      </c>
    </row>
    <row r="162" spans="1:7">
      <c r="A162" s="388" t="s">
        <v>377</v>
      </c>
      <c r="B162" s="449"/>
      <c r="C162" s="449" t="s">
        <v>378</v>
      </c>
      <c r="D162" s="390">
        <f t="shared" ref="D162:G162" si="32">IF((D22+D23+D65+D66)=0,0,D158/(D22+D23+D65+D66))</f>
        <v>1.6761891836994829</v>
      </c>
      <c r="E162" s="390">
        <f t="shared" si="32"/>
        <v>0</v>
      </c>
      <c r="F162" s="390">
        <f t="shared" si="32"/>
        <v>1.7900559492674688</v>
      </c>
      <c r="G162" s="390">
        <f t="shared" si="32"/>
        <v>0</v>
      </c>
    </row>
    <row r="163" spans="1:7">
      <c r="A163" s="371" t="s">
        <v>379</v>
      </c>
      <c r="B163" s="366"/>
      <c r="C163" s="366" t="s">
        <v>350</v>
      </c>
      <c r="D163" s="370">
        <f t="shared" ref="D163:G163" si="33">D145</f>
        <v>-594979.9</v>
      </c>
      <c r="E163" s="370">
        <f t="shared" si="33"/>
        <v>0</v>
      </c>
      <c r="F163" s="370">
        <f t="shared" si="33"/>
        <v>-690946.2</v>
      </c>
      <c r="G163" s="370">
        <f t="shared" si="33"/>
        <v>0</v>
      </c>
    </row>
    <row r="164" spans="1:7" ht="28">
      <c r="A164" s="374" t="s">
        <v>380</v>
      </c>
      <c r="B164" s="451"/>
      <c r="C164" s="451" t="s">
        <v>381</v>
      </c>
      <c r="D164" s="393">
        <f>IF(D178=0,0,D146/D178)</f>
        <v>-0.23495189858801774</v>
      </c>
      <c r="E164" s="393">
        <f>IF(E178=0,0,E146/E178)</f>
        <v>0</v>
      </c>
      <c r="F164" s="393">
        <f>IF(F178=0,0,F146/F178)</f>
        <v>-0.24703975243473772</v>
      </c>
      <c r="G164" s="393">
        <f>IF(G178=0,0,G146/G178)</f>
        <v>0</v>
      </c>
    </row>
    <row r="165" spans="1:7">
      <c r="A165" s="394" t="s">
        <v>382</v>
      </c>
      <c r="B165" s="454"/>
      <c r="C165" s="454" t="s">
        <v>383</v>
      </c>
      <c r="D165" s="396">
        <f t="shared" ref="D165:G165" si="34">IF(D177=0,0,D180/D177)</f>
        <v>3.5486397023416695E-2</v>
      </c>
      <c r="E165" s="396">
        <f t="shared" si="34"/>
        <v>3.8457430546865394E-2</v>
      </c>
      <c r="F165" s="396">
        <f t="shared" si="34"/>
        <v>4.3548760202187807E-2</v>
      </c>
      <c r="G165" s="396">
        <f t="shared" si="34"/>
        <v>3.7005131856770145E-2</v>
      </c>
    </row>
    <row r="166" spans="1:7">
      <c r="A166" s="371" t="s">
        <v>384</v>
      </c>
      <c r="B166" s="366"/>
      <c r="C166" s="366" t="s">
        <v>252</v>
      </c>
      <c r="D166" s="370">
        <f t="shared" ref="D166:G166" si="35">D55</f>
        <v>93552.699999999983</v>
      </c>
      <c r="E166" s="370">
        <f t="shared" si="35"/>
        <v>76883.899999999994</v>
      </c>
      <c r="F166" s="370">
        <f t="shared" si="35"/>
        <v>90527.6</v>
      </c>
      <c r="G166" s="370">
        <f t="shared" si="35"/>
        <v>61432.700000000004</v>
      </c>
    </row>
    <row r="167" spans="1:7">
      <c r="A167" s="388" t="s">
        <v>385</v>
      </c>
      <c r="B167" s="449"/>
      <c r="C167" s="449" t="s">
        <v>386</v>
      </c>
      <c r="D167" s="390">
        <f t="shared" ref="D167:G167" si="36">IF(0=D111,0,(D44+D45+D46+D47+D48)/D111)</f>
        <v>4.1490209812134977E-2</v>
      </c>
      <c r="E167" s="390">
        <f t="shared" si="36"/>
        <v>0</v>
      </c>
      <c r="F167" s="390">
        <f t="shared" si="36"/>
        <v>3.1919009659954513E-2</v>
      </c>
      <c r="G167" s="390">
        <f t="shared" si="36"/>
        <v>0</v>
      </c>
    </row>
    <row r="168" spans="1:7">
      <c r="A168" s="371" t="s">
        <v>387</v>
      </c>
      <c r="B168" s="437"/>
      <c r="C168" s="437" t="s">
        <v>388</v>
      </c>
      <c r="D168" s="370">
        <f t="shared" ref="D168:G168" si="37">D38-D44</f>
        <v>18924.2</v>
      </c>
      <c r="E168" s="370">
        <f t="shared" si="37"/>
        <v>23483.3</v>
      </c>
      <c r="F168" s="370">
        <f t="shared" si="37"/>
        <v>25437.3</v>
      </c>
      <c r="G168" s="370">
        <f t="shared" si="37"/>
        <v>25499.5</v>
      </c>
    </row>
    <row r="169" spans="1:7">
      <c r="A169" s="388" t="s">
        <v>389</v>
      </c>
      <c r="B169" s="449"/>
      <c r="C169" s="449" t="s">
        <v>390</v>
      </c>
      <c r="D169" s="373">
        <f t="shared" ref="D169:G169" si="38">IF(D177=0,0,D168/D177)</f>
        <v>7.5843751819775936E-3</v>
      </c>
      <c r="E169" s="373">
        <f t="shared" si="38"/>
        <v>9.482617046113891E-3</v>
      </c>
      <c r="F169" s="373">
        <f t="shared" si="38"/>
        <v>9.8498367750627681E-3</v>
      </c>
      <c r="G169" s="373">
        <f t="shared" si="38"/>
        <v>1.0020658680634559E-2</v>
      </c>
    </row>
    <row r="170" spans="1:7">
      <c r="A170" s="371" t="s">
        <v>391</v>
      </c>
      <c r="B170" s="366"/>
      <c r="C170" s="366" t="s">
        <v>392</v>
      </c>
      <c r="D170" s="370">
        <f t="shared" ref="D170:G170" si="39">SUM(D82:D87)+SUM(D89:D94)</f>
        <v>193018</v>
      </c>
      <c r="E170" s="370">
        <f t="shared" si="39"/>
        <v>232533.8</v>
      </c>
      <c r="F170" s="370">
        <f t="shared" si="39"/>
        <v>231748.30000000002</v>
      </c>
      <c r="G170" s="370">
        <f t="shared" si="39"/>
        <v>288100</v>
      </c>
    </row>
    <row r="171" spans="1:7">
      <c r="A171" s="371" t="s">
        <v>393</v>
      </c>
      <c r="B171" s="366"/>
      <c r="C171" s="366" t="s">
        <v>394</v>
      </c>
      <c r="D171" s="391">
        <f t="shared" ref="D171:G171" si="40">SUM(D96:D102)+SUM(D104:D105)</f>
        <v>44540.900000000009</v>
      </c>
      <c r="E171" s="391">
        <f t="shared" si="40"/>
        <v>37390</v>
      </c>
      <c r="F171" s="391">
        <f t="shared" si="40"/>
        <v>18601.8</v>
      </c>
      <c r="G171" s="391">
        <f t="shared" si="40"/>
        <v>28010</v>
      </c>
    </row>
    <row r="172" spans="1:7">
      <c r="A172" s="394" t="s">
        <v>395</v>
      </c>
      <c r="B172" s="454"/>
      <c r="C172" s="454" t="s">
        <v>396</v>
      </c>
      <c r="D172" s="396">
        <f t="shared" ref="D172:G172" si="41">IF(D184=0,0,D170/D184)</f>
        <v>7.2792660043702703E-2</v>
      </c>
      <c r="E172" s="396">
        <f t="shared" si="41"/>
        <v>8.7995159569554685E-2</v>
      </c>
      <c r="F172" s="396">
        <f t="shared" si="41"/>
        <v>7.9579371433388682E-2</v>
      </c>
      <c r="G172" s="396">
        <f t="shared" si="41"/>
        <v>0.10352400603479196</v>
      </c>
    </row>
    <row r="173" spans="1:7">
      <c r="A173" s="479"/>
    </row>
    <row r="174" spans="1:7">
      <c r="A174" s="457" t="s">
        <v>397</v>
      </c>
      <c r="B174" s="399"/>
      <c r="C174" s="398"/>
      <c r="D174" s="316"/>
      <c r="E174" s="316"/>
      <c r="F174" s="316"/>
      <c r="G174" s="316"/>
    </row>
    <row r="175" spans="1:7" s="257" customFormat="1">
      <c r="A175" s="459" t="s">
        <v>398</v>
      </c>
      <c r="B175" s="399"/>
      <c r="C175" s="399" t="s">
        <v>421</v>
      </c>
      <c r="D175" s="480">
        <v>284165</v>
      </c>
      <c r="E175" s="480"/>
      <c r="F175" s="480">
        <v>286923</v>
      </c>
      <c r="G175" s="480"/>
    </row>
    <row r="176" spans="1:7">
      <c r="A176" s="457" t="s">
        <v>400</v>
      </c>
      <c r="B176" s="399"/>
      <c r="C176" s="399"/>
      <c r="D176" s="399"/>
      <c r="E176" s="399"/>
      <c r="F176" s="399"/>
      <c r="G176" s="399"/>
    </row>
    <row r="177" spans="1:7">
      <c r="A177" s="459" t="s">
        <v>401</v>
      </c>
      <c r="B177" s="399"/>
      <c r="C177" s="399" t="s">
        <v>402</v>
      </c>
      <c r="D177" s="400">
        <f t="shared" ref="D177:G177" si="42">SUM(D22:D32)+SUM(D44:D53)+SUM(D65:D72)+D75</f>
        <v>2495156.0999999996</v>
      </c>
      <c r="E177" s="400">
        <f t="shared" si="42"/>
        <v>2476457.6999999997</v>
      </c>
      <c r="F177" s="400">
        <f t="shared" si="42"/>
        <v>2582509.8000000003</v>
      </c>
      <c r="G177" s="400">
        <f t="shared" si="42"/>
        <v>2544693</v>
      </c>
    </row>
    <row r="178" spans="1:7">
      <c r="A178" s="459" t="s">
        <v>403</v>
      </c>
      <c r="B178" s="399"/>
      <c r="C178" s="399" t="s">
        <v>404</v>
      </c>
      <c r="D178" s="400">
        <f t="shared" ref="D178:G178" si="43">D78-D17-D20-D59-D63-D64</f>
        <v>2532347.7000000002</v>
      </c>
      <c r="E178" s="400">
        <f t="shared" si="43"/>
        <v>2529190.5</v>
      </c>
      <c r="F178" s="400">
        <f t="shared" si="43"/>
        <v>2796902.9</v>
      </c>
      <c r="G178" s="400">
        <f t="shared" si="43"/>
        <v>2563631</v>
      </c>
    </row>
    <row r="179" spans="1:7">
      <c r="A179" s="459"/>
      <c r="B179" s="399"/>
      <c r="C179" s="399" t="s">
        <v>405</v>
      </c>
      <c r="D179" s="400">
        <f t="shared" ref="D179:G179" si="44">D178+D170</f>
        <v>2725365.7</v>
      </c>
      <c r="E179" s="400">
        <f t="shared" si="44"/>
        <v>2761724.3</v>
      </c>
      <c r="F179" s="400">
        <f t="shared" si="44"/>
        <v>3028651.1999999997</v>
      </c>
      <c r="G179" s="400">
        <f t="shared" si="44"/>
        <v>2851731</v>
      </c>
    </row>
    <row r="180" spans="1:7">
      <c r="A180" s="459" t="s">
        <v>406</v>
      </c>
      <c r="B180" s="399"/>
      <c r="C180" s="399" t="s">
        <v>407</v>
      </c>
      <c r="D180" s="400">
        <f t="shared" ref="D180:G180" si="45">D38-D44+D8+D9+D10+D16-D33</f>
        <v>88544.099999999991</v>
      </c>
      <c r="E180" s="400">
        <f t="shared" si="45"/>
        <v>95238.2</v>
      </c>
      <c r="F180" s="400">
        <f t="shared" si="45"/>
        <v>112465.1</v>
      </c>
      <c r="G180" s="400">
        <f t="shared" si="45"/>
        <v>94166.7</v>
      </c>
    </row>
    <row r="181" spans="1:7" ht="27.5" customHeight="1">
      <c r="A181" s="462" t="s">
        <v>408</v>
      </c>
      <c r="B181" s="402"/>
      <c r="C181" s="402" t="s">
        <v>409</v>
      </c>
      <c r="D181" s="403">
        <f t="shared" ref="D181:G181" si="46">D22+D23+D24+D25+D26+D29+SUM(D44:D47)+SUM(D49:D53)-D54+D32-D33+SUM(D65:D70)+D72</f>
        <v>2458947.2999999998</v>
      </c>
      <c r="E181" s="403">
        <f t="shared" si="46"/>
        <v>2474213.5</v>
      </c>
      <c r="F181" s="403">
        <f t="shared" si="46"/>
        <v>2578767.9000000004</v>
      </c>
      <c r="G181" s="403">
        <f t="shared" si="46"/>
        <v>2529253.9000000004</v>
      </c>
    </row>
    <row r="182" spans="1:7">
      <c r="A182" s="464" t="s">
        <v>410</v>
      </c>
      <c r="B182" s="402"/>
      <c r="C182" s="402" t="s">
        <v>411</v>
      </c>
      <c r="D182" s="403">
        <f t="shared" ref="D182:G182" si="47">D181+D171</f>
        <v>2503488.1999999997</v>
      </c>
      <c r="E182" s="403">
        <f t="shared" si="47"/>
        <v>2511603.5</v>
      </c>
      <c r="F182" s="403">
        <f t="shared" si="47"/>
        <v>2597369.7000000002</v>
      </c>
      <c r="G182" s="403">
        <f t="shared" si="47"/>
        <v>2557263.9000000004</v>
      </c>
    </row>
    <row r="183" spans="1:7">
      <c r="A183" s="464" t="s">
        <v>412</v>
      </c>
      <c r="B183" s="402"/>
      <c r="C183" s="402" t="s">
        <v>413</v>
      </c>
      <c r="D183" s="403">
        <f t="shared" ref="D183:G183" si="48">D4+D5-D7+D38+D39+D40+D41+D43+D13-D16+D57+D58+D60+D62</f>
        <v>2458595.4989999998</v>
      </c>
      <c r="E183" s="403">
        <f t="shared" si="48"/>
        <v>2410041.1</v>
      </c>
      <c r="F183" s="403">
        <f t="shared" si="48"/>
        <v>2680417.1999999997</v>
      </c>
      <c r="G183" s="403">
        <f t="shared" si="48"/>
        <v>2494829.4000000004</v>
      </c>
    </row>
    <row r="184" spans="1:7">
      <c r="A184" s="464" t="s">
        <v>414</v>
      </c>
      <c r="B184" s="402"/>
      <c r="C184" s="402" t="s">
        <v>415</v>
      </c>
      <c r="D184" s="403">
        <f t="shared" ref="D184:G184" si="49">D183+D170</f>
        <v>2651613.4989999998</v>
      </c>
      <c r="E184" s="403">
        <f t="shared" si="49"/>
        <v>2642574.9</v>
      </c>
      <c r="F184" s="403">
        <f t="shared" si="49"/>
        <v>2912165.4999999995</v>
      </c>
      <c r="G184" s="403">
        <f t="shared" si="49"/>
        <v>2782929.4000000004</v>
      </c>
    </row>
    <row r="185" spans="1:7">
      <c r="A185" s="464"/>
      <c r="B185" s="402"/>
      <c r="C185" s="402" t="s">
        <v>416</v>
      </c>
      <c r="D185" s="403">
        <f t="shared" ref="D185:G186" si="50">D181-D183</f>
        <v>351.80099999997765</v>
      </c>
      <c r="E185" s="403">
        <f t="shared" si="50"/>
        <v>64172.399999999907</v>
      </c>
      <c r="F185" s="403">
        <f t="shared" si="50"/>
        <v>-101649.29999999935</v>
      </c>
      <c r="G185" s="403">
        <f t="shared" si="50"/>
        <v>34424.5</v>
      </c>
    </row>
    <row r="186" spans="1:7">
      <c r="A186" s="464"/>
      <c r="B186" s="402"/>
      <c r="C186" s="402" t="s">
        <v>417</v>
      </c>
      <c r="D186" s="403">
        <f t="shared" si="50"/>
        <v>-148125.29900000012</v>
      </c>
      <c r="E186" s="403">
        <f t="shared" si="50"/>
        <v>-130971.39999999991</v>
      </c>
      <c r="F186" s="403">
        <f t="shared" si="50"/>
        <v>-314795.79999999935</v>
      </c>
      <c r="G186" s="403">
        <f t="shared" si="50"/>
        <v>-225665.5</v>
      </c>
    </row>
  </sheetData>
  <sheetProtection selectLockedCells="1" sort="0" autoFilter="0" pivotTables="0"/>
  <autoFilter ref="A1:AQ1" xr:uid="{00000000-0009-0000-0000-00000D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4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2" man="1"/>
    <brk id="147" max="12" man="1"/>
  </row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43"/>
  <sheetViews>
    <sheetView view="pageLayout" zoomScaleNormal="100" workbookViewId="0">
      <selection activeCell="C35" sqref="C35"/>
    </sheetView>
  </sheetViews>
  <sheetFormatPr baseColWidth="10" defaultRowHeight="13"/>
  <cols>
    <col min="2" max="2" width="52.5" bestFit="1" customWidth="1"/>
    <col min="8" max="8" width="11.5" style="59"/>
  </cols>
  <sheetData>
    <row r="1" spans="1:9">
      <c r="A1" s="5" t="s">
        <v>26</v>
      </c>
      <c r="B1" s="6" t="s">
        <v>161</v>
      </c>
      <c r="C1" s="49" t="s">
        <v>23</v>
      </c>
      <c r="D1" s="7" t="s">
        <v>28</v>
      </c>
      <c r="E1" s="49" t="s">
        <v>22</v>
      </c>
      <c r="F1" s="7" t="s">
        <v>28</v>
      </c>
      <c r="G1" s="49" t="s">
        <v>23</v>
      </c>
      <c r="H1" s="7" t="s">
        <v>28</v>
      </c>
      <c r="I1" s="50" t="s">
        <v>22</v>
      </c>
    </row>
    <row r="2" spans="1:9">
      <c r="A2" s="92">
        <v>0</v>
      </c>
      <c r="B2" s="95">
        <v>0</v>
      </c>
      <c r="C2" s="57">
        <v>2015</v>
      </c>
      <c r="D2" s="3" t="s">
        <v>29</v>
      </c>
      <c r="E2" s="57">
        <v>2016</v>
      </c>
      <c r="F2" s="3" t="s">
        <v>29</v>
      </c>
      <c r="G2" s="57">
        <v>2016</v>
      </c>
      <c r="H2" s="3" t="s">
        <v>29</v>
      </c>
      <c r="I2" s="58">
        <v>2017</v>
      </c>
    </row>
    <row r="3" spans="1:9">
      <c r="A3" s="92">
        <v>0</v>
      </c>
      <c r="B3" s="2" t="s">
        <v>30</v>
      </c>
      <c r="C3" s="94">
        <v>0</v>
      </c>
      <c r="D3" s="93">
        <v>0</v>
      </c>
      <c r="E3" s="94">
        <v>0</v>
      </c>
      <c r="F3" s="95">
        <v>0</v>
      </c>
      <c r="G3" s="94">
        <v>0</v>
      </c>
      <c r="H3" s="93">
        <v>0</v>
      </c>
      <c r="I3" s="85">
        <v>0</v>
      </c>
    </row>
    <row r="4" spans="1:9">
      <c r="A4" s="5" t="s">
        <v>32</v>
      </c>
      <c r="B4" s="9" t="s">
        <v>33</v>
      </c>
      <c r="C4" s="10">
        <v>170690.58736999999</v>
      </c>
      <c r="D4" s="11">
        <v>2.1354502823866004E-2</v>
      </c>
      <c r="E4" s="10">
        <v>174335.6</v>
      </c>
      <c r="F4" s="11">
        <v>-3.8253690009385092E-3</v>
      </c>
      <c r="G4" s="10">
        <v>173668.70199999999</v>
      </c>
      <c r="H4" s="219">
        <v>3.4450536746685064E-3</v>
      </c>
      <c r="I4" s="12">
        <v>174267</v>
      </c>
    </row>
    <row r="5" spans="1:9">
      <c r="A5" s="13" t="s">
        <v>34</v>
      </c>
      <c r="B5" s="2" t="s">
        <v>35</v>
      </c>
      <c r="C5" s="14">
        <v>59086.526890000001</v>
      </c>
      <c r="D5" s="15">
        <v>6.9114421086258647E-3</v>
      </c>
      <c r="E5" s="14">
        <v>59494.9</v>
      </c>
      <c r="F5" s="15">
        <v>-1.135376309566033E-2</v>
      </c>
      <c r="G5" s="14">
        <v>58819.409</v>
      </c>
      <c r="H5" s="38">
        <v>2.7931426512632497E-3</v>
      </c>
      <c r="I5" s="16">
        <v>58983.7</v>
      </c>
    </row>
    <row r="6" spans="1:9">
      <c r="A6" s="13" t="s">
        <v>36</v>
      </c>
      <c r="B6" s="2" t="s">
        <v>37</v>
      </c>
      <c r="C6" s="14">
        <v>7668.5385900000001</v>
      </c>
      <c r="D6" s="15">
        <v>-0.16326951678025006</v>
      </c>
      <c r="E6" s="14">
        <v>6416.5</v>
      </c>
      <c r="F6" s="15">
        <v>2.0454920907036513E-2</v>
      </c>
      <c r="G6" s="14">
        <v>6547.7489999999998</v>
      </c>
      <c r="H6" s="38">
        <v>5.9793067816130158E-3</v>
      </c>
      <c r="I6" s="16">
        <v>6586.9</v>
      </c>
    </row>
    <row r="7" spans="1:9">
      <c r="A7" s="13" t="s">
        <v>38</v>
      </c>
      <c r="B7" s="2" t="s">
        <v>39</v>
      </c>
      <c r="C7" s="14">
        <v>1925.31005</v>
      </c>
      <c r="D7" s="15">
        <v>0.48687739930511437</v>
      </c>
      <c r="E7" s="14">
        <v>2862.7</v>
      </c>
      <c r="F7" s="15">
        <v>-0.39880951549236732</v>
      </c>
      <c r="G7" s="14">
        <v>1721.028</v>
      </c>
      <c r="H7" s="38">
        <v>0.24199025233755639</v>
      </c>
      <c r="I7" s="16">
        <v>2137.5</v>
      </c>
    </row>
    <row r="8" spans="1:9">
      <c r="A8" s="13" t="s">
        <v>40</v>
      </c>
      <c r="B8" s="2" t="s">
        <v>41</v>
      </c>
      <c r="C8" s="14">
        <v>1953.1926599999999</v>
      </c>
      <c r="D8" s="15">
        <v>0.8508158841842054</v>
      </c>
      <c r="E8" s="14">
        <v>3615</v>
      </c>
      <c r="F8" s="15">
        <v>-1.1151867219916971E-2</v>
      </c>
      <c r="G8" s="14">
        <v>3574.6860000000001</v>
      </c>
      <c r="H8" s="38">
        <v>2.5264876411522537E-2</v>
      </c>
      <c r="I8" s="16">
        <v>3665</v>
      </c>
    </row>
    <row r="9" spans="1:9">
      <c r="A9" s="13" t="s">
        <v>42</v>
      </c>
      <c r="B9" s="2" t="s">
        <v>43</v>
      </c>
      <c r="C9" s="14">
        <v>17536.612130000001</v>
      </c>
      <c r="D9" s="15">
        <v>5.0698952762890312E-2</v>
      </c>
      <c r="E9" s="14">
        <v>18425.7</v>
      </c>
      <c r="F9" s="15">
        <v>0.20049642618733618</v>
      </c>
      <c r="G9" s="14">
        <v>22119.987000000001</v>
      </c>
      <c r="H9" s="38">
        <v>-0.12631503806941655</v>
      </c>
      <c r="I9" s="16">
        <v>19325.900000000001</v>
      </c>
    </row>
    <row r="10" spans="1:9">
      <c r="A10" s="13" t="s">
        <v>44</v>
      </c>
      <c r="B10" s="2" t="s">
        <v>45</v>
      </c>
      <c r="C10" s="14">
        <v>383287.55481</v>
      </c>
      <c r="D10" s="15">
        <v>1.4765011592420054E-2</v>
      </c>
      <c r="E10" s="14">
        <v>388946.8</v>
      </c>
      <c r="F10" s="15">
        <v>-1.1151473671977804E-2</v>
      </c>
      <c r="G10" s="14">
        <v>384609.47</v>
      </c>
      <c r="H10" s="38">
        <v>2.5884776056086266E-2</v>
      </c>
      <c r="I10" s="16">
        <v>394565</v>
      </c>
    </row>
    <row r="11" spans="1:9">
      <c r="A11" s="13" t="s">
        <v>46</v>
      </c>
      <c r="B11" s="2" t="s">
        <v>47</v>
      </c>
      <c r="C11" s="14">
        <v>67066.179529999994</v>
      </c>
      <c r="D11" s="38">
        <v>-8.2627034502855287E-2</v>
      </c>
      <c r="E11" s="14">
        <v>61524.7</v>
      </c>
      <c r="F11" s="15">
        <v>2.3423925675379181E-2</v>
      </c>
      <c r="G11" s="14">
        <v>62965.85</v>
      </c>
      <c r="H11" s="38">
        <v>5.6610051321470982E-3</v>
      </c>
      <c r="I11" s="16">
        <v>63322.3</v>
      </c>
    </row>
    <row r="12" spans="1:9">
      <c r="A12" s="13" t="s">
        <v>48</v>
      </c>
      <c r="B12" s="2" t="s">
        <v>49</v>
      </c>
      <c r="C12" s="14">
        <v>3195.6633999999999</v>
      </c>
      <c r="D12" s="38">
        <v>-0.23333602656650257</v>
      </c>
      <c r="E12" s="14">
        <v>2450</v>
      </c>
      <c r="F12" s="15">
        <v>-2.2786938775510194E-2</v>
      </c>
      <c r="G12" s="14">
        <v>2394.172</v>
      </c>
      <c r="H12" s="38">
        <v>4.5037699881211528E-2</v>
      </c>
      <c r="I12" s="16">
        <v>2502</v>
      </c>
    </row>
    <row r="13" spans="1:9">
      <c r="A13" s="13" t="s">
        <v>50</v>
      </c>
      <c r="B13" s="2" t="s">
        <v>51</v>
      </c>
      <c r="C13" s="14">
        <v>126111.32552</v>
      </c>
      <c r="D13" s="38">
        <v>5.6107367445581723E-2</v>
      </c>
      <c r="E13" s="14">
        <v>133187.1</v>
      </c>
      <c r="F13" s="38">
        <v>-2.5004839057236022E-2</v>
      </c>
      <c r="G13" s="14">
        <v>129856.77800000001</v>
      </c>
      <c r="H13" s="38">
        <v>4.4710196028427608E-2</v>
      </c>
      <c r="I13" s="16">
        <v>135662.70000000001</v>
      </c>
    </row>
    <row r="14" spans="1:9">
      <c r="A14" s="13" t="s">
        <v>53</v>
      </c>
      <c r="B14" s="2" t="s">
        <v>54</v>
      </c>
      <c r="C14" s="14">
        <v>0</v>
      </c>
      <c r="D14" s="38" t="s">
        <v>52</v>
      </c>
      <c r="E14" s="14">
        <v>0</v>
      </c>
      <c r="F14" s="15" t="s">
        <v>52</v>
      </c>
      <c r="G14" s="14">
        <v>0</v>
      </c>
      <c r="H14" s="38" t="s">
        <v>52</v>
      </c>
      <c r="I14" s="16">
        <v>0</v>
      </c>
    </row>
    <row r="15" spans="1:9">
      <c r="A15" s="13" t="s">
        <v>55</v>
      </c>
      <c r="B15" s="2" t="s">
        <v>56</v>
      </c>
      <c r="C15" s="14">
        <v>0</v>
      </c>
      <c r="D15" s="38" t="s">
        <v>52</v>
      </c>
      <c r="E15" s="14">
        <v>0</v>
      </c>
      <c r="F15" s="15" t="s">
        <v>52</v>
      </c>
      <c r="G15" s="14">
        <v>0</v>
      </c>
      <c r="H15" s="38" t="s">
        <v>52</v>
      </c>
      <c r="I15" s="16">
        <v>0</v>
      </c>
    </row>
    <row r="16" spans="1:9">
      <c r="A16" s="13" t="s">
        <v>57</v>
      </c>
      <c r="B16" s="2" t="s">
        <v>58</v>
      </c>
      <c r="C16" s="14">
        <v>1151.3213000000001</v>
      </c>
      <c r="D16" s="38">
        <v>-0.39200291004778598</v>
      </c>
      <c r="E16" s="14">
        <v>700</v>
      </c>
      <c r="F16" s="38">
        <v>0.24442571428571422</v>
      </c>
      <c r="G16" s="14">
        <v>871.09799999999996</v>
      </c>
      <c r="H16" s="38">
        <v>6.107464372550505E-2</v>
      </c>
      <c r="I16" s="16">
        <v>924.3</v>
      </c>
    </row>
    <row r="17" spans="1:9">
      <c r="A17" s="13" t="s">
        <v>59</v>
      </c>
      <c r="B17" s="2" t="s">
        <v>60</v>
      </c>
      <c r="C17" s="14">
        <v>25304.654999999999</v>
      </c>
      <c r="D17" s="15">
        <v>-0.40923913011262153</v>
      </c>
      <c r="E17" s="14">
        <v>14949</v>
      </c>
      <c r="F17" s="15">
        <v>0.47659308314937454</v>
      </c>
      <c r="G17" s="14">
        <v>22073.59</v>
      </c>
      <c r="H17" s="38">
        <v>-0.25245508320123733</v>
      </c>
      <c r="I17" s="16">
        <v>16501</v>
      </c>
    </row>
    <row r="18" spans="1:9">
      <c r="A18" s="13">
        <v>389</v>
      </c>
      <c r="B18" s="2" t="s">
        <v>61</v>
      </c>
      <c r="C18" s="14">
        <v>0</v>
      </c>
      <c r="D18" s="38" t="s">
        <v>52</v>
      </c>
      <c r="E18" s="14">
        <v>0</v>
      </c>
      <c r="F18" s="38" t="s">
        <v>52</v>
      </c>
      <c r="G18" s="14">
        <v>33100</v>
      </c>
      <c r="H18" s="38">
        <v>-1</v>
      </c>
      <c r="I18" s="16">
        <v>0</v>
      </c>
    </row>
    <row r="19" spans="1:9">
      <c r="A19" s="17" t="s">
        <v>62</v>
      </c>
      <c r="B19" s="18" t="s">
        <v>63</v>
      </c>
      <c r="C19" s="19">
        <v>21983.79234</v>
      </c>
      <c r="D19" s="38">
        <v>-9.029030884668587E-3</v>
      </c>
      <c r="E19" s="19">
        <v>21785.3</v>
      </c>
      <c r="F19" s="38">
        <v>3.5555443349414483E-2</v>
      </c>
      <c r="G19" s="19">
        <v>22559.885999999999</v>
      </c>
      <c r="H19" s="38">
        <v>5.0523925519836498E-2</v>
      </c>
      <c r="I19" s="20">
        <v>23699.7</v>
      </c>
    </row>
    <row r="20" spans="1:9">
      <c r="A20" s="21" t="s">
        <v>64</v>
      </c>
      <c r="B20" s="22" t="s">
        <v>65</v>
      </c>
      <c r="C20" s="23">
        <v>681768.23124999995</v>
      </c>
      <c r="D20" s="24">
        <v>3.8822119140800707E-3</v>
      </c>
      <c r="E20" s="23">
        <v>684415</v>
      </c>
      <c r="F20" s="24">
        <v>5.5276050349568485E-2</v>
      </c>
      <c r="G20" s="23">
        <v>722246.75799999991</v>
      </c>
      <c r="H20" s="220">
        <v>-4.0293649888560483E-2</v>
      </c>
      <c r="I20" s="25">
        <v>693144.8</v>
      </c>
    </row>
    <row r="21" spans="1:9">
      <c r="A21" s="26" t="s">
        <v>66</v>
      </c>
      <c r="B21" s="27" t="s">
        <v>67</v>
      </c>
      <c r="C21" s="10">
        <v>293065.59029000002</v>
      </c>
      <c r="D21" s="15">
        <v>3.9698996045517555E-2</v>
      </c>
      <c r="E21" s="10">
        <v>304700</v>
      </c>
      <c r="F21" s="15">
        <v>0.11695953068592063</v>
      </c>
      <c r="G21" s="10">
        <v>340337.56900000002</v>
      </c>
      <c r="H21" s="38">
        <v>-7.7386604944574944E-2</v>
      </c>
      <c r="I21" s="12">
        <v>314000</v>
      </c>
    </row>
    <row r="22" spans="1:9">
      <c r="A22" s="8" t="s">
        <v>68</v>
      </c>
      <c r="B22" s="4" t="s">
        <v>69</v>
      </c>
      <c r="C22" s="14">
        <v>22397.257699999998</v>
      </c>
      <c r="D22" s="15">
        <v>-0.12333017447935149</v>
      </c>
      <c r="E22" s="14">
        <v>19635</v>
      </c>
      <c r="F22" s="15">
        <v>8.2846193022663495E-2</v>
      </c>
      <c r="G22" s="14">
        <v>21261.684999999998</v>
      </c>
      <c r="H22" s="38">
        <v>-2.5618148326437804E-2</v>
      </c>
      <c r="I22" s="16">
        <v>20717</v>
      </c>
    </row>
    <row r="23" spans="1:9">
      <c r="A23" s="8" t="s">
        <v>70</v>
      </c>
      <c r="B23" s="4" t="s">
        <v>71</v>
      </c>
      <c r="C23" s="14">
        <v>57259.196559999997</v>
      </c>
      <c r="D23" s="15">
        <v>-0.35613661708703515</v>
      </c>
      <c r="E23" s="14">
        <v>36867.1</v>
      </c>
      <c r="F23" s="15">
        <v>0.47972870119971461</v>
      </c>
      <c r="G23" s="14">
        <v>54553.305999999997</v>
      </c>
      <c r="H23" s="38">
        <v>-0.35133353787944577</v>
      </c>
      <c r="I23" s="16">
        <v>35386.9</v>
      </c>
    </row>
    <row r="24" spans="1:9">
      <c r="A24" s="8" t="s">
        <v>72</v>
      </c>
      <c r="B24" s="4" t="s">
        <v>73</v>
      </c>
      <c r="C24" s="14">
        <v>71880.175279999996</v>
      </c>
      <c r="D24" s="15">
        <v>-1.8108960849489958E-2</v>
      </c>
      <c r="E24" s="14">
        <v>70578.5</v>
      </c>
      <c r="F24" s="15">
        <v>1.1116118931402534E-2</v>
      </c>
      <c r="G24" s="14">
        <v>71363.058999999994</v>
      </c>
      <c r="H24" s="38">
        <v>-8.8065030956701006E-3</v>
      </c>
      <c r="I24" s="16">
        <v>70734.600000000006</v>
      </c>
    </row>
    <row r="25" spans="1:9">
      <c r="A25" s="8" t="s">
        <v>74</v>
      </c>
      <c r="B25" s="4" t="s">
        <v>75</v>
      </c>
      <c r="C25" s="14">
        <v>212398.60761000001</v>
      </c>
      <c r="D25" s="15">
        <v>-2.6892396679398339E-2</v>
      </c>
      <c r="E25" s="14">
        <v>206686.7</v>
      </c>
      <c r="F25" s="15">
        <v>7.48395711964049E-2</v>
      </c>
      <c r="G25" s="14">
        <v>222155.04399999999</v>
      </c>
      <c r="H25" s="38">
        <v>-1.2101656354919485E-2</v>
      </c>
      <c r="I25" s="16">
        <v>219466.59999999998</v>
      </c>
    </row>
    <row r="26" spans="1:9">
      <c r="A26" s="51" t="s">
        <v>76</v>
      </c>
      <c r="B26" s="4" t="s">
        <v>77</v>
      </c>
      <c r="C26" s="14">
        <v>7747.0776400000004</v>
      </c>
      <c r="D26" s="15">
        <v>3.7707426409631206E-2</v>
      </c>
      <c r="E26" s="14">
        <v>8039.2</v>
      </c>
      <c r="F26" s="15">
        <v>-0.1780162205194547</v>
      </c>
      <c r="G26" s="14">
        <v>6608.0919999999996</v>
      </c>
      <c r="H26" s="38">
        <v>-0.25105461606769386</v>
      </c>
      <c r="I26" s="16">
        <v>4949.1000000000004</v>
      </c>
    </row>
    <row r="27" spans="1:9">
      <c r="A27" s="129">
        <v>489</v>
      </c>
      <c r="B27" s="4" t="s">
        <v>78</v>
      </c>
      <c r="C27" s="14">
        <v>0</v>
      </c>
      <c r="D27" s="15" t="s">
        <v>52</v>
      </c>
      <c r="E27" s="14">
        <v>0</v>
      </c>
      <c r="F27" s="15" t="s">
        <v>52</v>
      </c>
      <c r="G27" s="14">
        <v>0</v>
      </c>
      <c r="H27" s="38" t="s">
        <v>52</v>
      </c>
      <c r="I27" s="16">
        <v>0</v>
      </c>
    </row>
    <row r="28" spans="1:9">
      <c r="A28" s="28" t="s">
        <v>79</v>
      </c>
      <c r="B28" s="29" t="s">
        <v>80</v>
      </c>
      <c r="C28" s="19">
        <v>21983.79234</v>
      </c>
      <c r="D28" s="15">
        <v>-9.029030884668587E-3</v>
      </c>
      <c r="E28" s="19">
        <v>21785.3</v>
      </c>
      <c r="F28" s="15">
        <v>3.5555443349414483E-2</v>
      </c>
      <c r="G28" s="19">
        <v>22559.885999999999</v>
      </c>
      <c r="H28" s="38">
        <v>5.0523925519836498E-2</v>
      </c>
      <c r="I28" s="20">
        <v>23699.7</v>
      </c>
    </row>
    <row r="29" spans="1:9">
      <c r="A29" s="44" t="s">
        <v>81</v>
      </c>
      <c r="B29" s="45" t="s">
        <v>82</v>
      </c>
      <c r="C29" s="23">
        <v>686731.69742000022</v>
      </c>
      <c r="D29" s="46">
        <v>-2.6851676556182695E-2</v>
      </c>
      <c r="E29" s="23">
        <v>668291.80000000005</v>
      </c>
      <c r="F29" s="46">
        <v>0.10556293074372569</v>
      </c>
      <c r="G29" s="23">
        <v>738838.64099999983</v>
      </c>
      <c r="H29" s="221">
        <v>-6.7517774831703653E-2</v>
      </c>
      <c r="I29" s="25">
        <v>688953.89999999991</v>
      </c>
    </row>
    <row r="30" spans="1:9">
      <c r="A30" s="43" t="s">
        <v>83</v>
      </c>
      <c r="B30" s="30" t="s">
        <v>84</v>
      </c>
      <c r="C30" s="31">
        <v>4963.4661700002616</v>
      </c>
      <c r="D30" s="96">
        <v>0</v>
      </c>
      <c r="E30" s="31">
        <v>-16123.199999999953</v>
      </c>
      <c r="F30" s="96">
        <v>0</v>
      </c>
      <c r="G30" s="31">
        <v>16591.882999999914</v>
      </c>
      <c r="H30" s="222">
        <v>0</v>
      </c>
      <c r="I30" s="32">
        <v>-4190.9000000001397</v>
      </c>
    </row>
    <row r="31" spans="1:9">
      <c r="A31" s="100">
        <v>0</v>
      </c>
      <c r="B31" s="27" t="s">
        <v>85</v>
      </c>
      <c r="C31" s="98">
        <v>0</v>
      </c>
      <c r="D31" s="95">
        <v>0</v>
      </c>
      <c r="E31" s="98">
        <v>0</v>
      </c>
      <c r="F31" s="95">
        <v>0</v>
      </c>
      <c r="G31" s="98">
        <v>0</v>
      </c>
      <c r="H31" s="223">
        <v>0</v>
      </c>
      <c r="I31" s="99">
        <v>0</v>
      </c>
    </row>
    <row r="32" spans="1:9">
      <c r="A32" s="51" t="s">
        <v>86</v>
      </c>
      <c r="B32" s="4" t="s">
        <v>87</v>
      </c>
      <c r="C32" s="14">
        <v>9520.2741399999995</v>
      </c>
      <c r="D32" s="15">
        <v>0.40962327372644342</v>
      </c>
      <c r="E32" s="14">
        <v>13420</v>
      </c>
      <c r="F32" s="15">
        <v>-0.26050499254843523</v>
      </c>
      <c r="G32" s="14">
        <v>9924.0229999999992</v>
      </c>
      <c r="H32" s="38">
        <v>1.1851017475473407</v>
      </c>
      <c r="I32" s="16">
        <v>21685</v>
      </c>
    </row>
    <row r="33" spans="1:9">
      <c r="A33" s="51" t="s">
        <v>88</v>
      </c>
      <c r="B33" s="4" t="s">
        <v>89</v>
      </c>
      <c r="C33" s="14">
        <v>97.1</v>
      </c>
      <c r="D33" s="15">
        <v>-0.38208032955715754</v>
      </c>
      <c r="E33" s="14">
        <v>60</v>
      </c>
      <c r="F33" s="15">
        <v>335.15333333333336</v>
      </c>
      <c r="G33" s="14">
        <v>20169.2</v>
      </c>
      <c r="H33" s="38">
        <v>-0.96231878309501617</v>
      </c>
      <c r="I33" s="16">
        <v>760</v>
      </c>
    </row>
    <row r="34" spans="1:9">
      <c r="A34" s="8" t="s">
        <v>90</v>
      </c>
      <c r="B34" s="4" t="s">
        <v>91</v>
      </c>
      <c r="C34" s="14">
        <v>18275.873029999999</v>
      </c>
      <c r="D34" s="15">
        <v>5.6584271968976425E-2</v>
      </c>
      <c r="E34" s="14">
        <v>19310</v>
      </c>
      <c r="F34" s="15">
        <v>-0.61835520455722426</v>
      </c>
      <c r="G34" s="14">
        <v>7369.5609999999997</v>
      </c>
      <c r="H34" s="38">
        <v>0.42613650935245673</v>
      </c>
      <c r="I34" s="16">
        <v>10510</v>
      </c>
    </row>
    <row r="35" spans="1:9">
      <c r="A35" s="44" t="s">
        <v>92</v>
      </c>
      <c r="B35" s="45" t="s">
        <v>93</v>
      </c>
      <c r="C35" s="23">
        <v>27893.247169999999</v>
      </c>
      <c r="D35" s="47">
        <v>0.17555334451223742</v>
      </c>
      <c r="E35" s="23">
        <v>32790</v>
      </c>
      <c r="F35" s="47">
        <v>0.14250637389448001</v>
      </c>
      <c r="G35" s="23">
        <v>37462.784</v>
      </c>
      <c r="H35" s="221">
        <v>-0.12032698904598227</v>
      </c>
      <c r="I35" s="25">
        <v>32955</v>
      </c>
    </row>
    <row r="36" spans="1:9">
      <c r="A36" s="8" t="s">
        <v>94</v>
      </c>
      <c r="B36" s="4" t="s">
        <v>95</v>
      </c>
      <c r="C36" s="14">
        <v>0</v>
      </c>
      <c r="D36" s="15" t="s">
        <v>52</v>
      </c>
      <c r="E36" s="14">
        <v>0</v>
      </c>
      <c r="F36" s="15" t="s">
        <v>52</v>
      </c>
      <c r="G36" s="14">
        <v>13877.370999999999</v>
      </c>
      <c r="H36" s="38">
        <v>-1</v>
      </c>
      <c r="I36" s="16">
        <v>0</v>
      </c>
    </row>
    <row r="37" spans="1:9">
      <c r="A37" s="8" t="s">
        <v>96</v>
      </c>
      <c r="B37" s="4" t="s">
        <v>97</v>
      </c>
      <c r="C37" s="14">
        <v>5881.4243900000001</v>
      </c>
      <c r="D37" s="15">
        <v>0.31808206413072659</v>
      </c>
      <c r="E37" s="14">
        <v>7752.2</v>
      </c>
      <c r="F37" s="15">
        <v>-2.0710507984829953E-2</v>
      </c>
      <c r="G37" s="14">
        <v>7591.648000000001</v>
      </c>
      <c r="H37" s="38">
        <v>1.4227414126682369</v>
      </c>
      <c r="I37" s="16">
        <v>18392.599999999999</v>
      </c>
    </row>
    <row r="38" spans="1:9">
      <c r="A38" s="44" t="s">
        <v>98</v>
      </c>
      <c r="B38" s="45" t="s">
        <v>99</v>
      </c>
      <c r="C38" s="23">
        <v>5881.4243900000001</v>
      </c>
      <c r="D38" s="47">
        <v>0.31808206413072659</v>
      </c>
      <c r="E38" s="23">
        <v>7752.2</v>
      </c>
      <c r="F38" s="47">
        <v>1.7694098449472409</v>
      </c>
      <c r="G38" s="23">
        <v>21469.019</v>
      </c>
      <c r="H38" s="221">
        <v>-0.1432957416452052</v>
      </c>
      <c r="I38" s="25">
        <v>18392.599999999999</v>
      </c>
    </row>
    <row r="39" spans="1:9">
      <c r="A39" s="33" t="s">
        <v>100</v>
      </c>
      <c r="B39" s="34" t="s">
        <v>3</v>
      </c>
      <c r="C39" s="35">
        <v>22011.822779999999</v>
      </c>
      <c r="D39" s="36">
        <v>0.13747054254631796</v>
      </c>
      <c r="E39" s="35">
        <v>25037.8</v>
      </c>
      <c r="F39" s="36">
        <v>-0.36121524255325949</v>
      </c>
      <c r="G39" s="35">
        <v>15993.764999999999</v>
      </c>
      <c r="H39" s="224">
        <v>-8.9495187655939556E-2</v>
      </c>
      <c r="I39" s="37">
        <v>14562.400000000001</v>
      </c>
    </row>
    <row r="40" spans="1:9">
      <c r="A40" s="92" t="s">
        <v>0</v>
      </c>
      <c r="B40" s="4" t="s">
        <v>101</v>
      </c>
      <c r="C40" s="14">
        <v>22500.078300000263</v>
      </c>
      <c r="D40" s="15">
        <v>-0.89766702278542643</v>
      </c>
      <c r="E40" s="14">
        <v>2302.5000000000473</v>
      </c>
      <c r="F40" s="15">
        <v>30.188651465797367</v>
      </c>
      <c r="G40" s="14">
        <v>71811.869999999908</v>
      </c>
      <c r="H40" s="38">
        <v>-0.78924097088684808</v>
      </c>
      <c r="I40" s="16">
        <v>15134.999999999862</v>
      </c>
    </row>
    <row r="41" spans="1:9">
      <c r="A41" s="92" t="s">
        <v>0</v>
      </c>
      <c r="B41" s="4" t="s">
        <v>102</v>
      </c>
      <c r="C41" s="14">
        <v>488.25552000026437</v>
      </c>
      <c r="D41" s="15">
        <v>-47.564348110160928</v>
      </c>
      <c r="E41" s="14">
        <v>-22735.299999999952</v>
      </c>
      <c r="F41" s="15">
        <v>-3.4551294682718074</v>
      </c>
      <c r="G41" s="14">
        <v>55818.104999999909</v>
      </c>
      <c r="H41" s="38">
        <v>-0.98974167969335647</v>
      </c>
      <c r="I41" s="16">
        <v>572.5999999998603</v>
      </c>
    </row>
    <row r="42" spans="1:9">
      <c r="A42" s="101" t="s">
        <v>0</v>
      </c>
      <c r="B42" s="29" t="s">
        <v>103</v>
      </c>
      <c r="C42" s="19">
        <v>642883.2262899999</v>
      </c>
      <c r="D42" s="91">
        <v>2.418288901348168E-2</v>
      </c>
      <c r="E42" s="19">
        <v>658430</v>
      </c>
      <c r="F42" s="91">
        <v>-3.2632276779613269E-3</v>
      </c>
      <c r="G42" s="19">
        <v>656281.39299999992</v>
      </c>
      <c r="H42" s="55">
        <v>1.0097508585010496E-2</v>
      </c>
      <c r="I42" s="20">
        <v>662908.20000000007</v>
      </c>
    </row>
    <row r="43" spans="1:9">
      <c r="A43" s="101">
        <v>0</v>
      </c>
      <c r="B43" s="29" t="s">
        <v>5</v>
      </c>
      <c r="C43" s="55">
        <v>1.0221815124026845</v>
      </c>
      <c r="D43" s="102">
        <v>0</v>
      </c>
      <c r="E43" s="55">
        <v>9.1960955035987488E-2</v>
      </c>
      <c r="F43" s="143">
        <v>0</v>
      </c>
      <c r="G43" s="55">
        <v>4.489991568589379</v>
      </c>
      <c r="H43" s="143">
        <v>0</v>
      </c>
      <c r="I43" s="144">
        <v>1.0393204416854269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87" orientation="landscape" r:id="rId1"/>
  <headerFooter alignWithMargins="0">
    <oddHeader>&amp;LFachgruppe für kantonale Finanzfragen (FkF)
Groupe d'études pour les finances cantonales&amp;CRechnung 2015 - Budget 2017
Compte 2015 - Budget 2017&amp;RZürich, 26.04.2016</oddHeader>
    <oddFooter>&amp;LQuelle: FkF Mai 2017&amp;RBlatt 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AQ186"/>
  <sheetViews>
    <sheetView zoomScale="115" zoomScaleNormal="115" workbookViewId="0">
      <selection activeCell="B31" sqref="B31"/>
    </sheetView>
  </sheetViews>
  <sheetFormatPr baseColWidth="10" defaultColWidth="11.5" defaultRowHeight="13"/>
  <cols>
    <col min="1" max="1" width="15.1640625" style="252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43" s="244" customFormat="1" ht="18" customHeight="1">
      <c r="A1" s="239" t="s">
        <v>190</v>
      </c>
      <c r="B1" s="240" t="s">
        <v>418</v>
      </c>
      <c r="C1" s="240" t="s">
        <v>422</v>
      </c>
      <c r="D1" s="241" t="s">
        <v>23</v>
      </c>
      <c r="E1" s="242" t="s">
        <v>22</v>
      </c>
      <c r="F1" s="241" t="s">
        <v>23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</row>
    <row r="2" spans="1:43" s="250" customFormat="1" ht="15" customHeight="1">
      <c r="A2" s="245"/>
      <c r="B2" s="246"/>
      <c r="C2" s="247" t="s">
        <v>192</v>
      </c>
      <c r="D2" s="248">
        <v>2015</v>
      </c>
      <c r="E2" s="249">
        <v>2016</v>
      </c>
      <c r="F2" s="248">
        <v>2016</v>
      </c>
      <c r="G2" s="249">
        <v>2017</v>
      </c>
    </row>
    <row r="3" spans="1:43" ht="15" customHeight="1">
      <c r="A3" s="571" t="s">
        <v>193</v>
      </c>
      <c r="B3" s="572"/>
      <c r="C3" s="572"/>
      <c r="D3" s="251"/>
      <c r="E3" s="251"/>
      <c r="F3" s="251"/>
      <c r="G3" s="251"/>
    </row>
    <row r="4" spans="1:43" s="257" customFormat="1" ht="12.75" customHeight="1">
      <c r="A4" s="253">
        <v>30</v>
      </c>
      <c r="B4" s="254"/>
      <c r="C4" s="255" t="s">
        <v>33</v>
      </c>
      <c r="D4" s="256">
        <v>75750.5</v>
      </c>
      <c r="E4" s="256">
        <v>74019.7</v>
      </c>
      <c r="F4" s="256">
        <v>91571</v>
      </c>
      <c r="G4" s="256">
        <v>92589</v>
      </c>
    </row>
    <row r="5" spans="1:43" s="257" customFormat="1" ht="12.75" customHeight="1">
      <c r="A5" s="258">
        <v>31</v>
      </c>
      <c r="B5" s="259"/>
      <c r="C5" s="260" t="s">
        <v>194</v>
      </c>
      <c r="D5" s="261">
        <v>47208</v>
      </c>
      <c r="E5" s="261">
        <v>43908.2</v>
      </c>
      <c r="F5" s="261">
        <v>49651</v>
      </c>
      <c r="G5" s="261">
        <v>49081</v>
      </c>
    </row>
    <row r="6" spans="1:43" s="257" customFormat="1" ht="12.75" customHeight="1">
      <c r="A6" s="262" t="s">
        <v>36</v>
      </c>
      <c r="B6" s="263"/>
      <c r="C6" s="264" t="s">
        <v>195</v>
      </c>
      <c r="D6" s="261">
        <v>16760.7</v>
      </c>
      <c r="E6" s="261">
        <v>13491.7</v>
      </c>
      <c r="F6" s="261">
        <v>15908</v>
      </c>
      <c r="G6" s="261">
        <v>13803</v>
      </c>
    </row>
    <row r="7" spans="1:43" s="257" customFormat="1" ht="12.75" customHeight="1">
      <c r="A7" s="262" t="s">
        <v>196</v>
      </c>
      <c r="B7" s="263"/>
      <c r="C7" s="264" t="s">
        <v>197</v>
      </c>
      <c r="D7" s="261">
        <v>0</v>
      </c>
      <c r="E7" s="261">
        <v>0</v>
      </c>
      <c r="F7" s="261">
        <v>0</v>
      </c>
      <c r="G7" s="261">
        <v>0</v>
      </c>
    </row>
    <row r="8" spans="1:43" s="257" customFormat="1" ht="12.75" customHeight="1">
      <c r="A8" s="265">
        <v>330</v>
      </c>
      <c r="B8" s="259"/>
      <c r="C8" s="260" t="s">
        <v>198</v>
      </c>
      <c r="D8" s="261">
        <v>13320.5</v>
      </c>
      <c r="E8" s="261">
        <v>14300.5</v>
      </c>
      <c r="F8" s="261">
        <v>13916</v>
      </c>
      <c r="G8" s="261">
        <v>14406</v>
      </c>
    </row>
    <row r="9" spans="1:43" s="257" customFormat="1" ht="12.75" customHeight="1">
      <c r="A9" s="265">
        <v>332</v>
      </c>
      <c r="B9" s="259"/>
      <c r="C9" s="260" t="s">
        <v>199</v>
      </c>
      <c r="D9" s="261">
        <v>1018.3</v>
      </c>
      <c r="E9" s="261">
        <v>1332.3</v>
      </c>
      <c r="F9" s="261">
        <v>1085</v>
      </c>
      <c r="G9" s="261">
        <v>2928</v>
      </c>
    </row>
    <row r="10" spans="1:43" s="257" customFormat="1" ht="12.75" customHeight="1">
      <c r="A10" s="265">
        <v>339</v>
      </c>
      <c r="B10" s="259"/>
      <c r="C10" s="260" t="s">
        <v>200</v>
      </c>
      <c r="D10" s="261">
        <v>0</v>
      </c>
      <c r="E10" s="261">
        <v>0</v>
      </c>
      <c r="F10" s="261">
        <v>0</v>
      </c>
      <c r="G10" s="261">
        <v>0</v>
      </c>
    </row>
    <row r="11" spans="1:43" s="257" customFormat="1" ht="12.75" customHeight="1">
      <c r="A11" s="258">
        <v>350</v>
      </c>
      <c r="B11" s="259"/>
      <c r="C11" s="260" t="s">
        <v>201</v>
      </c>
      <c r="D11" s="261">
        <v>526.6</v>
      </c>
      <c r="E11" s="261">
        <v>452.6</v>
      </c>
      <c r="F11" s="261">
        <v>417</v>
      </c>
      <c r="G11" s="261">
        <v>27</v>
      </c>
    </row>
    <row r="12" spans="1:43" s="269" customFormat="1" ht="14">
      <c r="A12" s="266">
        <v>351</v>
      </c>
      <c r="B12" s="267"/>
      <c r="C12" s="268" t="s">
        <v>202</v>
      </c>
      <c r="D12" s="261">
        <v>0</v>
      </c>
      <c r="E12" s="261">
        <v>0</v>
      </c>
      <c r="F12" s="261">
        <v>0</v>
      </c>
      <c r="G12" s="261">
        <v>0</v>
      </c>
    </row>
    <row r="13" spans="1:43" s="257" customFormat="1" ht="12.75" customHeight="1">
      <c r="A13" s="258">
        <v>36</v>
      </c>
      <c r="B13" s="259"/>
      <c r="C13" s="260" t="s">
        <v>203</v>
      </c>
      <c r="D13" s="261">
        <v>241452.2</v>
      </c>
      <c r="E13" s="261">
        <v>243228.79999999999</v>
      </c>
      <c r="F13" s="261">
        <v>240252</v>
      </c>
      <c r="G13" s="261">
        <v>240839</v>
      </c>
    </row>
    <row r="14" spans="1:43" s="257" customFormat="1" ht="12.75" customHeight="1">
      <c r="A14" s="270" t="s">
        <v>204</v>
      </c>
      <c r="B14" s="259"/>
      <c r="C14" s="271" t="s">
        <v>205</v>
      </c>
      <c r="D14" s="261">
        <v>17932.599999999999</v>
      </c>
      <c r="E14" s="261">
        <v>12068.1</v>
      </c>
      <c r="F14" s="261">
        <v>13020</v>
      </c>
      <c r="G14" s="261">
        <v>12515</v>
      </c>
    </row>
    <row r="15" spans="1:43" s="257" customFormat="1" ht="12.75" customHeight="1">
      <c r="A15" s="270" t="s">
        <v>206</v>
      </c>
      <c r="B15" s="259"/>
      <c r="C15" s="271" t="s">
        <v>207</v>
      </c>
      <c r="D15" s="261">
        <v>49447.199999999997</v>
      </c>
      <c r="E15" s="261">
        <v>56428.7</v>
      </c>
      <c r="F15" s="261">
        <v>57920</v>
      </c>
      <c r="G15" s="261">
        <v>62412</v>
      </c>
    </row>
    <row r="16" spans="1:43" s="273" customFormat="1" ht="26.25" customHeight="1">
      <c r="A16" s="270" t="s">
        <v>208</v>
      </c>
      <c r="B16" s="272"/>
      <c r="C16" s="271" t="s">
        <v>209</v>
      </c>
      <c r="D16" s="261">
        <v>1746.8</v>
      </c>
      <c r="E16" s="261">
        <v>2021.9</v>
      </c>
      <c r="F16" s="261">
        <v>1950</v>
      </c>
      <c r="G16" s="261">
        <v>2309</v>
      </c>
    </row>
    <row r="17" spans="1:7" s="274" customFormat="1">
      <c r="A17" s="258">
        <v>37</v>
      </c>
      <c r="B17" s="259"/>
      <c r="C17" s="260" t="s">
        <v>210</v>
      </c>
      <c r="D17" s="261">
        <v>36513.599999999999</v>
      </c>
      <c r="E17" s="261">
        <v>36828</v>
      </c>
      <c r="F17" s="261">
        <v>39421</v>
      </c>
      <c r="G17" s="261">
        <v>37925</v>
      </c>
    </row>
    <row r="18" spans="1:7" s="274" customFormat="1">
      <c r="A18" s="275" t="s">
        <v>211</v>
      </c>
      <c r="B18" s="263"/>
      <c r="C18" s="264" t="s">
        <v>212</v>
      </c>
      <c r="D18" s="261">
        <v>0</v>
      </c>
      <c r="E18" s="261">
        <v>0</v>
      </c>
      <c r="F18" s="261">
        <v>0</v>
      </c>
      <c r="G18" s="261">
        <v>0</v>
      </c>
    </row>
    <row r="19" spans="1:7" s="274" customFormat="1">
      <c r="A19" s="275" t="s">
        <v>213</v>
      </c>
      <c r="B19" s="263"/>
      <c r="C19" s="264" t="s">
        <v>214</v>
      </c>
      <c r="D19" s="261">
        <v>192</v>
      </c>
      <c r="E19" s="261">
        <v>192</v>
      </c>
      <c r="F19" s="261">
        <v>192</v>
      </c>
      <c r="G19" s="261">
        <v>192</v>
      </c>
    </row>
    <row r="20" spans="1:7" s="257" customFormat="1" ht="12.75" customHeight="1">
      <c r="A20" s="276">
        <v>39</v>
      </c>
      <c r="B20" s="277"/>
      <c r="C20" s="278" t="s">
        <v>215</v>
      </c>
      <c r="D20" s="279">
        <v>33181.386149999998</v>
      </c>
      <c r="E20" s="279">
        <v>35065.5</v>
      </c>
      <c r="F20" s="279">
        <v>33519</v>
      </c>
      <c r="G20" s="279">
        <v>35694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415789.69999999995</v>
      </c>
      <c r="E21" s="282">
        <f t="shared" si="0"/>
        <v>414070.1</v>
      </c>
      <c r="F21" s="282">
        <f t="shared" si="0"/>
        <v>436313</v>
      </c>
      <c r="G21" s="282">
        <f t="shared" si="0"/>
        <v>437795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410">
        <v>147372.1</v>
      </c>
      <c r="E22" s="410">
        <v>149800</v>
      </c>
      <c r="F22" s="410">
        <v>146830</v>
      </c>
      <c r="G22" s="410">
        <v>158100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410">
        <v>28211.5</v>
      </c>
      <c r="E23" s="410">
        <v>27894</v>
      </c>
      <c r="F23" s="410">
        <v>28813</v>
      </c>
      <c r="G23" s="410">
        <v>28857</v>
      </c>
    </row>
    <row r="24" spans="1:7" s="284" customFormat="1" ht="12.75" customHeight="1">
      <c r="A24" s="258">
        <v>41</v>
      </c>
      <c r="B24" s="259"/>
      <c r="C24" s="260" t="s">
        <v>221</v>
      </c>
      <c r="D24" s="410">
        <v>3386.4</v>
      </c>
      <c r="E24" s="410">
        <v>3365.3</v>
      </c>
      <c r="F24" s="410">
        <v>3138</v>
      </c>
      <c r="G24" s="410">
        <v>3158</v>
      </c>
    </row>
    <row r="25" spans="1:7" s="257" customFormat="1" ht="12.75" customHeight="1">
      <c r="A25" s="285">
        <v>42</v>
      </c>
      <c r="B25" s="286"/>
      <c r="C25" s="260" t="s">
        <v>222</v>
      </c>
      <c r="D25" s="410">
        <v>21576.5</v>
      </c>
      <c r="E25" s="410">
        <v>16127.6</v>
      </c>
      <c r="F25" s="410">
        <v>22524</v>
      </c>
      <c r="G25" s="410">
        <v>25660</v>
      </c>
    </row>
    <row r="26" spans="1:7" s="288" customFormat="1" ht="12.75" customHeight="1">
      <c r="A26" s="266">
        <v>430</v>
      </c>
      <c r="B26" s="259"/>
      <c r="C26" s="260" t="s">
        <v>223</v>
      </c>
      <c r="D26" s="411">
        <v>2382.6</v>
      </c>
      <c r="E26" s="411">
        <v>2668</v>
      </c>
      <c r="F26" s="411">
        <v>1992</v>
      </c>
      <c r="G26" s="411">
        <v>3364</v>
      </c>
    </row>
    <row r="27" spans="1:7" s="288" customFormat="1" ht="12.75" customHeight="1">
      <c r="A27" s="266">
        <v>431</v>
      </c>
      <c r="B27" s="259"/>
      <c r="C27" s="260" t="s">
        <v>224</v>
      </c>
      <c r="D27" s="411">
        <v>1078.7</v>
      </c>
      <c r="E27" s="411">
        <v>1585</v>
      </c>
      <c r="F27" s="411">
        <v>1659</v>
      </c>
      <c r="G27" s="411">
        <v>1720</v>
      </c>
    </row>
    <row r="28" spans="1:7" s="288" customFormat="1" ht="12.75" customHeight="1">
      <c r="A28" s="266">
        <v>432</v>
      </c>
      <c r="B28" s="259"/>
      <c r="C28" s="260" t="s">
        <v>225</v>
      </c>
      <c r="D28" s="411">
        <v>0</v>
      </c>
      <c r="E28" s="411">
        <v>0</v>
      </c>
      <c r="F28" s="411">
        <v>0</v>
      </c>
      <c r="G28" s="411">
        <v>0</v>
      </c>
    </row>
    <row r="29" spans="1:7" s="288" customFormat="1" ht="12.75" customHeight="1">
      <c r="A29" s="266">
        <v>439</v>
      </c>
      <c r="B29" s="259"/>
      <c r="C29" s="260" t="s">
        <v>226</v>
      </c>
      <c r="D29" s="411">
        <v>1078.9000000000001</v>
      </c>
      <c r="E29" s="411">
        <v>1264.8</v>
      </c>
      <c r="F29" s="411">
        <v>1616</v>
      </c>
      <c r="G29" s="411">
        <v>933</v>
      </c>
    </row>
    <row r="30" spans="1:7" s="257" customFormat="1" ht="14">
      <c r="A30" s="266">
        <v>450</v>
      </c>
      <c r="B30" s="267"/>
      <c r="C30" s="268" t="s">
        <v>227</v>
      </c>
      <c r="D30" s="412">
        <v>27</v>
      </c>
      <c r="E30" s="412">
        <v>404.2</v>
      </c>
      <c r="F30" s="412">
        <v>698</v>
      </c>
      <c r="G30" s="412">
        <v>285</v>
      </c>
    </row>
    <row r="31" spans="1:7" s="269" customFormat="1" ht="14">
      <c r="A31" s="266">
        <v>451</v>
      </c>
      <c r="B31" s="267"/>
      <c r="C31" s="268" t="s">
        <v>228</v>
      </c>
      <c r="D31" s="413">
        <v>0</v>
      </c>
      <c r="E31" s="413">
        <v>0</v>
      </c>
      <c r="F31" s="413">
        <v>0</v>
      </c>
      <c r="G31" s="413">
        <v>0</v>
      </c>
    </row>
    <row r="32" spans="1:7" s="257" customFormat="1" ht="12.75" customHeight="1">
      <c r="A32" s="258">
        <v>46</v>
      </c>
      <c r="B32" s="259"/>
      <c r="C32" s="260" t="s">
        <v>229</v>
      </c>
      <c r="D32" s="410">
        <v>157316.6</v>
      </c>
      <c r="E32" s="410">
        <v>154771.4</v>
      </c>
      <c r="F32" s="410">
        <v>156897</v>
      </c>
      <c r="G32" s="410">
        <v>161720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422">
        <v>0</v>
      </c>
      <c r="E33" s="422">
        <v>0</v>
      </c>
      <c r="F33" s="422">
        <v>0</v>
      </c>
      <c r="G33" s="422">
        <v>0</v>
      </c>
    </row>
    <row r="34" spans="1:7" s="257" customFormat="1" ht="15" customHeight="1">
      <c r="A34" s="258">
        <v>47</v>
      </c>
      <c r="B34" s="259"/>
      <c r="C34" s="260" t="s">
        <v>210</v>
      </c>
      <c r="D34" s="410">
        <v>36513.599999999999</v>
      </c>
      <c r="E34" s="410">
        <v>36828</v>
      </c>
      <c r="F34" s="410">
        <v>39421</v>
      </c>
      <c r="G34" s="410">
        <v>37925</v>
      </c>
    </row>
    <row r="35" spans="1:7" s="257" customFormat="1" ht="15" customHeight="1">
      <c r="A35" s="276">
        <v>49</v>
      </c>
      <c r="B35" s="277"/>
      <c r="C35" s="278" t="s">
        <v>232</v>
      </c>
      <c r="D35" s="432">
        <v>33181.4</v>
      </c>
      <c r="E35" s="432">
        <v>35065.5</v>
      </c>
      <c r="F35" s="432">
        <v>33519</v>
      </c>
      <c r="G35" s="432">
        <v>35694</v>
      </c>
    </row>
    <row r="36" spans="1:7" ht="13.5" customHeight="1">
      <c r="A36" s="280"/>
      <c r="B36" s="291"/>
      <c r="C36" s="281" t="s">
        <v>233</v>
      </c>
      <c r="D36" s="282">
        <f t="shared" ref="D36:G36" si="1">D22+D23+D24+D25+D26+D27+D28+D29+D30+D31+D32+D34</f>
        <v>398943.9</v>
      </c>
      <c r="E36" s="282">
        <f t="shared" si="1"/>
        <v>394708.3</v>
      </c>
      <c r="F36" s="282">
        <f t="shared" si="1"/>
        <v>403588</v>
      </c>
      <c r="G36" s="282">
        <f t="shared" si="1"/>
        <v>421722</v>
      </c>
    </row>
    <row r="37" spans="1:7" s="292" customFormat="1" ht="15" customHeight="1">
      <c r="A37" s="280"/>
      <c r="B37" s="291"/>
      <c r="C37" s="281" t="s">
        <v>234</v>
      </c>
      <c r="D37" s="282">
        <f t="shared" ref="D37:G37" si="2">D36-D21</f>
        <v>-16845.79999999993</v>
      </c>
      <c r="E37" s="282">
        <f t="shared" si="2"/>
        <v>-19361.799999999988</v>
      </c>
      <c r="F37" s="282">
        <f t="shared" si="2"/>
        <v>-32725</v>
      </c>
      <c r="G37" s="282">
        <f t="shared" si="2"/>
        <v>-16073</v>
      </c>
    </row>
    <row r="38" spans="1:7" s="269" customFormat="1" ht="15" customHeight="1">
      <c r="A38" s="265">
        <v>340</v>
      </c>
      <c r="B38" s="259"/>
      <c r="C38" s="260" t="s">
        <v>235</v>
      </c>
      <c r="D38" s="410">
        <v>1067.5999999999999</v>
      </c>
      <c r="E38" s="410">
        <v>1318.4</v>
      </c>
      <c r="F38" s="410">
        <v>1041</v>
      </c>
      <c r="G38" s="410">
        <v>1074</v>
      </c>
    </row>
    <row r="39" spans="1:7" s="269" customFormat="1" ht="15" customHeight="1">
      <c r="A39" s="265">
        <v>341</v>
      </c>
      <c r="B39" s="259"/>
      <c r="C39" s="260" t="s">
        <v>236</v>
      </c>
      <c r="D39" s="410">
        <v>0</v>
      </c>
      <c r="E39" s="410">
        <v>0</v>
      </c>
      <c r="F39" s="410">
        <v>0</v>
      </c>
      <c r="G39" s="410">
        <v>0</v>
      </c>
    </row>
    <row r="40" spans="1:7" s="269" customFormat="1" ht="15" customHeight="1">
      <c r="A40" s="265">
        <v>342</v>
      </c>
      <c r="B40" s="259"/>
      <c r="C40" s="260" t="s">
        <v>237</v>
      </c>
      <c r="D40" s="410">
        <v>13.8</v>
      </c>
      <c r="E40" s="410">
        <v>25</v>
      </c>
      <c r="F40" s="410">
        <v>37</v>
      </c>
      <c r="G40" s="410">
        <v>15</v>
      </c>
    </row>
    <row r="41" spans="1:7" s="269" customFormat="1" ht="15" customHeight="1">
      <c r="A41" s="265">
        <v>343</v>
      </c>
      <c r="B41" s="259"/>
      <c r="C41" s="260" t="s">
        <v>238</v>
      </c>
      <c r="D41" s="410">
        <v>1551.5</v>
      </c>
      <c r="E41" s="410">
        <v>936.8</v>
      </c>
      <c r="F41" s="410">
        <v>938</v>
      </c>
      <c r="G41" s="410">
        <v>880</v>
      </c>
    </row>
    <row r="42" spans="1:7" s="269" customFormat="1" ht="15" customHeight="1">
      <c r="A42" s="265">
        <v>344</v>
      </c>
      <c r="B42" s="259"/>
      <c r="C42" s="260" t="s">
        <v>239</v>
      </c>
      <c r="D42" s="410">
        <v>106.7</v>
      </c>
      <c r="E42" s="410">
        <v>0</v>
      </c>
      <c r="F42" s="410">
        <v>0</v>
      </c>
      <c r="G42" s="410">
        <v>0</v>
      </c>
    </row>
    <row r="43" spans="1:7" s="269" customFormat="1" ht="15" customHeight="1">
      <c r="A43" s="265">
        <v>349</v>
      </c>
      <c r="B43" s="259"/>
      <c r="C43" s="260" t="s">
        <v>240</v>
      </c>
      <c r="D43" s="410">
        <v>2.2000000000000002</v>
      </c>
      <c r="E43" s="410">
        <v>1</v>
      </c>
      <c r="F43" s="410">
        <v>93</v>
      </c>
      <c r="G43" s="410">
        <v>191</v>
      </c>
    </row>
    <row r="44" spans="1:7" s="257" customFormat="1" ht="15" customHeight="1">
      <c r="A44" s="258">
        <v>440</v>
      </c>
      <c r="B44" s="259"/>
      <c r="C44" s="260" t="s">
        <v>241</v>
      </c>
      <c r="D44" s="410">
        <v>797.5</v>
      </c>
      <c r="E44" s="410">
        <v>793.7</v>
      </c>
      <c r="F44" s="410">
        <v>786</v>
      </c>
      <c r="G44" s="410">
        <v>780</v>
      </c>
    </row>
    <row r="45" spans="1:7" s="257" customFormat="1" ht="15" customHeight="1">
      <c r="A45" s="258">
        <v>441</v>
      </c>
      <c r="B45" s="259"/>
      <c r="C45" s="260" t="s">
        <v>242</v>
      </c>
      <c r="D45" s="410">
        <v>105.5</v>
      </c>
      <c r="E45" s="410">
        <v>2001</v>
      </c>
      <c r="F45" s="410">
        <v>577</v>
      </c>
      <c r="G45" s="410">
        <v>2001</v>
      </c>
    </row>
    <row r="46" spans="1:7" s="257" customFormat="1" ht="15" customHeight="1">
      <c r="A46" s="258">
        <v>442</v>
      </c>
      <c r="B46" s="259"/>
      <c r="C46" s="260" t="s">
        <v>243</v>
      </c>
      <c r="D46" s="410">
        <v>195.2</v>
      </c>
      <c r="E46" s="410">
        <v>290</v>
      </c>
      <c r="F46" s="410">
        <v>292</v>
      </c>
      <c r="G46" s="410">
        <v>200</v>
      </c>
    </row>
    <row r="47" spans="1:7" s="257" customFormat="1" ht="15" customHeight="1">
      <c r="A47" s="258">
        <v>443</v>
      </c>
      <c r="B47" s="259"/>
      <c r="C47" s="260" t="s">
        <v>244</v>
      </c>
      <c r="D47" s="410">
        <v>1707.2</v>
      </c>
      <c r="E47" s="410">
        <v>1664.2</v>
      </c>
      <c r="F47" s="410">
        <v>1580</v>
      </c>
      <c r="G47" s="410">
        <v>1578</v>
      </c>
    </row>
    <row r="48" spans="1:7" s="257" customFormat="1" ht="15" customHeight="1">
      <c r="A48" s="258">
        <v>444</v>
      </c>
      <c r="B48" s="259"/>
      <c r="C48" s="260" t="s">
        <v>239</v>
      </c>
      <c r="D48" s="410">
        <v>0</v>
      </c>
      <c r="E48" s="410">
        <v>0</v>
      </c>
      <c r="F48" s="410">
        <v>137</v>
      </c>
      <c r="G48" s="410">
        <v>0</v>
      </c>
    </row>
    <row r="49" spans="1:7" s="257" customFormat="1" ht="15" customHeight="1">
      <c r="A49" s="258">
        <v>445</v>
      </c>
      <c r="B49" s="259"/>
      <c r="C49" s="260" t="s">
        <v>245</v>
      </c>
      <c r="D49" s="410">
        <v>0</v>
      </c>
      <c r="E49" s="410">
        <v>0.1</v>
      </c>
      <c r="F49" s="410">
        <v>6</v>
      </c>
      <c r="G49" s="410">
        <v>23</v>
      </c>
    </row>
    <row r="50" spans="1:7" s="257" customFormat="1" ht="15" customHeight="1">
      <c r="A50" s="258">
        <v>446</v>
      </c>
      <c r="B50" s="259"/>
      <c r="C50" s="260" t="s">
        <v>246</v>
      </c>
      <c r="D50" s="410">
        <v>10669.3</v>
      </c>
      <c r="E50" s="410">
        <v>6234</v>
      </c>
      <c r="F50" s="410">
        <v>5902</v>
      </c>
      <c r="G50" s="410">
        <v>7115</v>
      </c>
    </row>
    <row r="51" spans="1:7" s="257" customFormat="1" ht="15" customHeight="1">
      <c r="A51" s="258">
        <v>447</v>
      </c>
      <c r="B51" s="259"/>
      <c r="C51" s="260" t="s">
        <v>247</v>
      </c>
      <c r="D51" s="410">
        <v>3449.6</v>
      </c>
      <c r="E51" s="410">
        <v>6267.3</v>
      </c>
      <c r="F51" s="410">
        <v>6400</v>
      </c>
      <c r="G51" s="410">
        <v>6370</v>
      </c>
    </row>
    <row r="52" spans="1:7" s="257" customFormat="1" ht="15" customHeight="1">
      <c r="A52" s="258">
        <v>448</v>
      </c>
      <c r="B52" s="259"/>
      <c r="C52" s="260" t="s">
        <v>248</v>
      </c>
      <c r="D52" s="410">
        <v>172</v>
      </c>
      <c r="E52" s="410">
        <v>204.3</v>
      </c>
      <c r="F52" s="410">
        <v>153</v>
      </c>
      <c r="G52" s="410">
        <v>270</v>
      </c>
    </row>
    <row r="53" spans="1:7" s="257" customFormat="1" ht="15" customHeight="1">
      <c r="A53" s="258">
        <v>449</v>
      </c>
      <c r="B53" s="259"/>
      <c r="C53" s="260" t="s">
        <v>249</v>
      </c>
      <c r="D53" s="410">
        <v>0</v>
      </c>
      <c r="E53" s="410">
        <v>0</v>
      </c>
      <c r="F53" s="410">
        <v>1</v>
      </c>
      <c r="G53" s="410">
        <v>0</v>
      </c>
    </row>
    <row r="54" spans="1:7" s="269" customFormat="1" ht="13.5" customHeight="1">
      <c r="A54" s="293" t="s">
        <v>250</v>
      </c>
      <c r="B54" s="294"/>
      <c r="C54" s="294" t="s">
        <v>251</v>
      </c>
      <c r="D54" s="433">
        <v>0</v>
      </c>
      <c r="E54" s="433">
        <v>0</v>
      </c>
      <c r="F54" s="433">
        <v>0</v>
      </c>
      <c r="G54" s="433">
        <v>0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14354.5</v>
      </c>
      <c r="E55" s="282">
        <f t="shared" si="3"/>
        <v>15173.399999999998</v>
      </c>
      <c r="F55" s="282">
        <f t="shared" si="3"/>
        <v>13725</v>
      </c>
      <c r="G55" s="282">
        <f t="shared" si="3"/>
        <v>16177</v>
      </c>
    </row>
    <row r="56" spans="1:7" ht="14.25" customHeight="1">
      <c r="A56" s="291"/>
      <c r="B56" s="291"/>
      <c r="C56" s="281" t="s">
        <v>253</v>
      </c>
      <c r="D56" s="282">
        <f t="shared" ref="D56:G56" si="4">D55+D37</f>
        <v>-2491.2999999999302</v>
      </c>
      <c r="E56" s="282">
        <f t="shared" si="4"/>
        <v>-4188.3999999999905</v>
      </c>
      <c r="F56" s="282">
        <f t="shared" si="4"/>
        <v>-19000</v>
      </c>
      <c r="G56" s="282">
        <f t="shared" si="4"/>
        <v>104</v>
      </c>
    </row>
    <row r="57" spans="1:7" s="257" customFormat="1" ht="15.75" customHeight="1">
      <c r="A57" s="296">
        <v>380</v>
      </c>
      <c r="B57" s="297"/>
      <c r="C57" s="298" t="s">
        <v>254</v>
      </c>
      <c r="D57" s="299">
        <v>0</v>
      </c>
      <c r="E57" s="299">
        <v>0</v>
      </c>
      <c r="F57" s="299">
        <v>0</v>
      </c>
      <c r="G57" s="299">
        <v>0</v>
      </c>
    </row>
    <row r="58" spans="1:7" s="257" customFormat="1" ht="15.75" customHeight="1">
      <c r="A58" s="296">
        <v>381</v>
      </c>
      <c r="B58" s="297"/>
      <c r="C58" s="298" t="s">
        <v>255</v>
      </c>
      <c r="D58" s="299">
        <v>0</v>
      </c>
      <c r="E58" s="299">
        <v>0</v>
      </c>
      <c r="F58" s="299">
        <v>0</v>
      </c>
      <c r="G58" s="299">
        <v>0</v>
      </c>
    </row>
    <row r="59" spans="1:7" s="269" customFormat="1" ht="14">
      <c r="A59" s="266">
        <v>383</v>
      </c>
      <c r="B59" s="267"/>
      <c r="C59" s="268" t="s">
        <v>256</v>
      </c>
      <c r="D59" s="409">
        <v>0</v>
      </c>
      <c r="E59" s="409">
        <v>0</v>
      </c>
      <c r="F59" s="409">
        <v>0</v>
      </c>
      <c r="G59" s="409">
        <v>0</v>
      </c>
    </row>
    <row r="60" spans="1:7" s="269" customFormat="1" ht="14">
      <c r="A60" s="266">
        <v>3840</v>
      </c>
      <c r="B60" s="267"/>
      <c r="C60" s="268" t="s">
        <v>257</v>
      </c>
      <c r="D60" s="465">
        <v>0</v>
      </c>
      <c r="E60" s="465">
        <v>0</v>
      </c>
      <c r="F60" s="465">
        <v>0</v>
      </c>
      <c r="G60" s="465">
        <v>0</v>
      </c>
    </row>
    <row r="61" spans="1:7" s="269" customFormat="1" ht="14">
      <c r="A61" s="266">
        <v>3841</v>
      </c>
      <c r="B61" s="267"/>
      <c r="C61" s="268" t="s">
        <v>258</v>
      </c>
      <c r="D61" s="465">
        <v>0</v>
      </c>
      <c r="E61" s="465">
        <v>0</v>
      </c>
      <c r="F61" s="465">
        <v>0</v>
      </c>
      <c r="G61" s="465">
        <v>0</v>
      </c>
    </row>
    <row r="62" spans="1:7" s="269" customFormat="1" ht="14">
      <c r="A62" s="302">
        <v>386</v>
      </c>
      <c r="B62" s="303"/>
      <c r="C62" s="304" t="s">
        <v>259</v>
      </c>
      <c r="D62" s="465">
        <v>0</v>
      </c>
      <c r="E62" s="465"/>
      <c r="F62" s="465">
        <v>0</v>
      </c>
      <c r="G62" s="465">
        <v>0</v>
      </c>
    </row>
    <row r="63" spans="1:7" s="269" customFormat="1" ht="28">
      <c r="A63" s="266">
        <v>387</v>
      </c>
      <c r="B63" s="267"/>
      <c r="C63" s="268" t="s">
        <v>260</v>
      </c>
      <c r="D63" s="465">
        <v>0</v>
      </c>
      <c r="E63" s="465">
        <v>0</v>
      </c>
      <c r="F63" s="465">
        <v>0</v>
      </c>
      <c r="G63" s="465">
        <v>0</v>
      </c>
    </row>
    <row r="64" spans="1:7" s="269" customFormat="1">
      <c r="A64" s="265">
        <v>389</v>
      </c>
      <c r="B64" s="305"/>
      <c r="C64" s="260" t="s">
        <v>61</v>
      </c>
      <c r="D64" s="410">
        <v>7.2</v>
      </c>
      <c r="E64" s="410">
        <v>0</v>
      </c>
      <c r="F64" s="410">
        <v>0</v>
      </c>
      <c r="G64" s="410">
        <v>0</v>
      </c>
    </row>
    <row r="65" spans="1:7" s="257" customFormat="1">
      <c r="A65" s="265" t="s">
        <v>261</v>
      </c>
      <c r="B65" s="259"/>
      <c r="C65" s="260" t="s">
        <v>262</v>
      </c>
      <c r="D65" s="410">
        <v>0</v>
      </c>
      <c r="E65" s="410">
        <v>0</v>
      </c>
      <c r="F65" s="410">
        <v>0</v>
      </c>
      <c r="G65" s="410">
        <v>0</v>
      </c>
    </row>
    <row r="66" spans="1:7" s="308" customFormat="1" ht="14">
      <c r="A66" s="306" t="s">
        <v>263</v>
      </c>
      <c r="B66" s="307"/>
      <c r="C66" s="268" t="s">
        <v>264</v>
      </c>
      <c r="D66" s="409">
        <v>0</v>
      </c>
      <c r="E66" s="409">
        <v>0</v>
      </c>
      <c r="F66" s="409">
        <v>0</v>
      </c>
      <c r="G66" s="409">
        <v>0</v>
      </c>
    </row>
    <row r="67" spans="1:7" s="257" customFormat="1">
      <c r="A67" s="309">
        <v>481</v>
      </c>
      <c r="B67" s="259"/>
      <c r="C67" s="260" t="s">
        <v>265</v>
      </c>
      <c r="D67" s="410">
        <v>0</v>
      </c>
      <c r="E67" s="410">
        <v>0</v>
      </c>
      <c r="F67" s="410">
        <v>0</v>
      </c>
      <c r="G67" s="410">
        <v>0</v>
      </c>
    </row>
    <row r="68" spans="1:7" s="257" customFormat="1">
      <c r="A68" s="309">
        <v>482</v>
      </c>
      <c r="B68" s="259"/>
      <c r="C68" s="260" t="s">
        <v>266</v>
      </c>
      <c r="D68" s="410">
        <v>0</v>
      </c>
      <c r="E68" s="410">
        <v>0</v>
      </c>
      <c r="F68" s="410">
        <v>0</v>
      </c>
      <c r="G68" s="410">
        <v>0</v>
      </c>
    </row>
    <row r="69" spans="1:7" s="257" customFormat="1">
      <c r="A69" s="309">
        <v>483</v>
      </c>
      <c r="B69" s="259"/>
      <c r="C69" s="260" t="s">
        <v>267</v>
      </c>
      <c r="D69" s="410">
        <v>0</v>
      </c>
      <c r="E69" s="410">
        <v>0</v>
      </c>
      <c r="F69" s="410">
        <v>0</v>
      </c>
      <c r="G69" s="410">
        <v>0</v>
      </c>
    </row>
    <row r="70" spans="1:7" s="257" customFormat="1">
      <c r="A70" s="309">
        <v>484</v>
      </c>
      <c r="B70" s="259"/>
      <c r="C70" s="260" t="s">
        <v>268</v>
      </c>
      <c r="D70" s="410">
        <v>0</v>
      </c>
      <c r="E70" s="410">
        <v>0</v>
      </c>
      <c r="F70" s="410">
        <v>0</v>
      </c>
      <c r="G70" s="410">
        <v>0</v>
      </c>
    </row>
    <row r="71" spans="1:7" s="257" customFormat="1">
      <c r="A71" s="309">
        <v>485</v>
      </c>
      <c r="B71" s="259"/>
      <c r="C71" s="260" t="s">
        <v>269</v>
      </c>
      <c r="D71" s="410">
        <v>0</v>
      </c>
      <c r="E71" s="410">
        <v>0</v>
      </c>
      <c r="F71" s="410">
        <v>0</v>
      </c>
      <c r="G71" s="410">
        <v>0</v>
      </c>
    </row>
    <row r="72" spans="1:7" s="257" customFormat="1">
      <c r="A72" s="309">
        <v>486</v>
      </c>
      <c r="B72" s="259"/>
      <c r="C72" s="260" t="s">
        <v>270</v>
      </c>
      <c r="D72" s="410">
        <v>0</v>
      </c>
      <c r="E72" s="410">
        <v>0</v>
      </c>
      <c r="F72" s="410">
        <v>160</v>
      </c>
      <c r="G72" s="410">
        <v>157</v>
      </c>
    </row>
    <row r="73" spans="1:7" s="269" customFormat="1">
      <c r="A73" s="309">
        <v>487</v>
      </c>
      <c r="B73" s="263"/>
      <c r="C73" s="260" t="s">
        <v>271</v>
      </c>
      <c r="D73" s="410">
        <v>0</v>
      </c>
      <c r="E73" s="410">
        <v>170</v>
      </c>
      <c r="F73" s="410">
        <v>0</v>
      </c>
      <c r="G73" s="410">
        <v>0</v>
      </c>
    </row>
    <row r="74" spans="1:7" s="269" customFormat="1">
      <c r="A74" s="309">
        <v>489</v>
      </c>
      <c r="B74" s="310"/>
      <c r="C74" s="278" t="s">
        <v>78</v>
      </c>
      <c r="D74" s="410">
        <v>14317.2</v>
      </c>
      <c r="E74" s="410">
        <v>14930.8</v>
      </c>
      <c r="F74" s="410">
        <v>14855</v>
      </c>
      <c r="G74" s="410">
        <v>14513</v>
      </c>
    </row>
    <row r="75" spans="1:7" s="269" customFormat="1">
      <c r="A75" s="311" t="s">
        <v>272</v>
      </c>
      <c r="B75" s="310"/>
      <c r="C75" s="294" t="s">
        <v>273</v>
      </c>
      <c r="D75" s="410">
        <v>10752.9</v>
      </c>
      <c r="E75" s="410">
        <v>10752.9</v>
      </c>
      <c r="F75" s="410">
        <v>10753</v>
      </c>
      <c r="G75" s="410">
        <v>10753</v>
      </c>
    </row>
    <row r="76" spans="1:7">
      <c r="A76" s="280"/>
      <c r="B76" s="280"/>
      <c r="C76" s="281" t="s">
        <v>274</v>
      </c>
      <c r="D76" s="282">
        <f t="shared" ref="D76:G76" si="5">SUM(D65:D74)-SUM(D57:D64)</f>
        <v>14310</v>
      </c>
      <c r="E76" s="282">
        <f t="shared" si="5"/>
        <v>15100.8</v>
      </c>
      <c r="F76" s="282">
        <f t="shared" si="5"/>
        <v>15015</v>
      </c>
      <c r="G76" s="282">
        <f t="shared" si="5"/>
        <v>14670</v>
      </c>
    </row>
    <row r="77" spans="1:7">
      <c r="A77" s="312"/>
      <c r="B77" s="312"/>
      <c r="C77" s="281" t="s">
        <v>275</v>
      </c>
      <c r="D77" s="282">
        <f t="shared" ref="D77:G77" si="6">D56+D76</f>
        <v>11818.70000000007</v>
      </c>
      <c r="E77" s="282">
        <f t="shared" si="6"/>
        <v>10912.400000000009</v>
      </c>
      <c r="F77" s="282">
        <f t="shared" si="6"/>
        <v>-3985</v>
      </c>
      <c r="G77" s="282">
        <f t="shared" si="6"/>
        <v>14774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451720.08614999993</v>
      </c>
      <c r="E78" s="315">
        <f t="shared" si="7"/>
        <v>451416.8</v>
      </c>
      <c r="F78" s="315">
        <f t="shared" si="7"/>
        <v>471941</v>
      </c>
      <c r="G78" s="315">
        <f t="shared" si="7"/>
        <v>475649</v>
      </c>
    </row>
    <row r="79" spans="1:7">
      <c r="A79" s="313">
        <v>4</v>
      </c>
      <c r="B79" s="313"/>
      <c r="C79" s="314" t="s">
        <v>277</v>
      </c>
      <c r="D79" s="315">
        <f t="shared" ref="D79:G79" si="8">D35+D36+SUM(D44:D53)+SUM(D65:D74)</f>
        <v>463538.80000000005</v>
      </c>
      <c r="E79" s="315">
        <f t="shared" si="8"/>
        <v>462329.19999999995</v>
      </c>
      <c r="F79" s="315">
        <f t="shared" si="8"/>
        <v>467956</v>
      </c>
      <c r="G79" s="315">
        <f t="shared" si="8"/>
        <v>490423</v>
      </c>
    </row>
    <row r="80" spans="1:7">
      <c r="C80" s="292"/>
      <c r="D80" s="316"/>
      <c r="E80" s="316"/>
      <c r="F80" s="316"/>
      <c r="G80" s="316"/>
    </row>
    <row r="81" spans="1:7">
      <c r="A81" s="573" t="s">
        <v>278</v>
      </c>
      <c r="B81" s="574"/>
      <c r="C81" s="574"/>
      <c r="D81" s="317"/>
      <c r="E81" s="317"/>
      <c r="F81" s="317"/>
      <c r="G81" s="317"/>
    </row>
    <row r="82" spans="1:7" s="257" customFormat="1">
      <c r="A82" s="318">
        <v>50</v>
      </c>
      <c r="B82" s="319"/>
      <c r="C82" s="319" t="s">
        <v>279</v>
      </c>
      <c r="D82" s="410">
        <v>12892.8</v>
      </c>
      <c r="E82" s="410">
        <v>17195</v>
      </c>
      <c r="F82" s="410">
        <v>14248</v>
      </c>
      <c r="G82" s="410">
        <v>17685</v>
      </c>
    </row>
    <row r="83" spans="1:7" s="257" customFormat="1">
      <c r="A83" s="318">
        <v>51</v>
      </c>
      <c r="B83" s="319"/>
      <c r="C83" s="319" t="s">
        <v>280</v>
      </c>
      <c r="D83" s="410">
        <v>0</v>
      </c>
      <c r="E83" s="410">
        <v>0</v>
      </c>
      <c r="F83" s="410">
        <v>0</v>
      </c>
      <c r="G83" s="410">
        <v>0</v>
      </c>
    </row>
    <row r="84" spans="1:7" s="257" customFormat="1">
      <c r="A84" s="318">
        <v>52</v>
      </c>
      <c r="B84" s="319"/>
      <c r="C84" s="319" t="s">
        <v>281</v>
      </c>
      <c r="D84" s="410">
        <v>3341.5</v>
      </c>
      <c r="E84" s="410">
        <v>5744.5</v>
      </c>
      <c r="F84" s="410">
        <v>5413</v>
      </c>
      <c r="G84" s="410">
        <v>3303</v>
      </c>
    </row>
    <row r="85" spans="1:7" s="257" customFormat="1">
      <c r="A85" s="320">
        <v>54</v>
      </c>
      <c r="B85" s="321"/>
      <c r="C85" s="321" t="s">
        <v>282</v>
      </c>
      <c r="D85" s="422">
        <v>813</v>
      </c>
      <c r="E85" s="422">
        <v>1120</v>
      </c>
      <c r="F85" s="422">
        <v>2629</v>
      </c>
      <c r="G85" s="422">
        <v>1315</v>
      </c>
    </row>
    <row r="86" spans="1:7" s="257" customFormat="1">
      <c r="A86" s="320">
        <v>55</v>
      </c>
      <c r="B86" s="321"/>
      <c r="C86" s="321" t="s">
        <v>283</v>
      </c>
      <c r="D86" s="422">
        <v>0</v>
      </c>
      <c r="E86" s="422">
        <v>0</v>
      </c>
      <c r="F86" s="422">
        <v>24</v>
      </c>
      <c r="G86" s="422">
        <v>0</v>
      </c>
    </row>
    <row r="87" spans="1:7" s="257" customFormat="1">
      <c r="A87" s="320">
        <v>56</v>
      </c>
      <c r="B87" s="321"/>
      <c r="C87" s="321" t="s">
        <v>284</v>
      </c>
      <c r="D87" s="422">
        <v>11167.1</v>
      </c>
      <c r="E87" s="422">
        <v>9979</v>
      </c>
      <c r="F87" s="422">
        <v>11528</v>
      </c>
      <c r="G87" s="422">
        <v>10079</v>
      </c>
    </row>
    <row r="88" spans="1:7" s="257" customFormat="1">
      <c r="A88" s="318">
        <v>57</v>
      </c>
      <c r="B88" s="319"/>
      <c r="C88" s="319" t="s">
        <v>285</v>
      </c>
      <c r="D88" s="410">
        <v>5062</v>
      </c>
      <c r="E88" s="410">
        <v>4903</v>
      </c>
      <c r="F88" s="410">
        <v>4435</v>
      </c>
      <c r="G88" s="410">
        <v>4475</v>
      </c>
    </row>
    <row r="89" spans="1:7" s="257" customFormat="1">
      <c r="A89" s="318">
        <v>580</v>
      </c>
      <c r="B89" s="319"/>
      <c r="C89" s="319" t="s">
        <v>286</v>
      </c>
      <c r="D89" s="410">
        <v>0</v>
      </c>
      <c r="E89" s="410">
        <v>0</v>
      </c>
      <c r="F89" s="410">
        <v>0</v>
      </c>
      <c r="G89" s="410">
        <v>0</v>
      </c>
    </row>
    <row r="90" spans="1:7" s="257" customFormat="1">
      <c r="A90" s="318">
        <v>582</v>
      </c>
      <c r="B90" s="319"/>
      <c r="C90" s="319" t="s">
        <v>287</v>
      </c>
      <c r="D90" s="410">
        <v>0</v>
      </c>
      <c r="E90" s="410">
        <v>0</v>
      </c>
      <c r="F90" s="410">
        <v>0</v>
      </c>
      <c r="G90" s="410">
        <v>0</v>
      </c>
    </row>
    <row r="91" spans="1:7" s="257" customFormat="1">
      <c r="A91" s="318">
        <v>584</v>
      </c>
      <c r="B91" s="319"/>
      <c r="C91" s="319" t="s">
        <v>288</v>
      </c>
      <c r="D91" s="410">
        <v>0</v>
      </c>
      <c r="E91" s="410">
        <v>0</v>
      </c>
      <c r="F91" s="410">
        <v>0</v>
      </c>
      <c r="G91" s="410">
        <v>0</v>
      </c>
    </row>
    <row r="92" spans="1:7" s="257" customFormat="1">
      <c r="A92" s="318">
        <v>585</v>
      </c>
      <c r="B92" s="319"/>
      <c r="C92" s="319" t="s">
        <v>289</v>
      </c>
      <c r="D92" s="410">
        <v>0</v>
      </c>
      <c r="E92" s="410">
        <v>0</v>
      </c>
      <c r="F92" s="410">
        <v>0</v>
      </c>
      <c r="G92" s="410">
        <v>0</v>
      </c>
    </row>
    <row r="93" spans="1:7" s="257" customFormat="1">
      <c r="A93" s="318">
        <v>586</v>
      </c>
      <c r="B93" s="319"/>
      <c r="C93" s="319" t="s">
        <v>290</v>
      </c>
      <c r="D93" s="410">
        <v>0</v>
      </c>
      <c r="E93" s="410">
        <v>0</v>
      </c>
      <c r="F93" s="410">
        <v>0</v>
      </c>
      <c r="G93" s="410">
        <v>0</v>
      </c>
    </row>
    <row r="94" spans="1:7" s="257" customFormat="1">
      <c r="A94" s="322">
        <v>589</v>
      </c>
      <c r="B94" s="323"/>
      <c r="C94" s="323" t="s">
        <v>291</v>
      </c>
      <c r="D94" s="432">
        <v>0</v>
      </c>
      <c r="E94" s="432">
        <v>0</v>
      </c>
      <c r="F94" s="432">
        <v>0</v>
      </c>
      <c r="G94" s="432">
        <v>0</v>
      </c>
    </row>
    <row r="95" spans="1:7">
      <c r="A95" s="324">
        <v>5</v>
      </c>
      <c r="B95" s="325"/>
      <c r="C95" s="325" t="s">
        <v>292</v>
      </c>
      <c r="D95" s="326">
        <f t="shared" ref="D95:G95" si="9">SUM(D82:D94)</f>
        <v>33276.400000000001</v>
      </c>
      <c r="E95" s="326">
        <f t="shared" si="9"/>
        <v>38941.5</v>
      </c>
      <c r="F95" s="326">
        <f t="shared" si="9"/>
        <v>38277</v>
      </c>
      <c r="G95" s="326">
        <f t="shared" si="9"/>
        <v>36857</v>
      </c>
    </row>
    <row r="96" spans="1:7" s="257" customFormat="1">
      <c r="A96" s="318">
        <v>60</v>
      </c>
      <c r="B96" s="319"/>
      <c r="C96" s="319" t="s">
        <v>293</v>
      </c>
      <c r="D96" s="410">
        <v>0</v>
      </c>
      <c r="E96" s="410">
        <v>0</v>
      </c>
      <c r="F96" s="410">
        <v>5</v>
      </c>
      <c r="G96" s="410">
        <v>0</v>
      </c>
    </row>
    <row r="97" spans="1:7" s="257" customFormat="1">
      <c r="A97" s="318">
        <v>61</v>
      </c>
      <c r="B97" s="319"/>
      <c r="C97" s="319" t="s">
        <v>294</v>
      </c>
      <c r="D97" s="410">
        <v>136</v>
      </c>
      <c r="E97" s="410">
        <v>0</v>
      </c>
      <c r="F97" s="410">
        <v>0</v>
      </c>
      <c r="G97" s="410">
        <v>0</v>
      </c>
    </row>
    <row r="98" spans="1:7" s="257" customFormat="1">
      <c r="A98" s="318">
        <v>62</v>
      </c>
      <c r="B98" s="319"/>
      <c r="C98" s="319" t="s">
        <v>295</v>
      </c>
      <c r="D98" s="410">
        <v>0</v>
      </c>
      <c r="E98" s="410">
        <v>0</v>
      </c>
      <c r="F98" s="410">
        <v>0</v>
      </c>
      <c r="G98" s="410">
        <v>0</v>
      </c>
    </row>
    <row r="99" spans="1:7" s="257" customFormat="1">
      <c r="A99" s="318">
        <v>63</v>
      </c>
      <c r="B99" s="319"/>
      <c r="C99" s="319" t="s">
        <v>296</v>
      </c>
      <c r="D99" s="410">
        <v>10004.1</v>
      </c>
      <c r="E99" s="410">
        <v>5695</v>
      </c>
      <c r="F99" s="410">
        <v>8823</v>
      </c>
      <c r="G99" s="410">
        <v>5202</v>
      </c>
    </row>
    <row r="100" spans="1:7" s="257" customFormat="1">
      <c r="A100" s="320">
        <v>64</v>
      </c>
      <c r="B100" s="321"/>
      <c r="C100" s="321" t="s">
        <v>297</v>
      </c>
      <c r="D100" s="422">
        <v>1498.7</v>
      </c>
      <c r="E100" s="422">
        <v>1100</v>
      </c>
      <c r="F100" s="422">
        <v>794</v>
      </c>
      <c r="G100" s="422">
        <v>1255</v>
      </c>
    </row>
    <row r="101" spans="1:7" s="257" customFormat="1">
      <c r="A101" s="320">
        <v>65</v>
      </c>
      <c r="B101" s="321"/>
      <c r="C101" s="321" t="s">
        <v>298</v>
      </c>
      <c r="D101" s="422">
        <v>0</v>
      </c>
      <c r="E101" s="422">
        <v>0</v>
      </c>
      <c r="F101" s="422">
        <v>0</v>
      </c>
      <c r="G101" s="422">
        <v>0</v>
      </c>
    </row>
    <row r="102" spans="1:7" s="257" customFormat="1">
      <c r="A102" s="320">
        <v>66</v>
      </c>
      <c r="B102" s="321"/>
      <c r="C102" s="321" t="s">
        <v>299</v>
      </c>
      <c r="D102" s="422">
        <v>0</v>
      </c>
      <c r="E102" s="422">
        <v>0</v>
      </c>
      <c r="F102" s="422">
        <v>0</v>
      </c>
      <c r="G102" s="422">
        <v>0</v>
      </c>
    </row>
    <row r="103" spans="1:7" s="257" customFormat="1">
      <c r="A103" s="318">
        <v>67</v>
      </c>
      <c r="B103" s="319"/>
      <c r="C103" s="319" t="s">
        <v>285</v>
      </c>
      <c r="D103" s="410">
        <v>5062</v>
      </c>
      <c r="E103" s="410">
        <v>4903</v>
      </c>
      <c r="F103" s="410">
        <v>4435</v>
      </c>
      <c r="G103" s="410">
        <v>4475</v>
      </c>
    </row>
    <row r="104" spans="1:7" s="257" customFormat="1" ht="28">
      <c r="A104" s="327" t="s">
        <v>300</v>
      </c>
      <c r="B104" s="319"/>
      <c r="C104" s="328" t="s">
        <v>301</v>
      </c>
      <c r="D104" s="412">
        <v>0</v>
      </c>
      <c r="E104" s="412">
        <v>0</v>
      </c>
      <c r="F104" s="412">
        <v>0</v>
      </c>
      <c r="G104" s="412">
        <v>0</v>
      </c>
    </row>
    <row r="105" spans="1:7" s="257" customFormat="1" ht="42">
      <c r="A105" s="329" t="s">
        <v>302</v>
      </c>
      <c r="B105" s="323"/>
      <c r="C105" s="330" t="s">
        <v>303</v>
      </c>
      <c r="D105" s="414">
        <v>0</v>
      </c>
      <c r="E105" s="414">
        <v>0</v>
      </c>
      <c r="F105" s="414">
        <v>0</v>
      </c>
      <c r="G105" s="414">
        <v>0</v>
      </c>
    </row>
    <row r="106" spans="1:7">
      <c r="A106" s="324">
        <v>6</v>
      </c>
      <c r="B106" s="325"/>
      <c r="C106" s="325" t="s">
        <v>304</v>
      </c>
      <c r="D106" s="326">
        <f t="shared" ref="D106:G106" si="10">SUM(D96:D105)</f>
        <v>16700.800000000003</v>
      </c>
      <c r="E106" s="326">
        <f t="shared" si="10"/>
        <v>11698</v>
      </c>
      <c r="F106" s="326">
        <f t="shared" si="10"/>
        <v>14057</v>
      </c>
      <c r="G106" s="326">
        <f t="shared" si="10"/>
        <v>10932</v>
      </c>
    </row>
    <row r="107" spans="1:7">
      <c r="A107" s="331" t="s">
        <v>305</v>
      </c>
      <c r="B107" s="331"/>
      <c r="C107" s="325" t="s">
        <v>3</v>
      </c>
      <c r="D107" s="326">
        <f t="shared" ref="D107:G107" si="11">(D95-D88)-(D106-D103)</f>
        <v>16575.599999999999</v>
      </c>
      <c r="E107" s="326">
        <f t="shared" si="11"/>
        <v>27243.5</v>
      </c>
      <c r="F107" s="326">
        <f t="shared" si="11"/>
        <v>24220</v>
      </c>
      <c r="G107" s="326">
        <f t="shared" si="11"/>
        <v>25925</v>
      </c>
    </row>
    <row r="108" spans="1:7">
      <c r="A108" s="332" t="s">
        <v>306</v>
      </c>
      <c r="B108" s="332"/>
      <c r="C108" s="333" t="s">
        <v>307</v>
      </c>
      <c r="D108" s="326">
        <f t="shared" ref="D108:G108" si="12">D107-D85-D86+D100+D101</f>
        <v>17261.3</v>
      </c>
      <c r="E108" s="326">
        <f t="shared" si="12"/>
        <v>27223.5</v>
      </c>
      <c r="F108" s="326">
        <f t="shared" si="12"/>
        <v>22361</v>
      </c>
      <c r="G108" s="326">
        <f t="shared" si="12"/>
        <v>25865</v>
      </c>
    </row>
    <row r="109" spans="1:7">
      <c r="C109" s="292"/>
      <c r="D109" s="316"/>
      <c r="E109" s="316"/>
      <c r="F109" s="316"/>
      <c r="G109" s="316"/>
    </row>
    <row r="110" spans="1:7">
      <c r="A110" s="334" t="s">
        <v>308</v>
      </c>
      <c r="B110" s="335"/>
      <c r="C110" s="334"/>
      <c r="D110" s="316"/>
      <c r="E110" s="316"/>
      <c r="F110" s="316"/>
      <c r="G110" s="316"/>
    </row>
    <row r="111" spans="1:7" s="257" customFormat="1">
      <c r="A111" s="336">
        <v>10</v>
      </c>
      <c r="B111" s="337"/>
      <c r="C111" s="337" t="s">
        <v>309</v>
      </c>
      <c r="D111" s="338">
        <f t="shared" ref="D111:G111" si="13">D112+D117</f>
        <v>176731.4</v>
      </c>
      <c r="E111" s="338">
        <f t="shared" si="13"/>
        <v>0</v>
      </c>
      <c r="F111" s="338">
        <f t="shared" si="13"/>
        <v>184254</v>
      </c>
      <c r="G111" s="338">
        <f t="shared" si="13"/>
        <v>160372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:G112" si="14">D113+D114+D115+D116</f>
        <v>138575.29999999999</v>
      </c>
      <c r="E112" s="338">
        <f t="shared" si="14"/>
        <v>0</v>
      </c>
      <c r="F112" s="338">
        <f t="shared" si="14"/>
        <v>145839</v>
      </c>
      <c r="G112" s="338">
        <f t="shared" si="14"/>
        <v>124049</v>
      </c>
    </row>
    <row r="113" spans="1:7" s="257" customFormat="1">
      <c r="A113" s="341" t="s">
        <v>312</v>
      </c>
      <c r="B113" s="342"/>
      <c r="C113" s="342" t="s">
        <v>313</v>
      </c>
      <c r="D113" s="283">
        <v>115848.7</v>
      </c>
      <c r="E113" s="283"/>
      <c r="F113" s="283">
        <v>122746</v>
      </c>
      <c r="G113" s="283">
        <v>103564</v>
      </c>
    </row>
    <row r="114" spans="1:7" s="308" customFormat="1" ht="15" customHeight="1">
      <c r="A114" s="343">
        <v>102</v>
      </c>
      <c r="B114" s="344"/>
      <c r="C114" s="344" t="s">
        <v>314</v>
      </c>
      <c r="D114" s="300">
        <v>484.9</v>
      </c>
      <c r="E114" s="300"/>
      <c r="F114" s="300">
        <v>834</v>
      </c>
      <c r="G114" s="300">
        <v>485</v>
      </c>
    </row>
    <row r="115" spans="1:7" s="257" customFormat="1">
      <c r="A115" s="341">
        <v>104</v>
      </c>
      <c r="B115" s="342"/>
      <c r="C115" s="342" t="s">
        <v>315</v>
      </c>
      <c r="D115" s="283">
        <v>22241.7</v>
      </c>
      <c r="E115" s="283"/>
      <c r="F115" s="283">
        <v>22259</v>
      </c>
      <c r="G115" s="283">
        <v>20000</v>
      </c>
    </row>
    <row r="116" spans="1:7" s="257" customFormat="1">
      <c r="A116" s="341">
        <v>106</v>
      </c>
      <c r="B116" s="342"/>
      <c r="C116" s="342" t="s">
        <v>316</v>
      </c>
      <c r="D116" s="283">
        <v>0</v>
      </c>
      <c r="E116" s="283"/>
      <c r="F116" s="283"/>
      <c r="G116" s="283"/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G117" si="15">D118+D119+D120</f>
        <v>38156.1</v>
      </c>
      <c r="E117" s="338">
        <f t="shared" si="15"/>
        <v>0</v>
      </c>
      <c r="F117" s="338">
        <f t="shared" si="15"/>
        <v>38415</v>
      </c>
      <c r="G117" s="338">
        <f t="shared" si="15"/>
        <v>36323</v>
      </c>
    </row>
    <row r="118" spans="1:7" s="257" customFormat="1">
      <c r="A118" s="341">
        <v>107</v>
      </c>
      <c r="B118" s="342"/>
      <c r="C118" s="342" t="s">
        <v>319</v>
      </c>
      <c r="D118" s="283">
        <v>323</v>
      </c>
      <c r="E118" s="283"/>
      <c r="F118" s="283">
        <v>23</v>
      </c>
      <c r="G118" s="283">
        <v>323</v>
      </c>
    </row>
    <row r="119" spans="1:7" s="257" customFormat="1">
      <c r="A119" s="341">
        <v>108</v>
      </c>
      <c r="B119" s="342"/>
      <c r="C119" s="342" t="s">
        <v>320</v>
      </c>
      <c r="D119" s="283">
        <v>37833.1</v>
      </c>
      <c r="E119" s="283"/>
      <c r="F119" s="283">
        <v>38392</v>
      </c>
      <c r="G119" s="283">
        <v>36000</v>
      </c>
    </row>
    <row r="120" spans="1:7" s="347" customFormat="1" ht="14">
      <c r="A120" s="343">
        <v>109</v>
      </c>
      <c r="B120" s="345"/>
      <c r="C120" s="345" t="s">
        <v>321</v>
      </c>
      <c r="D120" s="346">
        <v>0</v>
      </c>
      <c r="E120" s="346"/>
      <c r="F120" s="346"/>
      <c r="G120" s="346"/>
    </row>
    <row r="121" spans="1:7" s="257" customFormat="1">
      <c r="A121" s="339">
        <v>14</v>
      </c>
      <c r="B121" s="340"/>
      <c r="C121" s="340" t="s">
        <v>322</v>
      </c>
      <c r="D121" s="348">
        <f t="shared" ref="D121:G121" si="16">SUM(D122:D130)</f>
        <v>252740.50000000003</v>
      </c>
      <c r="E121" s="348">
        <f t="shared" si="16"/>
        <v>0</v>
      </c>
      <c r="F121" s="348">
        <f t="shared" si="16"/>
        <v>260009</v>
      </c>
      <c r="G121" s="348">
        <f t="shared" si="16"/>
        <v>268445</v>
      </c>
    </row>
    <row r="122" spans="1:7" s="257" customFormat="1">
      <c r="A122" s="341" t="s">
        <v>323</v>
      </c>
      <c r="B122" s="342"/>
      <c r="C122" s="342" t="s">
        <v>324</v>
      </c>
      <c r="D122" s="283">
        <v>140491.70000000001</v>
      </c>
      <c r="E122" s="283"/>
      <c r="F122" s="283">
        <v>142630</v>
      </c>
      <c r="G122" s="283">
        <v>144686</v>
      </c>
    </row>
    <row r="123" spans="1:7" s="257" customFormat="1">
      <c r="A123" s="341">
        <v>144</v>
      </c>
      <c r="B123" s="342"/>
      <c r="C123" s="342" t="s">
        <v>282</v>
      </c>
      <c r="D123" s="283">
        <v>39292.199999999997</v>
      </c>
      <c r="E123" s="283"/>
      <c r="F123" s="283">
        <v>43327</v>
      </c>
      <c r="G123" s="283">
        <v>39372</v>
      </c>
    </row>
    <row r="124" spans="1:7" s="257" customFormat="1">
      <c r="A124" s="341">
        <v>145</v>
      </c>
      <c r="B124" s="342"/>
      <c r="C124" s="342" t="s">
        <v>325</v>
      </c>
      <c r="D124" s="349">
        <v>50315.1</v>
      </c>
      <c r="E124" s="349"/>
      <c r="F124" s="349">
        <v>50339</v>
      </c>
      <c r="G124" s="349">
        <v>50315</v>
      </c>
    </row>
    <row r="125" spans="1:7" s="257" customFormat="1">
      <c r="A125" s="341">
        <v>146</v>
      </c>
      <c r="B125" s="342"/>
      <c r="C125" s="342" t="s">
        <v>326</v>
      </c>
      <c r="D125" s="349">
        <v>22641.5</v>
      </c>
      <c r="E125" s="349"/>
      <c r="F125" s="349">
        <v>23713</v>
      </c>
      <c r="G125" s="349">
        <v>34072</v>
      </c>
    </row>
    <row r="126" spans="1:7" s="347" customFormat="1" ht="29.5" customHeight="1">
      <c r="A126" s="343" t="s">
        <v>327</v>
      </c>
      <c r="B126" s="345"/>
      <c r="C126" s="345" t="s">
        <v>328</v>
      </c>
      <c r="D126" s="350">
        <v>0</v>
      </c>
      <c r="E126" s="350"/>
      <c r="F126" s="350"/>
      <c r="G126" s="350"/>
    </row>
    <row r="127" spans="1:7" s="257" customFormat="1">
      <c r="A127" s="341">
        <v>1484</v>
      </c>
      <c r="B127" s="342"/>
      <c r="C127" s="342" t="s">
        <v>329</v>
      </c>
      <c r="D127" s="349">
        <v>0</v>
      </c>
      <c r="E127" s="349"/>
      <c r="F127" s="349"/>
      <c r="G127" s="349"/>
    </row>
    <row r="128" spans="1:7" s="257" customFormat="1">
      <c r="A128" s="341">
        <v>1485</v>
      </c>
      <c r="B128" s="342"/>
      <c r="C128" s="342" t="s">
        <v>330</v>
      </c>
      <c r="D128" s="349">
        <v>0</v>
      </c>
      <c r="E128" s="349"/>
      <c r="F128" s="349"/>
      <c r="G128" s="349"/>
    </row>
    <row r="129" spans="1:7" s="257" customFormat="1">
      <c r="A129" s="341">
        <v>1486</v>
      </c>
      <c r="B129" s="342"/>
      <c r="C129" s="342" t="s">
        <v>331</v>
      </c>
      <c r="D129" s="349">
        <v>0</v>
      </c>
      <c r="E129" s="349"/>
      <c r="F129" s="349"/>
      <c r="G129" s="349"/>
    </row>
    <row r="130" spans="1:7" s="257" customFormat="1">
      <c r="A130" s="351">
        <v>1489</v>
      </c>
      <c r="B130" s="352"/>
      <c r="C130" s="352" t="s">
        <v>332</v>
      </c>
      <c r="D130" s="353">
        <v>0</v>
      </c>
      <c r="E130" s="353"/>
      <c r="F130" s="353"/>
      <c r="G130" s="353"/>
    </row>
    <row r="131" spans="1:7">
      <c r="A131" s="354">
        <v>1</v>
      </c>
      <c r="B131" s="355"/>
      <c r="C131" s="354" t="s">
        <v>333</v>
      </c>
      <c r="D131" s="356">
        <f>D111+D121</f>
        <v>429471.9</v>
      </c>
      <c r="E131" s="356">
        <f>E111+E121</f>
        <v>0</v>
      </c>
      <c r="F131" s="356">
        <f>F111+F121</f>
        <v>444263</v>
      </c>
      <c r="G131" s="356">
        <f>G111+G121</f>
        <v>428817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336">
        <v>20</v>
      </c>
      <c r="B133" s="337"/>
      <c r="C133" s="337" t="s">
        <v>334</v>
      </c>
      <c r="D133" s="466">
        <f t="shared" ref="D133:G133" si="17">D134+D140</f>
        <v>252219.8</v>
      </c>
      <c r="E133" s="466">
        <f t="shared" si="17"/>
        <v>0</v>
      </c>
      <c r="F133" s="466">
        <f t="shared" si="17"/>
        <v>285402</v>
      </c>
      <c r="G133" s="466">
        <f t="shared" si="17"/>
        <v>255324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:G134" si="18">D135+D136+D138+D139</f>
        <v>120054.6</v>
      </c>
      <c r="E134" s="338">
        <f t="shared" si="18"/>
        <v>0</v>
      </c>
      <c r="F134" s="338">
        <f t="shared" si="18"/>
        <v>156235</v>
      </c>
      <c r="G134" s="338">
        <f t="shared" si="18"/>
        <v>113574</v>
      </c>
    </row>
    <row r="135" spans="1:7" s="269" customFormat="1">
      <c r="A135" s="359">
        <v>200</v>
      </c>
      <c r="B135" s="342"/>
      <c r="C135" s="342" t="s">
        <v>337</v>
      </c>
      <c r="D135" s="283">
        <v>91696.1</v>
      </c>
      <c r="E135" s="283"/>
      <c r="F135" s="283">
        <v>121428</v>
      </c>
      <c r="G135" s="283">
        <v>85000</v>
      </c>
    </row>
    <row r="136" spans="1:7" s="269" customFormat="1">
      <c r="A136" s="359">
        <v>201</v>
      </c>
      <c r="B136" s="342"/>
      <c r="C136" s="342" t="s">
        <v>338</v>
      </c>
      <c r="D136" s="283">
        <v>22.1</v>
      </c>
      <c r="E136" s="283"/>
      <c r="F136" s="283">
        <v>17000</v>
      </c>
      <c r="G136" s="283">
        <v>22</v>
      </c>
    </row>
    <row r="137" spans="1:7" s="269" customFormat="1">
      <c r="A137" s="360" t="s">
        <v>339</v>
      </c>
      <c r="B137" s="361"/>
      <c r="C137" s="361" t="s">
        <v>340</v>
      </c>
      <c r="D137" s="362">
        <v>0</v>
      </c>
      <c r="E137" s="362"/>
      <c r="F137" s="362"/>
      <c r="G137" s="362"/>
    </row>
    <row r="138" spans="1:7" s="269" customFormat="1">
      <c r="A138" s="359">
        <v>204</v>
      </c>
      <c r="B138" s="342"/>
      <c r="C138" s="342" t="s">
        <v>341</v>
      </c>
      <c r="D138" s="349">
        <v>26064.400000000001</v>
      </c>
      <c r="E138" s="349"/>
      <c r="F138" s="349">
        <v>15303</v>
      </c>
      <c r="G138" s="349">
        <v>26280</v>
      </c>
    </row>
    <row r="139" spans="1:7" s="269" customFormat="1">
      <c r="A139" s="359">
        <v>205</v>
      </c>
      <c r="B139" s="342"/>
      <c r="C139" s="342" t="s">
        <v>342</v>
      </c>
      <c r="D139" s="349">
        <v>2272</v>
      </c>
      <c r="E139" s="349"/>
      <c r="F139" s="349">
        <v>2504</v>
      </c>
      <c r="G139" s="349">
        <v>2272</v>
      </c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G140" si="19">D141+D143+D144</f>
        <v>132165.19999999998</v>
      </c>
      <c r="E140" s="338">
        <f t="shared" si="19"/>
        <v>0</v>
      </c>
      <c r="F140" s="338">
        <f t="shared" si="19"/>
        <v>129167</v>
      </c>
      <c r="G140" s="338">
        <f t="shared" si="19"/>
        <v>141750</v>
      </c>
    </row>
    <row r="141" spans="1:7" s="269" customFormat="1">
      <c r="A141" s="359">
        <v>206</v>
      </c>
      <c r="B141" s="342"/>
      <c r="C141" s="342" t="s">
        <v>345</v>
      </c>
      <c r="D141" s="349">
        <v>122487.5</v>
      </c>
      <c r="E141" s="349"/>
      <c r="F141" s="349">
        <v>120861</v>
      </c>
      <c r="G141" s="349">
        <v>132281</v>
      </c>
    </row>
    <row r="142" spans="1:7" s="269" customFormat="1">
      <c r="A142" s="360" t="s">
        <v>346</v>
      </c>
      <c r="B142" s="361"/>
      <c r="C142" s="361" t="s">
        <v>347</v>
      </c>
      <c r="D142" s="289">
        <v>0</v>
      </c>
      <c r="E142" s="289"/>
      <c r="F142" s="289"/>
      <c r="G142" s="289"/>
    </row>
    <row r="143" spans="1:7" s="269" customFormat="1">
      <c r="A143" s="359">
        <v>208</v>
      </c>
      <c r="B143" s="342"/>
      <c r="C143" s="342" t="s">
        <v>348</v>
      </c>
      <c r="D143" s="283">
        <v>3344.9</v>
      </c>
      <c r="E143" s="283"/>
      <c r="F143" s="283">
        <v>2376</v>
      </c>
      <c r="G143" s="283">
        <v>3345</v>
      </c>
    </row>
    <row r="144" spans="1:7" s="273" customFormat="1" ht="28">
      <c r="A144" s="343">
        <v>209</v>
      </c>
      <c r="B144" s="345"/>
      <c r="C144" s="345" t="s">
        <v>349</v>
      </c>
      <c r="D144" s="346">
        <v>6332.8</v>
      </c>
      <c r="E144" s="346"/>
      <c r="F144" s="346">
        <v>5930</v>
      </c>
      <c r="G144" s="346">
        <v>6124</v>
      </c>
    </row>
    <row r="145" spans="1:7" s="257" customFormat="1">
      <c r="A145" s="358">
        <v>29</v>
      </c>
      <c r="B145" s="340"/>
      <c r="C145" s="340" t="s">
        <v>350</v>
      </c>
      <c r="D145" s="349">
        <v>177252</v>
      </c>
      <c r="E145" s="349"/>
      <c r="F145" s="349">
        <v>158861</v>
      </c>
      <c r="G145" s="349">
        <v>173493</v>
      </c>
    </row>
    <row r="146" spans="1:7" s="257" customFormat="1">
      <c r="A146" s="363" t="s">
        <v>351</v>
      </c>
      <c r="B146" s="364"/>
      <c r="C146" s="364" t="s">
        <v>352</v>
      </c>
      <c r="D146" s="295">
        <v>25156.2</v>
      </c>
      <c r="E146" s="295"/>
      <c r="F146" s="295">
        <v>21171</v>
      </c>
      <c r="G146" s="295">
        <v>50841</v>
      </c>
    </row>
    <row r="147" spans="1:7">
      <c r="A147" s="354">
        <v>2</v>
      </c>
      <c r="B147" s="355"/>
      <c r="C147" s="354" t="s">
        <v>353</v>
      </c>
      <c r="D147" s="356">
        <f>D133+D145</f>
        <v>429471.8</v>
      </c>
      <c r="E147" s="356">
        <f>E133+E145</f>
        <v>0</v>
      </c>
      <c r="F147" s="356">
        <f>F133+F145</f>
        <v>444263</v>
      </c>
      <c r="G147" s="356">
        <f>G133+G145</f>
        <v>428817</v>
      </c>
    </row>
    <row r="148" spans="1:7" ht="7.5" customHeight="1"/>
    <row r="149" spans="1:7" ht="13.5" customHeight="1">
      <c r="A149" s="365" t="s">
        <v>354</v>
      </c>
      <c r="B149" s="366"/>
      <c r="C149" s="367" t="s">
        <v>355</v>
      </c>
      <c r="D149" s="366"/>
      <c r="E149" s="366"/>
      <c r="F149" s="366"/>
      <c r="G149" s="366"/>
    </row>
    <row r="150" spans="1:7">
      <c r="A150" s="368" t="s">
        <v>356</v>
      </c>
      <c r="B150" s="369"/>
      <c r="C150" s="369" t="s">
        <v>101</v>
      </c>
      <c r="D150" s="370">
        <f t="shared" ref="D150:G150" si="20">D77+SUM(D8:D12)-D30-D31+D16-D33+D59+D63-D73+D64-D74-D54+D20-D35</f>
        <v>14093.886150000071</v>
      </c>
      <c r="E150" s="370">
        <f t="shared" si="20"/>
        <v>13514.700000000012</v>
      </c>
      <c r="F150" s="370">
        <f t="shared" si="20"/>
        <v>-2170</v>
      </c>
      <c r="G150" s="370">
        <f t="shared" si="20"/>
        <v>19646</v>
      </c>
    </row>
    <row r="151" spans="1:7">
      <c r="A151" s="371" t="s">
        <v>357</v>
      </c>
      <c r="B151" s="372"/>
      <c r="C151" s="372" t="s">
        <v>358</v>
      </c>
      <c r="D151" s="373">
        <f t="shared" ref="D151:G151" si="21">IF(D177=0,0,D150/D177)</f>
        <v>3.6112289141500054E-2</v>
      </c>
      <c r="E151" s="373">
        <f t="shared" si="21"/>
        <v>3.5004214067370198E-2</v>
      </c>
      <c r="F151" s="373">
        <f t="shared" si="21"/>
        <v>-5.5510930792962137E-3</v>
      </c>
      <c r="G151" s="373">
        <f t="shared" si="21"/>
        <v>4.7563939919233786E-2</v>
      </c>
    </row>
    <row r="152" spans="1:7" s="377" customFormat="1" ht="28">
      <c r="A152" s="374" t="s">
        <v>359</v>
      </c>
      <c r="B152" s="375"/>
      <c r="C152" s="375" t="s">
        <v>360</v>
      </c>
      <c r="D152" s="376">
        <f t="shared" ref="D152:G152" si="22">IF(D107=0,0,D150/D107)</f>
        <v>0.85027909396945345</v>
      </c>
      <c r="E152" s="376">
        <f t="shared" si="22"/>
        <v>0.49607062235028582</v>
      </c>
      <c r="F152" s="376">
        <f t="shared" si="22"/>
        <v>-8.9595375722543349E-2</v>
      </c>
      <c r="G152" s="376">
        <f t="shared" si="22"/>
        <v>0.75780135004821603</v>
      </c>
    </row>
    <row r="153" spans="1:7" s="377" customFormat="1" ht="28">
      <c r="A153" s="378" t="s">
        <v>359</v>
      </c>
      <c r="B153" s="379"/>
      <c r="C153" s="379" t="s">
        <v>361</v>
      </c>
      <c r="D153" s="380">
        <f t="shared" ref="D153:G153" si="23">IF(0=D108,0,D150/D108)</f>
        <v>0.81650201027732972</v>
      </c>
      <c r="E153" s="380">
        <f t="shared" si="23"/>
        <v>0.49643506529285403</v>
      </c>
      <c r="F153" s="380">
        <f t="shared" si="23"/>
        <v>-9.7043960466884308E-2</v>
      </c>
      <c r="G153" s="380">
        <f t="shared" si="23"/>
        <v>0.75955924995167212</v>
      </c>
    </row>
    <row r="154" spans="1:7" ht="28">
      <c r="A154" s="381" t="s">
        <v>362</v>
      </c>
      <c r="B154" s="382"/>
      <c r="C154" s="382" t="s">
        <v>363</v>
      </c>
      <c r="D154" s="383">
        <f t="shared" ref="D154:G154" si="24">D150-D107</f>
        <v>-2481.7138499999273</v>
      </c>
      <c r="E154" s="383">
        <f t="shared" si="24"/>
        <v>-13728.799999999988</v>
      </c>
      <c r="F154" s="383">
        <f t="shared" si="24"/>
        <v>-26390</v>
      </c>
      <c r="G154" s="383">
        <f t="shared" si="24"/>
        <v>-6279</v>
      </c>
    </row>
    <row r="155" spans="1:7" ht="28">
      <c r="A155" s="384" t="s">
        <v>364</v>
      </c>
      <c r="B155" s="385"/>
      <c r="C155" s="385" t="s">
        <v>365</v>
      </c>
      <c r="D155" s="386">
        <f t="shared" ref="D155:G155" si="25">D150-D108</f>
        <v>-3167.4138499999281</v>
      </c>
      <c r="E155" s="386">
        <f t="shared" si="25"/>
        <v>-13708.799999999988</v>
      </c>
      <c r="F155" s="386">
        <f t="shared" si="25"/>
        <v>-24531</v>
      </c>
      <c r="G155" s="386">
        <f t="shared" si="25"/>
        <v>-6219</v>
      </c>
    </row>
    <row r="156" spans="1:7">
      <c r="A156" s="368" t="s">
        <v>366</v>
      </c>
      <c r="B156" s="369"/>
      <c r="C156" s="369" t="s">
        <v>367</v>
      </c>
      <c r="D156" s="387">
        <f t="shared" ref="D156:G156" si="26">D135+D136-D137+D141-D142</f>
        <v>214205.7</v>
      </c>
      <c r="E156" s="387">
        <f t="shared" si="26"/>
        <v>0</v>
      </c>
      <c r="F156" s="387">
        <f t="shared" si="26"/>
        <v>259289</v>
      </c>
      <c r="G156" s="387">
        <f t="shared" si="26"/>
        <v>217303</v>
      </c>
    </row>
    <row r="157" spans="1:7">
      <c r="A157" s="388" t="s">
        <v>368</v>
      </c>
      <c r="B157" s="389"/>
      <c r="C157" s="389" t="s">
        <v>369</v>
      </c>
      <c r="D157" s="390">
        <f t="shared" ref="D157:G157" si="27">IF(D177=0,0,D156/D177)</f>
        <v>0.5488520406529166</v>
      </c>
      <c r="E157" s="390">
        <f t="shared" si="27"/>
        <v>0</v>
      </c>
      <c r="F157" s="390">
        <f t="shared" si="27"/>
        <v>0.66328911218324238</v>
      </c>
      <c r="G157" s="390">
        <f t="shared" si="27"/>
        <v>0.52610133545094473</v>
      </c>
    </row>
    <row r="158" spans="1:7">
      <c r="A158" s="368" t="s">
        <v>370</v>
      </c>
      <c r="B158" s="369"/>
      <c r="C158" s="369" t="s">
        <v>371</v>
      </c>
      <c r="D158" s="387">
        <f t="shared" ref="D158:G158" si="28">D133-D142-D111</f>
        <v>75488.399999999994</v>
      </c>
      <c r="E158" s="387">
        <f t="shared" si="28"/>
        <v>0</v>
      </c>
      <c r="F158" s="387">
        <f t="shared" si="28"/>
        <v>101148</v>
      </c>
      <c r="G158" s="387">
        <f t="shared" si="28"/>
        <v>94952</v>
      </c>
    </row>
    <row r="159" spans="1:7">
      <c r="A159" s="371" t="s">
        <v>372</v>
      </c>
      <c r="B159" s="372"/>
      <c r="C159" s="372" t="s">
        <v>373</v>
      </c>
      <c r="D159" s="391">
        <f t="shared" ref="D159:G159" si="29">D121-D123-D124-D142-D145</f>
        <v>-14118.799999999959</v>
      </c>
      <c r="E159" s="391">
        <f t="shared" si="29"/>
        <v>0</v>
      </c>
      <c r="F159" s="391">
        <f t="shared" si="29"/>
        <v>7482</v>
      </c>
      <c r="G159" s="391">
        <f t="shared" si="29"/>
        <v>5265</v>
      </c>
    </row>
    <row r="160" spans="1:7">
      <c r="A160" s="371" t="s">
        <v>374</v>
      </c>
      <c r="B160" s="372"/>
      <c r="C160" s="372" t="s">
        <v>375</v>
      </c>
      <c r="D160" s="392">
        <f t="shared" ref="D160:G160" si="30">IF(D175=0,"-",1000*D158/D175)</f>
        <v>1376.5960938782209</v>
      </c>
      <c r="E160" s="392">
        <f t="shared" si="30"/>
        <v>0</v>
      </c>
      <c r="F160" s="392">
        <f t="shared" si="30"/>
        <v>1836.2834268286042</v>
      </c>
      <c r="G160" s="392">
        <f t="shared" si="30"/>
        <v>1733.8397487400482</v>
      </c>
    </row>
    <row r="161" spans="1:7">
      <c r="A161" s="371" t="s">
        <v>374</v>
      </c>
      <c r="B161" s="372"/>
      <c r="C161" s="372" t="s">
        <v>376</v>
      </c>
      <c r="D161" s="391">
        <f t="shared" ref="D161:G161" si="31">IF(D175=0,0,1000*(D159/D175))</f>
        <v>-257.46849754727572</v>
      </c>
      <c r="E161" s="391">
        <f t="shared" si="31"/>
        <v>0</v>
      </c>
      <c r="F161" s="391">
        <f t="shared" si="31"/>
        <v>135.83138173302109</v>
      </c>
      <c r="G161" s="391">
        <f t="shared" si="31"/>
        <v>96.139799868526779</v>
      </c>
    </row>
    <row r="162" spans="1:7">
      <c r="A162" s="388" t="s">
        <v>377</v>
      </c>
      <c r="B162" s="389"/>
      <c r="C162" s="389" t="s">
        <v>378</v>
      </c>
      <c r="D162" s="390">
        <f t="shared" ref="D162:G162" si="32">IF((D22+D23+D65+D66)=0,0,D158/(D22+D23+D65+D66))</f>
        <v>0.42992853546686588</v>
      </c>
      <c r="E162" s="390">
        <f t="shared" si="32"/>
        <v>0</v>
      </c>
      <c r="F162" s="390">
        <f t="shared" si="32"/>
        <v>0.5758726507745825</v>
      </c>
      <c r="G162" s="390">
        <f t="shared" si="32"/>
        <v>0.50788149146595207</v>
      </c>
    </row>
    <row r="163" spans="1:7">
      <c r="A163" s="371" t="s">
        <v>379</v>
      </c>
      <c r="B163" s="372"/>
      <c r="C163" s="372" t="s">
        <v>350</v>
      </c>
      <c r="D163" s="370">
        <f t="shared" ref="D163:G163" si="33">D145</f>
        <v>177252</v>
      </c>
      <c r="E163" s="370">
        <f t="shared" si="33"/>
        <v>0</v>
      </c>
      <c r="F163" s="370">
        <f t="shared" si="33"/>
        <v>158861</v>
      </c>
      <c r="G163" s="370">
        <f t="shared" si="33"/>
        <v>173493</v>
      </c>
    </row>
    <row r="164" spans="1:7" ht="28">
      <c r="A164" s="374" t="s">
        <v>380</v>
      </c>
      <c r="B164" s="389"/>
      <c r="C164" s="389" t="s">
        <v>381</v>
      </c>
      <c r="D164" s="393">
        <f>IF(D178=0,0,D146/D178)</f>
        <v>6.5850841020800341E-2</v>
      </c>
      <c r="E164" s="393">
        <f>IF(E178=0,0,E146/E178)</f>
        <v>0</v>
      </c>
      <c r="F164" s="393">
        <f>IF(F178=0,0,F146/F178)</f>
        <v>5.3060017393440115E-2</v>
      </c>
      <c r="G164" s="393">
        <f>IF(G178=0,0,G146/G178)</f>
        <v>0.12646071188717259</v>
      </c>
    </row>
    <row r="165" spans="1:7">
      <c r="A165" s="394" t="s">
        <v>382</v>
      </c>
      <c r="B165" s="395"/>
      <c r="C165" s="395" t="s">
        <v>383</v>
      </c>
      <c r="D165" s="396">
        <f t="shared" ref="D165:G165" si="34">IF(D177=0,0,D180/D177)</f>
        <v>4.1907658485777488E-2</v>
      </c>
      <c r="E165" s="396">
        <f t="shared" si="34"/>
        <v>4.708618091532548E-2</v>
      </c>
      <c r="F165" s="396">
        <f t="shared" si="34"/>
        <v>4.4014796093258361E-2</v>
      </c>
      <c r="G165" s="396">
        <f t="shared" si="34"/>
        <v>4.8268465345096406E-2</v>
      </c>
    </row>
    <row r="166" spans="1:7">
      <c r="A166" s="371" t="s">
        <v>384</v>
      </c>
      <c r="B166" s="372"/>
      <c r="C166" s="372" t="s">
        <v>252</v>
      </c>
      <c r="D166" s="370">
        <f t="shared" ref="D166:G166" si="35">D55</f>
        <v>14354.5</v>
      </c>
      <c r="E166" s="370">
        <f t="shared" si="35"/>
        <v>15173.399999999998</v>
      </c>
      <c r="F166" s="370">
        <f t="shared" si="35"/>
        <v>13725</v>
      </c>
      <c r="G166" s="370">
        <f t="shared" si="35"/>
        <v>16177</v>
      </c>
    </row>
    <row r="167" spans="1:7">
      <c r="A167" s="388" t="s">
        <v>385</v>
      </c>
      <c r="B167" s="389"/>
      <c r="C167" s="389" t="s">
        <v>386</v>
      </c>
      <c r="D167" s="390">
        <f t="shared" ref="D167:G167" si="36">IF(0=D111,0,(D44+D45+D46+D47+D48)/D111)</f>
        <v>1.5873806239298734E-2</v>
      </c>
      <c r="E167" s="390">
        <f t="shared" si="36"/>
        <v>0</v>
      </c>
      <c r="F167" s="390">
        <f t="shared" si="36"/>
        <v>1.8300823862711257E-2</v>
      </c>
      <c r="G167" s="390">
        <f t="shared" si="36"/>
        <v>2.8427655700496345E-2</v>
      </c>
    </row>
    <row r="168" spans="1:7">
      <c r="A168" s="371" t="s">
        <v>387</v>
      </c>
      <c r="B168" s="369"/>
      <c r="C168" s="369" t="s">
        <v>388</v>
      </c>
      <c r="D168" s="370">
        <f t="shared" ref="D168:G168" si="37">D38-D44</f>
        <v>270.09999999999991</v>
      </c>
      <c r="E168" s="370">
        <f t="shared" si="37"/>
        <v>524.70000000000005</v>
      </c>
      <c r="F168" s="370">
        <f t="shared" si="37"/>
        <v>255</v>
      </c>
      <c r="G168" s="370">
        <f t="shared" si="37"/>
        <v>294</v>
      </c>
    </row>
    <row r="169" spans="1:7">
      <c r="A169" s="388" t="s">
        <v>389</v>
      </c>
      <c r="B169" s="389"/>
      <c r="C169" s="389" t="s">
        <v>390</v>
      </c>
      <c r="D169" s="373">
        <f t="shared" ref="D169:G169" si="38">IF(D177=0,0,D168/D177)</f>
        <v>6.9206812041114091E-4</v>
      </c>
      <c r="E169" s="373">
        <f t="shared" si="38"/>
        <v>1.3590173012459862E-3</v>
      </c>
      <c r="F169" s="373">
        <f t="shared" si="38"/>
        <v>6.5231738950255046E-4</v>
      </c>
      <c r="G169" s="373">
        <f t="shared" si="38"/>
        <v>7.1178857458285318E-4</v>
      </c>
    </row>
    <row r="170" spans="1:7">
      <c r="A170" s="371" t="s">
        <v>391</v>
      </c>
      <c r="B170" s="372"/>
      <c r="C170" s="372" t="s">
        <v>392</v>
      </c>
      <c r="D170" s="370">
        <f t="shared" ref="D170:G170" si="39">SUM(D82:D87)+SUM(D89:D94)</f>
        <v>28214.400000000001</v>
      </c>
      <c r="E170" s="370">
        <f t="shared" si="39"/>
        <v>34038.5</v>
      </c>
      <c r="F170" s="370">
        <f t="shared" si="39"/>
        <v>33842</v>
      </c>
      <c r="G170" s="370">
        <f t="shared" si="39"/>
        <v>32382</v>
      </c>
    </row>
    <row r="171" spans="1:7">
      <c r="A171" s="371" t="s">
        <v>393</v>
      </c>
      <c r="B171" s="372"/>
      <c r="C171" s="372" t="s">
        <v>394</v>
      </c>
      <c r="D171" s="391">
        <f t="shared" ref="D171:G171" si="40">SUM(D96:D102)+SUM(D104:D105)</f>
        <v>11638.800000000001</v>
      </c>
      <c r="E171" s="391">
        <f t="shared" si="40"/>
        <v>6795</v>
      </c>
      <c r="F171" s="391">
        <f t="shared" si="40"/>
        <v>9622</v>
      </c>
      <c r="G171" s="391">
        <f t="shared" si="40"/>
        <v>6457</v>
      </c>
    </row>
    <row r="172" spans="1:7">
      <c r="A172" s="394" t="s">
        <v>395</v>
      </c>
      <c r="B172" s="395"/>
      <c r="C172" s="395" t="s">
        <v>396</v>
      </c>
      <c r="D172" s="396">
        <f t="shared" ref="D172:G172" si="41">IF(D184=0,0,D170/D184)</f>
        <v>7.169870200099919E-2</v>
      </c>
      <c r="E172" s="396">
        <f t="shared" si="41"/>
        <v>8.6074377709698599E-2</v>
      </c>
      <c r="F172" s="396">
        <f t="shared" si="41"/>
        <v>8.1453757747156866E-2</v>
      </c>
      <c r="G172" s="396">
        <f t="shared" si="41"/>
        <v>7.8077455381900071E-2</v>
      </c>
    </row>
    <row r="174" spans="1:7">
      <c r="A174" s="398" t="s">
        <v>397</v>
      </c>
      <c r="B174" s="399"/>
      <c r="C174" s="398"/>
      <c r="D174" s="316"/>
      <c r="E174" s="316"/>
      <c r="F174" s="316"/>
      <c r="G174" s="316"/>
    </row>
    <row r="175" spans="1:7" s="257" customFormat="1">
      <c r="A175" s="399" t="s">
        <v>398</v>
      </c>
      <c r="B175" s="399"/>
      <c r="C175" s="399" t="s">
        <v>399</v>
      </c>
      <c r="D175" s="397">
        <v>54837</v>
      </c>
      <c r="E175" s="397">
        <v>54434</v>
      </c>
      <c r="F175" s="397">
        <v>55083</v>
      </c>
      <c r="G175" s="397">
        <v>54764</v>
      </c>
    </row>
    <row r="176" spans="1:7">
      <c r="A176" s="398" t="s">
        <v>400</v>
      </c>
      <c r="B176" s="399"/>
      <c r="C176" s="399"/>
      <c r="D176" s="399"/>
      <c r="E176" s="399"/>
      <c r="F176" s="399"/>
      <c r="G176" s="399"/>
    </row>
    <row r="177" spans="1:7">
      <c r="A177" s="399" t="s">
        <v>401</v>
      </c>
      <c r="B177" s="399"/>
      <c r="C177" s="399" t="s">
        <v>402</v>
      </c>
      <c r="D177" s="400">
        <f t="shared" ref="D177:G177" si="42">SUM(D22:D32)+SUM(D44:D53)+SUM(D65:D72)+D75</f>
        <v>390279.50000000006</v>
      </c>
      <c r="E177" s="400">
        <f t="shared" si="42"/>
        <v>386087.8</v>
      </c>
      <c r="F177" s="400">
        <f t="shared" si="42"/>
        <v>390914</v>
      </c>
      <c r="G177" s="400">
        <f t="shared" si="42"/>
        <v>413044</v>
      </c>
    </row>
    <row r="178" spans="1:7">
      <c r="A178" s="399" t="s">
        <v>403</v>
      </c>
      <c r="B178" s="399"/>
      <c r="C178" s="399" t="s">
        <v>404</v>
      </c>
      <c r="D178" s="400">
        <f t="shared" ref="D178:G178" si="43">D78-D17-D20-D59-D63-D64</f>
        <v>382017.89999999997</v>
      </c>
      <c r="E178" s="400">
        <f t="shared" si="43"/>
        <v>379523.3</v>
      </c>
      <c r="F178" s="400">
        <f t="shared" si="43"/>
        <v>399001</v>
      </c>
      <c r="G178" s="400">
        <f t="shared" si="43"/>
        <v>402030</v>
      </c>
    </row>
    <row r="179" spans="1:7">
      <c r="A179" s="399"/>
      <c r="B179" s="399"/>
      <c r="C179" s="399" t="s">
        <v>405</v>
      </c>
      <c r="D179" s="400">
        <f t="shared" ref="D179:G179" si="44">D178+D170</f>
        <v>410232.3</v>
      </c>
      <c r="E179" s="400">
        <f t="shared" si="44"/>
        <v>413561.8</v>
      </c>
      <c r="F179" s="400">
        <f t="shared" si="44"/>
        <v>432843</v>
      </c>
      <c r="G179" s="400">
        <f t="shared" si="44"/>
        <v>434412</v>
      </c>
    </row>
    <row r="180" spans="1:7">
      <c r="A180" s="399" t="s">
        <v>406</v>
      </c>
      <c r="B180" s="399"/>
      <c r="C180" s="399" t="s">
        <v>407</v>
      </c>
      <c r="D180" s="400">
        <f t="shared" ref="D180:G180" si="45">D38-D44+D8+D9+D10+D16-D33</f>
        <v>16355.699999999999</v>
      </c>
      <c r="E180" s="400">
        <f t="shared" si="45"/>
        <v>18179.400000000001</v>
      </c>
      <c r="F180" s="400">
        <f t="shared" si="45"/>
        <v>17206</v>
      </c>
      <c r="G180" s="400">
        <f t="shared" si="45"/>
        <v>19937</v>
      </c>
    </row>
    <row r="181" spans="1:7" ht="27.5" customHeight="1">
      <c r="A181" s="401" t="s">
        <v>408</v>
      </c>
      <c r="B181" s="402"/>
      <c r="C181" s="402" t="s">
        <v>409</v>
      </c>
      <c r="D181" s="403">
        <f t="shared" ref="D181:G181" si="46">D22+D23+D24+D25+D26+D29+SUM(D44:D47)+SUM(D49:D53)-D54+D32-D33+SUM(D65:D70)+D72</f>
        <v>378420.9</v>
      </c>
      <c r="E181" s="403">
        <f t="shared" si="46"/>
        <v>373345.69999999995</v>
      </c>
      <c r="F181" s="403">
        <f t="shared" si="46"/>
        <v>377667</v>
      </c>
      <c r="G181" s="403">
        <f t="shared" si="46"/>
        <v>400286</v>
      </c>
    </row>
    <row r="182" spans="1:7">
      <c r="A182" s="402" t="s">
        <v>410</v>
      </c>
      <c r="B182" s="402"/>
      <c r="C182" s="402" t="s">
        <v>411</v>
      </c>
      <c r="D182" s="403">
        <f t="shared" ref="D182:G182" si="47">D181+D171</f>
        <v>390059.7</v>
      </c>
      <c r="E182" s="403">
        <f t="shared" si="47"/>
        <v>380140.69999999995</v>
      </c>
      <c r="F182" s="403">
        <f t="shared" si="47"/>
        <v>387289</v>
      </c>
      <c r="G182" s="403">
        <f t="shared" si="47"/>
        <v>406743</v>
      </c>
    </row>
    <row r="183" spans="1:7">
      <c r="A183" s="402" t="s">
        <v>412</v>
      </c>
      <c r="B183" s="402"/>
      <c r="C183" s="402" t="s">
        <v>413</v>
      </c>
      <c r="D183" s="403">
        <f t="shared" ref="D183:G183" si="48">D4+D5-D7+D38+D39+D40+D41+D43+D13-D16+D57+D58+D60+D62</f>
        <v>365299.00000000006</v>
      </c>
      <c r="E183" s="403">
        <f t="shared" si="48"/>
        <v>361415.99999999994</v>
      </c>
      <c r="F183" s="403">
        <f t="shared" si="48"/>
        <v>381633</v>
      </c>
      <c r="G183" s="403">
        <f t="shared" si="48"/>
        <v>382360</v>
      </c>
    </row>
    <row r="184" spans="1:7">
      <c r="A184" s="402" t="s">
        <v>414</v>
      </c>
      <c r="B184" s="402"/>
      <c r="C184" s="402" t="s">
        <v>415</v>
      </c>
      <c r="D184" s="403">
        <f t="shared" ref="D184:G184" si="49">D183+D170</f>
        <v>393513.40000000008</v>
      </c>
      <c r="E184" s="403">
        <f t="shared" si="49"/>
        <v>395454.49999999994</v>
      </c>
      <c r="F184" s="403">
        <f t="shared" si="49"/>
        <v>415475</v>
      </c>
      <c r="G184" s="403">
        <f t="shared" si="49"/>
        <v>414742</v>
      </c>
    </row>
    <row r="185" spans="1:7">
      <c r="A185" s="402"/>
      <c r="B185" s="402"/>
      <c r="C185" s="402" t="s">
        <v>416</v>
      </c>
      <c r="D185" s="403">
        <f t="shared" ref="D185:G186" si="50">D181-D183</f>
        <v>13121.899999999965</v>
      </c>
      <c r="E185" s="403">
        <f t="shared" si="50"/>
        <v>11929.700000000012</v>
      </c>
      <c r="F185" s="403">
        <f t="shared" si="50"/>
        <v>-3966</v>
      </c>
      <c r="G185" s="403">
        <f t="shared" si="50"/>
        <v>17926</v>
      </c>
    </row>
    <row r="186" spans="1:7">
      <c r="A186" s="402"/>
      <c r="B186" s="402"/>
      <c r="C186" s="402" t="s">
        <v>417</v>
      </c>
      <c r="D186" s="403">
        <f t="shared" si="50"/>
        <v>-3453.7000000000698</v>
      </c>
      <c r="E186" s="403">
        <f t="shared" si="50"/>
        <v>-15313.799999999988</v>
      </c>
      <c r="F186" s="403">
        <f t="shared" si="50"/>
        <v>-28186</v>
      </c>
      <c r="G186" s="403">
        <f t="shared" si="50"/>
        <v>-7999</v>
      </c>
    </row>
  </sheetData>
  <sheetProtection selectLockedCells="1" sort="0" autoFilter="0" pivotTables="0"/>
  <autoFilter ref="A1:AQ1" xr:uid="{00000000-0009-0000-0000-00000F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8" max="8" man="1"/>
  </row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M186"/>
  <sheetViews>
    <sheetView zoomScale="115" zoomScaleNormal="115" workbookViewId="0">
      <selection activeCell="B31" sqref="B31"/>
    </sheetView>
  </sheetViews>
  <sheetFormatPr baseColWidth="10" defaultColWidth="11.5" defaultRowHeight="13"/>
  <cols>
    <col min="1" max="1" width="17.1640625" style="252" customWidth="1"/>
    <col min="2" max="2" width="1.6640625" style="252" customWidth="1"/>
    <col min="3" max="3" width="44.6640625" style="252" customWidth="1"/>
    <col min="4" max="16384" width="11.5" style="252"/>
  </cols>
  <sheetData>
    <row r="1" spans="1:39" s="244" customFormat="1" ht="18" customHeight="1">
      <c r="A1" s="239" t="s">
        <v>190</v>
      </c>
      <c r="B1" s="404" t="s">
        <v>418</v>
      </c>
      <c r="C1" s="405" t="s">
        <v>419</v>
      </c>
      <c r="D1" s="241" t="s">
        <v>23</v>
      </c>
      <c r="E1" s="242" t="s">
        <v>22</v>
      </c>
      <c r="F1" s="241" t="s">
        <v>23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</row>
    <row r="2" spans="1:39" s="250" customFormat="1" ht="15" customHeight="1">
      <c r="A2" s="245"/>
      <c r="B2" s="246"/>
      <c r="C2" s="247" t="s">
        <v>192</v>
      </c>
      <c r="D2" s="248">
        <v>2015</v>
      </c>
      <c r="E2" s="249">
        <v>2016</v>
      </c>
      <c r="F2" s="248">
        <v>2016</v>
      </c>
      <c r="G2" s="249">
        <v>2017</v>
      </c>
    </row>
    <row r="3" spans="1:39" ht="15" customHeight="1">
      <c r="A3" s="571" t="s">
        <v>193</v>
      </c>
      <c r="B3" s="572"/>
      <c r="C3" s="572"/>
      <c r="D3" s="251"/>
      <c r="E3" s="251"/>
      <c r="F3" s="251"/>
      <c r="G3" s="251"/>
    </row>
    <row r="4" spans="1:39" s="257" customFormat="1" ht="12.75" customHeight="1">
      <c r="A4" s="253">
        <v>30</v>
      </c>
      <c r="B4" s="254"/>
      <c r="C4" s="255" t="s">
        <v>33</v>
      </c>
      <c r="D4" s="256">
        <v>22673.4</v>
      </c>
      <c r="E4" s="256">
        <v>23750.5</v>
      </c>
      <c r="F4" s="256">
        <v>23181.7</v>
      </c>
      <c r="G4" s="256">
        <v>24598.3</v>
      </c>
    </row>
    <row r="5" spans="1:39" s="257" customFormat="1" ht="12.75" customHeight="1">
      <c r="A5" s="258">
        <v>31</v>
      </c>
      <c r="B5" s="259"/>
      <c r="C5" s="260" t="s">
        <v>194</v>
      </c>
      <c r="D5" s="261">
        <v>13597.6</v>
      </c>
      <c r="E5" s="261">
        <v>16026.2</v>
      </c>
      <c r="F5" s="261">
        <v>14808.7</v>
      </c>
      <c r="G5" s="261">
        <v>15651.7</v>
      </c>
    </row>
    <row r="6" spans="1:39" s="257" customFormat="1" ht="12.75" customHeight="1">
      <c r="A6" s="262" t="s">
        <v>36</v>
      </c>
      <c r="B6" s="263"/>
      <c r="C6" s="264" t="s">
        <v>195</v>
      </c>
      <c r="D6" s="261">
        <v>2937.5</v>
      </c>
      <c r="E6" s="261">
        <v>4512</v>
      </c>
      <c r="F6" s="261">
        <v>3776.4</v>
      </c>
      <c r="G6" s="261">
        <v>4124</v>
      </c>
    </row>
    <row r="7" spans="1:39" s="257" customFormat="1" ht="12.75" customHeight="1">
      <c r="A7" s="262" t="s">
        <v>196</v>
      </c>
      <c r="B7" s="263"/>
      <c r="C7" s="264" t="s">
        <v>197</v>
      </c>
      <c r="D7" s="261">
        <v>521.6</v>
      </c>
      <c r="E7" s="261">
        <v>0</v>
      </c>
      <c r="F7" s="261">
        <v>-19.8</v>
      </c>
      <c r="G7" s="261">
        <v>0</v>
      </c>
    </row>
    <row r="8" spans="1:39" s="257" customFormat="1" ht="12.75" customHeight="1">
      <c r="A8" s="265">
        <v>330</v>
      </c>
      <c r="B8" s="259"/>
      <c r="C8" s="260" t="s">
        <v>198</v>
      </c>
      <c r="D8" s="261">
        <v>1410</v>
      </c>
      <c r="E8" s="261">
        <v>3757</v>
      </c>
      <c r="F8" s="261">
        <v>3185.6</v>
      </c>
      <c r="G8" s="261">
        <v>3700</v>
      </c>
    </row>
    <row r="9" spans="1:39" s="257" customFormat="1" ht="12.75" customHeight="1">
      <c r="A9" s="265">
        <v>332</v>
      </c>
      <c r="B9" s="259"/>
      <c r="C9" s="260" t="s">
        <v>199</v>
      </c>
      <c r="D9" s="261">
        <v>0</v>
      </c>
      <c r="E9" s="261">
        <v>0</v>
      </c>
      <c r="F9" s="261">
        <v>0</v>
      </c>
      <c r="G9" s="261">
        <v>0</v>
      </c>
    </row>
    <row r="10" spans="1:39" s="257" customFormat="1" ht="12.75" customHeight="1">
      <c r="A10" s="265">
        <v>339</v>
      </c>
      <c r="B10" s="259"/>
      <c r="C10" s="260" t="s">
        <v>200</v>
      </c>
      <c r="D10" s="261">
        <v>0</v>
      </c>
      <c r="E10" s="261">
        <v>0</v>
      </c>
      <c r="F10" s="261">
        <v>0</v>
      </c>
      <c r="G10" s="261">
        <v>0</v>
      </c>
    </row>
    <row r="11" spans="1:39" s="257" customFormat="1" ht="12.75" customHeight="1">
      <c r="A11" s="258">
        <v>350</v>
      </c>
      <c r="B11" s="259"/>
      <c r="C11" s="260" t="s">
        <v>201</v>
      </c>
      <c r="D11" s="261">
        <v>133.5</v>
      </c>
      <c r="E11" s="261">
        <v>0</v>
      </c>
      <c r="F11" s="261">
        <v>156.6</v>
      </c>
      <c r="G11" s="261">
        <v>115</v>
      </c>
    </row>
    <row r="12" spans="1:39" s="269" customFormat="1" ht="14">
      <c r="A12" s="266">
        <v>351</v>
      </c>
      <c r="B12" s="267"/>
      <c r="C12" s="268" t="s">
        <v>202</v>
      </c>
      <c r="D12" s="261">
        <v>1333.4</v>
      </c>
      <c r="E12" s="261">
        <v>446.5</v>
      </c>
      <c r="F12" s="261">
        <v>785.9</v>
      </c>
      <c r="G12" s="261">
        <v>491.5</v>
      </c>
    </row>
    <row r="13" spans="1:39" s="257" customFormat="1" ht="12.75" customHeight="1">
      <c r="A13" s="258">
        <v>36</v>
      </c>
      <c r="B13" s="259"/>
      <c r="C13" s="260" t="s">
        <v>203</v>
      </c>
      <c r="D13" s="261">
        <v>75826.3</v>
      </c>
      <c r="E13" s="261">
        <v>73292.3</v>
      </c>
      <c r="F13" s="261">
        <v>77344.2</v>
      </c>
      <c r="G13" s="261">
        <v>77064.899999999994</v>
      </c>
    </row>
    <row r="14" spans="1:39" s="257" customFormat="1" ht="14">
      <c r="A14" s="270" t="s">
        <v>204</v>
      </c>
      <c r="B14" s="259"/>
      <c r="C14" s="271" t="s">
        <v>205</v>
      </c>
      <c r="D14" s="406">
        <v>28849.7</v>
      </c>
      <c r="E14" s="406">
        <v>25323.5</v>
      </c>
      <c r="F14" s="406">
        <v>29639.9</v>
      </c>
      <c r="G14" s="406">
        <v>27408.5</v>
      </c>
    </row>
    <row r="15" spans="1:39" s="257" customFormat="1" ht="14">
      <c r="A15" s="270" t="s">
        <v>206</v>
      </c>
      <c r="B15" s="259"/>
      <c r="C15" s="271" t="s">
        <v>207</v>
      </c>
      <c r="D15" s="406">
        <v>8835.5</v>
      </c>
      <c r="E15" s="406">
        <v>8748</v>
      </c>
      <c r="F15" s="406">
        <v>8808.6</v>
      </c>
      <c r="G15" s="406">
        <v>9853</v>
      </c>
    </row>
    <row r="16" spans="1:39" s="273" customFormat="1" ht="26.25" customHeight="1">
      <c r="A16" s="270" t="s">
        <v>208</v>
      </c>
      <c r="B16" s="407"/>
      <c r="C16" s="271" t="s">
        <v>209</v>
      </c>
      <c r="D16" s="408">
        <v>120.1</v>
      </c>
      <c r="E16" s="408">
        <v>0</v>
      </c>
      <c r="F16" s="408">
        <v>26.6</v>
      </c>
      <c r="G16" s="408">
        <v>95</v>
      </c>
    </row>
    <row r="17" spans="1:7" s="274" customFormat="1">
      <c r="A17" s="258">
        <v>37</v>
      </c>
      <c r="B17" s="259"/>
      <c r="C17" s="260" t="s">
        <v>210</v>
      </c>
      <c r="D17" s="261">
        <v>23135.8</v>
      </c>
      <c r="E17" s="261">
        <v>22531</v>
      </c>
      <c r="F17" s="261">
        <v>23478.7</v>
      </c>
      <c r="G17" s="261">
        <v>22961</v>
      </c>
    </row>
    <row r="18" spans="1:7" s="274" customFormat="1">
      <c r="A18" s="265" t="s">
        <v>211</v>
      </c>
      <c r="B18" s="259"/>
      <c r="C18" s="260" t="s">
        <v>212</v>
      </c>
      <c r="D18" s="406">
        <v>0</v>
      </c>
      <c r="E18" s="406">
        <v>0</v>
      </c>
      <c r="F18" s="406">
        <v>0</v>
      </c>
      <c r="G18" s="406">
        <v>0</v>
      </c>
    </row>
    <row r="19" spans="1:7" s="274" customFormat="1">
      <c r="A19" s="265" t="s">
        <v>213</v>
      </c>
      <c r="B19" s="259"/>
      <c r="C19" s="260" t="s">
        <v>214</v>
      </c>
      <c r="D19" s="406">
        <v>0</v>
      </c>
      <c r="E19" s="406">
        <v>0</v>
      </c>
      <c r="F19" s="406">
        <v>0</v>
      </c>
      <c r="G19" s="406">
        <v>0</v>
      </c>
    </row>
    <row r="20" spans="1:7" s="257" customFormat="1" ht="12.75" customHeight="1">
      <c r="A20" s="276">
        <v>39</v>
      </c>
      <c r="B20" s="277"/>
      <c r="C20" s="278" t="s">
        <v>215</v>
      </c>
      <c r="D20" s="279">
        <v>7808.7</v>
      </c>
      <c r="E20" s="279">
        <v>8018</v>
      </c>
      <c r="F20" s="279">
        <v>8158.5</v>
      </c>
      <c r="G20" s="279">
        <v>8044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138110</v>
      </c>
      <c r="E21" s="282">
        <f t="shared" si="0"/>
        <v>139803.5</v>
      </c>
      <c r="F21" s="282">
        <f t="shared" si="0"/>
        <v>142941.40000000002</v>
      </c>
      <c r="G21" s="282">
        <f t="shared" si="0"/>
        <v>144582.39999999999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409">
        <v>39200.800000000003</v>
      </c>
      <c r="E22" s="409">
        <v>36613</v>
      </c>
      <c r="F22" s="409">
        <v>40798.199999999997</v>
      </c>
      <c r="G22" s="409">
        <v>37713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409">
        <v>10861.1</v>
      </c>
      <c r="E23" s="409">
        <v>9104</v>
      </c>
      <c r="F23" s="409">
        <v>9958.7000000000007</v>
      </c>
      <c r="G23" s="409">
        <v>9404</v>
      </c>
    </row>
    <row r="24" spans="1:7" s="284" customFormat="1" ht="12.75" customHeight="1">
      <c r="A24" s="258">
        <v>41</v>
      </c>
      <c r="B24" s="259"/>
      <c r="C24" s="260" t="s">
        <v>221</v>
      </c>
      <c r="D24" s="409">
        <v>3658.1</v>
      </c>
      <c r="E24" s="409">
        <v>2372</v>
      </c>
      <c r="F24" s="409">
        <v>2266.5</v>
      </c>
      <c r="G24" s="409">
        <v>2271</v>
      </c>
    </row>
    <row r="25" spans="1:7" s="257" customFormat="1" ht="12.75" customHeight="1">
      <c r="A25" s="285">
        <v>42</v>
      </c>
      <c r="B25" s="286"/>
      <c r="C25" s="260" t="s">
        <v>222</v>
      </c>
      <c r="D25" s="410">
        <v>12947.7</v>
      </c>
      <c r="E25" s="410">
        <v>11645.5</v>
      </c>
      <c r="F25" s="410">
        <v>13117.4</v>
      </c>
      <c r="G25" s="410">
        <v>12405</v>
      </c>
    </row>
    <row r="26" spans="1:7" s="288" customFormat="1" ht="12.75" customHeight="1">
      <c r="A26" s="266">
        <v>430</v>
      </c>
      <c r="B26" s="259"/>
      <c r="C26" s="260" t="s">
        <v>223</v>
      </c>
      <c r="D26" s="411">
        <v>3.4</v>
      </c>
      <c r="E26" s="411">
        <v>102</v>
      </c>
      <c r="F26" s="411">
        <v>164</v>
      </c>
      <c r="G26" s="411">
        <v>103</v>
      </c>
    </row>
    <row r="27" spans="1:7" s="288" customFormat="1" ht="12.75" customHeight="1">
      <c r="A27" s="266">
        <v>431</v>
      </c>
      <c r="B27" s="259"/>
      <c r="C27" s="260" t="s">
        <v>224</v>
      </c>
      <c r="D27" s="411">
        <v>0</v>
      </c>
      <c r="E27" s="411">
        <v>0</v>
      </c>
      <c r="F27" s="411">
        <v>0</v>
      </c>
      <c r="G27" s="411">
        <v>0</v>
      </c>
    </row>
    <row r="28" spans="1:7" s="288" customFormat="1" ht="12.75" customHeight="1">
      <c r="A28" s="266">
        <v>432</v>
      </c>
      <c r="B28" s="259"/>
      <c r="C28" s="260" t="s">
        <v>225</v>
      </c>
      <c r="D28" s="411">
        <v>0</v>
      </c>
      <c r="E28" s="411">
        <v>0</v>
      </c>
      <c r="F28" s="411">
        <v>0</v>
      </c>
      <c r="G28" s="411">
        <v>0</v>
      </c>
    </row>
    <row r="29" spans="1:7" s="288" customFormat="1" ht="12.75" customHeight="1">
      <c r="A29" s="266">
        <v>439</v>
      </c>
      <c r="B29" s="259"/>
      <c r="C29" s="260" t="s">
        <v>226</v>
      </c>
      <c r="D29" s="411">
        <v>10.5</v>
      </c>
      <c r="E29" s="411">
        <v>10</v>
      </c>
      <c r="F29" s="411">
        <v>10.3</v>
      </c>
      <c r="G29" s="411">
        <v>10</v>
      </c>
    </row>
    <row r="30" spans="1:7" s="257" customFormat="1" ht="14">
      <c r="A30" s="266">
        <v>450</v>
      </c>
      <c r="B30" s="267"/>
      <c r="C30" s="268" t="s">
        <v>227</v>
      </c>
      <c r="D30" s="412">
        <v>0</v>
      </c>
      <c r="E30" s="412">
        <v>0</v>
      </c>
      <c r="F30" s="412">
        <v>0</v>
      </c>
      <c r="G30" s="412">
        <v>0</v>
      </c>
    </row>
    <row r="31" spans="1:7" s="269" customFormat="1" ht="14">
      <c r="A31" s="266">
        <v>451</v>
      </c>
      <c r="B31" s="267"/>
      <c r="C31" s="268" t="s">
        <v>228</v>
      </c>
      <c r="D31" s="413">
        <v>341.8</v>
      </c>
      <c r="E31" s="413">
        <v>1042</v>
      </c>
      <c r="F31" s="413">
        <v>416.7</v>
      </c>
      <c r="G31" s="413">
        <v>512.5</v>
      </c>
    </row>
    <row r="32" spans="1:7" s="257" customFormat="1" ht="12.75" customHeight="1">
      <c r="A32" s="258">
        <v>46</v>
      </c>
      <c r="B32" s="259"/>
      <c r="C32" s="260" t="s">
        <v>229</v>
      </c>
      <c r="D32" s="410">
        <v>46577.1</v>
      </c>
      <c r="E32" s="410">
        <v>42867.5</v>
      </c>
      <c r="F32" s="410">
        <v>46342.5</v>
      </c>
      <c r="G32" s="410">
        <v>44034.5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410">
        <v>0</v>
      </c>
      <c r="E33" s="410">
        <v>0</v>
      </c>
      <c r="F33" s="410">
        <v>0</v>
      </c>
      <c r="G33" s="410">
        <v>0</v>
      </c>
    </row>
    <row r="34" spans="1:7" s="257" customFormat="1" ht="15" customHeight="1">
      <c r="A34" s="258">
        <v>47</v>
      </c>
      <c r="B34" s="259"/>
      <c r="C34" s="260" t="s">
        <v>210</v>
      </c>
      <c r="D34" s="410">
        <v>23135.8</v>
      </c>
      <c r="E34" s="410">
        <v>22531</v>
      </c>
      <c r="F34" s="410">
        <v>23478.7</v>
      </c>
      <c r="G34" s="410">
        <v>22961</v>
      </c>
    </row>
    <row r="35" spans="1:7" s="257" customFormat="1" ht="15" customHeight="1">
      <c r="A35" s="276">
        <v>49</v>
      </c>
      <c r="B35" s="277"/>
      <c r="C35" s="278" t="s">
        <v>232</v>
      </c>
      <c r="D35" s="414">
        <v>7808.7</v>
      </c>
      <c r="E35" s="414">
        <v>8018</v>
      </c>
      <c r="F35" s="414">
        <v>8158.5</v>
      </c>
      <c r="G35" s="414">
        <v>8044</v>
      </c>
    </row>
    <row r="36" spans="1:7" s="377" customFormat="1" ht="13.5" customHeight="1">
      <c r="A36" s="415"/>
      <c r="B36" s="416"/>
      <c r="C36" s="417" t="s">
        <v>233</v>
      </c>
      <c r="D36" s="418">
        <f t="shared" ref="D36" si="1">D22+D23+D24+D25+D26+D27+D28+D29+D30+D31+D32+D34</f>
        <v>136736.29999999999</v>
      </c>
      <c r="E36" s="418">
        <f>E22+E23+E24+E25+E26+E27+E28+E29+E30+E31+E32+E34</f>
        <v>126287</v>
      </c>
      <c r="F36" s="418">
        <f>F22+F23+F24+F25+F26+F27+F28+F29+F30+F31+F32+F34</f>
        <v>136553</v>
      </c>
      <c r="G36" s="418">
        <f>G22+G23+G24+G25+G26+G27+G28+G29+G30+G31+G32+G34</f>
        <v>129414</v>
      </c>
    </row>
    <row r="37" spans="1:7" s="243" customFormat="1" ht="15" customHeight="1">
      <c r="A37" s="415"/>
      <c r="B37" s="416"/>
      <c r="C37" s="417" t="s">
        <v>234</v>
      </c>
      <c r="D37" s="418">
        <f t="shared" ref="D37" si="2">D36-D21</f>
        <v>-1373.7000000000116</v>
      </c>
      <c r="E37" s="418">
        <f>E36-E21</f>
        <v>-13516.5</v>
      </c>
      <c r="F37" s="418">
        <f>F36-F21</f>
        <v>-6388.4000000000233</v>
      </c>
      <c r="G37" s="418">
        <f>G36-G21</f>
        <v>-15168.399999999994</v>
      </c>
    </row>
    <row r="38" spans="1:7" s="269" customFormat="1" ht="15" customHeight="1">
      <c r="A38" s="265">
        <v>340</v>
      </c>
      <c r="B38" s="259"/>
      <c r="C38" s="260" t="s">
        <v>235</v>
      </c>
      <c r="D38" s="283">
        <v>0</v>
      </c>
      <c r="E38" s="283">
        <v>0</v>
      </c>
      <c r="F38" s="283">
        <v>0</v>
      </c>
      <c r="G38" s="283">
        <v>0</v>
      </c>
    </row>
    <row r="39" spans="1:7" s="269" customFormat="1" ht="15" customHeight="1">
      <c r="A39" s="265">
        <v>341</v>
      </c>
      <c r="B39" s="259"/>
      <c r="C39" s="260" t="s">
        <v>236</v>
      </c>
      <c r="D39" s="283">
        <v>0</v>
      </c>
      <c r="E39" s="283">
        <v>0</v>
      </c>
      <c r="F39" s="283">
        <v>0</v>
      </c>
      <c r="G39" s="283">
        <v>0</v>
      </c>
    </row>
    <row r="40" spans="1:7" s="269" customFormat="1" ht="15" customHeight="1">
      <c r="A40" s="265">
        <v>342</v>
      </c>
      <c r="B40" s="259"/>
      <c r="C40" s="260" t="s">
        <v>237</v>
      </c>
      <c r="D40" s="283">
        <v>0</v>
      </c>
      <c r="E40" s="283">
        <v>0</v>
      </c>
      <c r="F40" s="283">
        <v>0</v>
      </c>
      <c r="G40" s="283">
        <v>0</v>
      </c>
    </row>
    <row r="41" spans="1:7" s="269" customFormat="1" ht="15" customHeight="1">
      <c r="A41" s="265">
        <v>343</v>
      </c>
      <c r="B41" s="259"/>
      <c r="C41" s="260" t="s">
        <v>238</v>
      </c>
      <c r="D41" s="283">
        <v>56.4</v>
      </c>
      <c r="E41" s="283">
        <v>204</v>
      </c>
      <c r="F41" s="283">
        <v>164.3</v>
      </c>
      <c r="G41" s="283">
        <v>44</v>
      </c>
    </row>
    <row r="42" spans="1:7" s="269" customFormat="1" ht="15" customHeight="1">
      <c r="A42" s="265">
        <v>344</v>
      </c>
      <c r="B42" s="259"/>
      <c r="C42" s="260" t="s">
        <v>239</v>
      </c>
      <c r="D42" s="283">
        <v>0</v>
      </c>
      <c r="E42" s="283">
        <v>0</v>
      </c>
      <c r="F42" s="283">
        <v>0</v>
      </c>
      <c r="G42" s="283">
        <v>0</v>
      </c>
    </row>
    <row r="43" spans="1:7" s="269" customFormat="1" ht="15" customHeight="1">
      <c r="A43" s="265">
        <v>349</v>
      </c>
      <c r="B43" s="259"/>
      <c r="C43" s="260" t="s">
        <v>240</v>
      </c>
      <c r="D43" s="283">
        <v>0</v>
      </c>
      <c r="E43" s="283">
        <v>0</v>
      </c>
      <c r="F43" s="283">
        <v>0</v>
      </c>
      <c r="G43" s="283">
        <v>0</v>
      </c>
    </row>
    <row r="44" spans="1:7" s="257" customFormat="1" ht="15" customHeight="1">
      <c r="A44" s="258">
        <v>440</v>
      </c>
      <c r="B44" s="259"/>
      <c r="C44" s="260" t="s">
        <v>241</v>
      </c>
      <c r="D44" s="283">
        <v>247.1</v>
      </c>
      <c r="E44" s="283">
        <v>164</v>
      </c>
      <c r="F44" s="283">
        <v>190.5</v>
      </c>
      <c r="G44" s="283">
        <v>170</v>
      </c>
    </row>
    <row r="45" spans="1:7" s="257" customFormat="1" ht="15" customHeight="1">
      <c r="A45" s="258">
        <v>441</v>
      </c>
      <c r="B45" s="259"/>
      <c r="C45" s="260" t="s">
        <v>242</v>
      </c>
      <c r="D45" s="283">
        <v>438.4</v>
      </c>
      <c r="E45" s="283">
        <v>0</v>
      </c>
      <c r="F45" s="283">
        <v>83</v>
      </c>
      <c r="G45" s="283">
        <v>0</v>
      </c>
    </row>
    <row r="46" spans="1:7" s="257" customFormat="1" ht="15" customHeight="1">
      <c r="A46" s="258">
        <v>442</v>
      </c>
      <c r="B46" s="259"/>
      <c r="C46" s="260" t="s">
        <v>243</v>
      </c>
      <c r="D46" s="283">
        <v>376.9</v>
      </c>
      <c r="E46" s="283">
        <v>295</v>
      </c>
      <c r="F46" s="283">
        <v>304.8</v>
      </c>
      <c r="G46" s="283">
        <v>295</v>
      </c>
    </row>
    <row r="47" spans="1:7" s="257" customFormat="1" ht="15" customHeight="1">
      <c r="A47" s="258">
        <v>443</v>
      </c>
      <c r="B47" s="259"/>
      <c r="C47" s="260" t="s">
        <v>244</v>
      </c>
      <c r="D47" s="283">
        <v>249.5</v>
      </c>
      <c r="E47" s="283">
        <v>288</v>
      </c>
      <c r="F47" s="283">
        <v>267.39999999999998</v>
      </c>
      <c r="G47" s="283">
        <v>315</v>
      </c>
    </row>
    <row r="48" spans="1:7" s="257" customFormat="1" ht="15" customHeight="1">
      <c r="A48" s="258">
        <v>444</v>
      </c>
      <c r="B48" s="259"/>
      <c r="C48" s="260" t="s">
        <v>239</v>
      </c>
      <c r="D48" s="283">
        <v>0</v>
      </c>
      <c r="E48" s="283">
        <v>0</v>
      </c>
      <c r="F48" s="283">
        <v>0</v>
      </c>
      <c r="G48" s="283">
        <v>0</v>
      </c>
    </row>
    <row r="49" spans="1:7" s="257" customFormat="1" ht="15" customHeight="1">
      <c r="A49" s="258">
        <v>445</v>
      </c>
      <c r="B49" s="259"/>
      <c r="C49" s="260" t="s">
        <v>245</v>
      </c>
      <c r="D49" s="283">
        <v>0</v>
      </c>
      <c r="E49" s="283">
        <v>0</v>
      </c>
      <c r="F49" s="283">
        <v>0</v>
      </c>
      <c r="G49" s="283">
        <v>0</v>
      </c>
    </row>
    <row r="50" spans="1:7" s="257" customFormat="1" ht="15" customHeight="1">
      <c r="A50" s="258">
        <v>446</v>
      </c>
      <c r="B50" s="259"/>
      <c r="C50" s="260" t="s">
        <v>246</v>
      </c>
      <c r="D50" s="283">
        <v>7546.1</v>
      </c>
      <c r="E50" s="283">
        <v>7545</v>
      </c>
      <c r="F50" s="283">
        <v>7546.1</v>
      </c>
      <c r="G50" s="283">
        <v>7545</v>
      </c>
    </row>
    <row r="51" spans="1:7" s="257" customFormat="1" ht="15" customHeight="1">
      <c r="A51" s="258">
        <v>447</v>
      </c>
      <c r="B51" s="259"/>
      <c r="C51" s="260" t="s">
        <v>247</v>
      </c>
      <c r="D51" s="283">
        <v>3457.7</v>
      </c>
      <c r="E51" s="283">
        <v>3438</v>
      </c>
      <c r="F51" s="283">
        <v>3506.2</v>
      </c>
      <c r="G51" s="283">
        <v>3839</v>
      </c>
    </row>
    <row r="52" spans="1:7" s="257" customFormat="1" ht="15" customHeight="1">
      <c r="A52" s="258">
        <v>448</v>
      </c>
      <c r="B52" s="259"/>
      <c r="C52" s="260" t="s">
        <v>248</v>
      </c>
      <c r="D52" s="283">
        <v>55</v>
      </c>
      <c r="E52" s="283">
        <v>22</v>
      </c>
      <c r="F52" s="283">
        <v>33.299999999999997</v>
      </c>
      <c r="G52" s="283">
        <v>25</v>
      </c>
    </row>
    <row r="53" spans="1:7" s="257" customFormat="1" ht="15" customHeight="1">
      <c r="A53" s="258">
        <v>449</v>
      </c>
      <c r="B53" s="259"/>
      <c r="C53" s="260" t="s">
        <v>249</v>
      </c>
      <c r="D53" s="283">
        <v>0</v>
      </c>
      <c r="E53" s="283">
        <v>0</v>
      </c>
      <c r="F53" s="283">
        <v>0</v>
      </c>
      <c r="G53" s="283">
        <v>0</v>
      </c>
    </row>
    <row r="54" spans="1:7" s="269" customFormat="1" ht="13.5" customHeight="1">
      <c r="A54" s="293" t="s">
        <v>250</v>
      </c>
      <c r="B54" s="294"/>
      <c r="C54" s="294" t="s">
        <v>251</v>
      </c>
      <c r="D54" s="295">
        <v>0</v>
      </c>
      <c r="E54" s="295">
        <v>0</v>
      </c>
      <c r="F54" s="295">
        <v>0</v>
      </c>
      <c r="G54" s="295">
        <v>0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12314.300000000001</v>
      </c>
      <c r="E55" s="282">
        <f t="shared" si="3"/>
        <v>11548</v>
      </c>
      <c r="F55" s="282">
        <f t="shared" si="3"/>
        <v>11767</v>
      </c>
      <c r="G55" s="282">
        <f t="shared" si="3"/>
        <v>12145</v>
      </c>
    </row>
    <row r="56" spans="1:7" ht="14.25" customHeight="1">
      <c r="A56" s="291"/>
      <c r="B56" s="291"/>
      <c r="C56" s="281" t="s">
        <v>253</v>
      </c>
      <c r="D56" s="282">
        <f t="shared" ref="D56" si="4">D55+D37</f>
        <v>10940.599999999989</v>
      </c>
      <c r="E56" s="282">
        <f>E55+E37</f>
        <v>-1968.5</v>
      </c>
      <c r="F56" s="282">
        <f>F55+F37</f>
        <v>5378.5999999999767</v>
      </c>
      <c r="G56" s="282">
        <f>G55+G37</f>
        <v>-3023.3999999999942</v>
      </c>
    </row>
    <row r="57" spans="1:7" s="257" customFormat="1" ht="15.75" customHeight="1">
      <c r="A57" s="296">
        <v>380</v>
      </c>
      <c r="B57" s="297"/>
      <c r="C57" s="298" t="s">
        <v>254</v>
      </c>
      <c r="D57" s="419">
        <v>0</v>
      </c>
      <c r="E57" s="419">
        <v>0</v>
      </c>
      <c r="F57" s="419">
        <v>0</v>
      </c>
      <c r="G57" s="419">
        <v>0</v>
      </c>
    </row>
    <row r="58" spans="1:7" s="257" customFormat="1" ht="15.75" customHeight="1">
      <c r="A58" s="296">
        <v>381</v>
      </c>
      <c r="B58" s="297"/>
      <c r="C58" s="298" t="s">
        <v>255</v>
      </c>
      <c r="D58" s="419">
        <v>0</v>
      </c>
      <c r="E58" s="419">
        <v>0</v>
      </c>
      <c r="F58" s="419">
        <v>0</v>
      </c>
      <c r="G58" s="419">
        <v>0</v>
      </c>
    </row>
    <row r="59" spans="1:7" s="269" customFormat="1" ht="14">
      <c r="A59" s="266">
        <v>383</v>
      </c>
      <c r="B59" s="267"/>
      <c r="C59" s="268" t="s">
        <v>256</v>
      </c>
      <c r="D59" s="300">
        <v>2107.6</v>
      </c>
      <c r="E59" s="300">
        <v>0</v>
      </c>
      <c r="F59" s="300">
        <v>3058.1</v>
      </c>
      <c r="G59" s="300">
        <v>-190</v>
      </c>
    </row>
    <row r="60" spans="1:7" s="269" customFormat="1" ht="14">
      <c r="A60" s="266">
        <v>3840</v>
      </c>
      <c r="B60" s="267"/>
      <c r="C60" s="268" t="s">
        <v>257</v>
      </c>
      <c r="D60" s="420">
        <v>0</v>
      </c>
      <c r="E60" s="420">
        <v>0</v>
      </c>
      <c r="F60" s="420">
        <v>0</v>
      </c>
      <c r="G60" s="420">
        <v>0</v>
      </c>
    </row>
    <row r="61" spans="1:7" s="269" customFormat="1" ht="14">
      <c r="A61" s="266">
        <v>3841</v>
      </c>
      <c r="B61" s="267"/>
      <c r="C61" s="268" t="s">
        <v>258</v>
      </c>
      <c r="D61" s="420">
        <v>0</v>
      </c>
      <c r="E61" s="420">
        <v>0</v>
      </c>
      <c r="F61" s="420">
        <v>0</v>
      </c>
      <c r="G61" s="420">
        <v>0</v>
      </c>
    </row>
    <row r="62" spans="1:7" s="269" customFormat="1" ht="14">
      <c r="A62" s="302">
        <v>386</v>
      </c>
      <c r="B62" s="303"/>
      <c r="C62" s="304" t="s">
        <v>259</v>
      </c>
      <c r="D62" s="420">
        <v>0</v>
      </c>
      <c r="E62" s="420">
        <v>0</v>
      </c>
      <c r="F62" s="420">
        <v>0</v>
      </c>
      <c r="G62" s="420">
        <v>0</v>
      </c>
    </row>
    <row r="63" spans="1:7" s="269" customFormat="1" ht="28">
      <c r="A63" s="266">
        <v>387</v>
      </c>
      <c r="B63" s="267"/>
      <c r="C63" s="268" t="s">
        <v>260</v>
      </c>
      <c r="D63" s="420">
        <v>0</v>
      </c>
      <c r="E63" s="420">
        <v>0</v>
      </c>
      <c r="F63" s="420">
        <v>0</v>
      </c>
      <c r="G63" s="420">
        <v>0</v>
      </c>
    </row>
    <row r="64" spans="1:7" s="269" customFormat="1">
      <c r="A64" s="265">
        <v>389</v>
      </c>
      <c r="B64" s="305"/>
      <c r="C64" s="260" t="s">
        <v>61</v>
      </c>
      <c r="D64" s="283">
        <v>4300</v>
      </c>
      <c r="E64" s="283">
        <v>0</v>
      </c>
      <c r="F64" s="283">
        <v>0</v>
      </c>
      <c r="G64" s="283">
        <v>0</v>
      </c>
    </row>
    <row r="65" spans="1:7" s="257" customFormat="1">
      <c r="A65" s="258" t="s">
        <v>261</v>
      </c>
      <c r="B65" s="259"/>
      <c r="C65" s="260" t="s">
        <v>262</v>
      </c>
      <c r="D65" s="283">
        <v>0</v>
      </c>
      <c r="E65" s="283">
        <v>0</v>
      </c>
      <c r="F65" s="283">
        <v>0</v>
      </c>
      <c r="G65" s="283">
        <v>0</v>
      </c>
    </row>
    <row r="66" spans="1:7" s="308" customFormat="1" ht="14">
      <c r="A66" s="309" t="s">
        <v>263</v>
      </c>
      <c r="B66" s="307"/>
      <c r="C66" s="268" t="s">
        <v>264</v>
      </c>
      <c r="D66" s="300">
        <v>0</v>
      </c>
      <c r="E66" s="300">
        <v>0</v>
      </c>
      <c r="F66" s="300">
        <v>0</v>
      </c>
      <c r="G66" s="300">
        <v>0</v>
      </c>
    </row>
    <row r="67" spans="1:7" s="257" customFormat="1">
      <c r="A67" s="309">
        <v>481</v>
      </c>
      <c r="B67" s="259"/>
      <c r="C67" s="260" t="s">
        <v>265</v>
      </c>
      <c r="D67" s="283">
        <v>0</v>
      </c>
      <c r="E67" s="283">
        <v>0</v>
      </c>
      <c r="F67" s="283">
        <v>0</v>
      </c>
      <c r="G67" s="283">
        <v>0</v>
      </c>
    </row>
    <row r="68" spans="1:7" s="257" customFormat="1">
      <c r="A68" s="309">
        <v>482</v>
      </c>
      <c r="B68" s="259"/>
      <c r="C68" s="260" t="s">
        <v>266</v>
      </c>
      <c r="D68" s="283">
        <v>0</v>
      </c>
      <c r="E68" s="283">
        <v>0</v>
      </c>
      <c r="F68" s="283">
        <v>0</v>
      </c>
      <c r="G68" s="283">
        <v>0</v>
      </c>
    </row>
    <row r="69" spans="1:7" s="257" customFormat="1">
      <c r="A69" s="309">
        <v>483</v>
      </c>
      <c r="B69" s="259"/>
      <c r="C69" s="260" t="s">
        <v>267</v>
      </c>
      <c r="D69" s="283">
        <v>113.6</v>
      </c>
      <c r="E69" s="283">
        <v>0</v>
      </c>
      <c r="F69" s="283">
        <v>671.2</v>
      </c>
      <c r="G69" s="283">
        <v>25</v>
      </c>
    </row>
    <row r="70" spans="1:7" s="257" customFormat="1">
      <c r="A70" s="309">
        <v>484</v>
      </c>
      <c r="B70" s="259"/>
      <c r="C70" s="260" t="s">
        <v>268</v>
      </c>
      <c r="D70" s="283">
        <v>0</v>
      </c>
      <c r="E70" s="283">
        <v>0</v>
      </c>
      <c r="F70" s="283">
        <v>0</v>
      </c>
      <c r="G70" s="283">
        <v>0</v>
      </c>
    </row>
    <row r="71" spans="1:7" s="257" customFormat="1">
      <c r="A71" s="309">
        <v>485</v>
      </c>
      <c r="B71" s="259"/>
      <c r="C71" s="260" t="s">
        <v>269</v>
      </c>
      <c r="D71" s="283">
        <v>0</v>
      </c>
      <c r="E71" s="283">
        <v>0</v>
      </c>
      <c r="F71" s="283">
        <v>0</v>
      </c>
      <c r="G71" s="283">
        <v>0</v>
      </c>
    </row>
    <row r="72" spans="1:7" s="257" customFormat="1">
      <c r="A72" s="309">
        <v>486</v>
      </c>
      <c r="B72" s="259"/>
      <c r="C72" s="260" t="s">
        <v>270</v>
      </c>
      <c r="D72" s="283">
        <v>0</v>
      </c>
      <c r="E72" s="283">
        <v>0</v>
      </c>
      <c r="F72" s="283">
        <v>0</v>
      </c>
      <c r="G72" s="283">
        <v>0</v>
      </c>
    </row>
    <row r="73" spans="1:7" s="269" customFormat="1">
      <c r="A73" s="309">
        <v>487</v>
      </c>
      <c r="B73" s="263"/>
      <c r="C73" s="260" t="s">
        <v>271</v>
      </c>
      <c r="D73" s="283">
        <v>0</v>
      </c>
      <c r="E73" s="283">
        <v>0</v>
      </c>
      <c r="F73" s="283">
        <v>0</v>
      </c>
      <c r="G73" s="283">
        <v>0</v>
      </c>
    </row>
    <row r="74" spans="1:7" s="269" customFormat="1">
      <c r="A74" s="309">
        <v>489</v>
      </c>
      <c r="B74" s="310"/>
      <c r="C74" s="278" t="s">
        <v>78</v>
      </c>
      <c r="D74" s="283">
        <v>52</v>
      </c>
      <c r="E74" s="283">
        <v>0</v>
      </c>
      <c r="F74" s="283">
        <v>818</v>
      </c>
      <c r="G74" s="283">
        <v>548</v>
      </c>
    </row>
    <row r="75" spans="1:7" s="269" customFormat="1">
      <c r="A75" s="311" t="s">
        <v>272</v>
      </c>
      <c r="B75" s="310"/>
      <c r="C75" s="294" t="s">
        <v>273</v>
      </c>
      <c r="D75" s="283">
        <v>0</v>
      </c>
      <c r="E75" s="283">
        <v>0</v>
      </c>
      <c r="F75" s="283">
        <v>0</v>
      </c>
      <c r="G75" s="283">
        <v>0</v>
      </c>
    </row>
    <row r="76" spans="1:7">
      <c r="A76" s="280"/>
      <c r="B76" s="280"/>
      <c r="C76" s="281" t="s">
        <v>274</v>
      </c>
      <c r="D76" s="282">
        <f t="shared" ref="D76:G76" si="5">SUM(D65:D74)-SUM(D57:D64)</f>
        <v>-6242</v>
      </c>
      <c r="E76" s="282">
        <f t="shared" si="5"/>
        <v>0</v>
      </c>
      <c r="F76" s="282">
        <f t="shared" si="5"/>
        <v>-1568.8999999999999</v>
      </c>
      <c r="G76" s="282">
        <f t="shared" si="5"/>
        <v>763</v>
      </c>
    </row>
    <row r="77" spans="1:7">
      <c r="A77" s="312"/>
      <c r="B77" s="312"/>
      <c r="C77" s="281" t="s">
        <v>275</v>
      </c>
      <c r="D77" s="282">
        <f t="shared" ref="D77" si="6">D56+D76</f>
        <v>4698.5999999999894</v>
      </c>
      <c r="E77" s="282">
        <f>E56+E76</f>
        <v>-1968.5</v>
      </c>
      <c r="F77" s="282">
        <f>F56+F76</f>
        <v>3809.6999999999771</v>
      </c>
      <c r="G77" s="282">
        <f>G56+G76</f>
        <v>-2260.3999999999942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152382.70000000001</v>
      </c>
      <c r="E78" s="315">
        <f t="shared" si="7"/>
        <v>148025.5</v>
      </c>
      <c r="F78" s="315">
        <f t="shared" si="7"/>
        <v>154322.30000000002</v>
      </c>
      <c r="G78" s="315">
        <f t="shared" si="7"/>
        <v>152480.4</v>
      </c>
    </row>
    <row r="79" spans="1:7" ht="14" customHeight="1">
      <c r="A79" s="313">
        <v>4</v>
      </c>
      <c r="B79" s="313"/>
      <c r="C79" s="314" t="s">
        <v>277</v>
      </c>
      <c r="D79" s="315">
        <f t="shared" ref="D79" si="8">D35+D36+SUM(D44:D53)+SUM(D65:D74)</f>
        <v>157081.30000000002</v>
      </c>
      <c r="E79" s="315">
        <f>E35+E36+SUM(E44:E53)+SUM(E65:E74)</f>
        <v>146057</v>
      </c>
      <c r="F79" s="315">
        <f>F35+F36+SUM(F44:F53)+SUM(F65:F74)</f>
        <v>158132</v>
      </c>
      <c r="G79" s="315">
        <f>G35+G36+SUM(G44:G53)+SUM(G65:G74)</f>
        <v>150220</v>
      </c>
    </row>
    <row r="80" spans="1:7">
      <c r="C80" s="292"/>
    </row>
    <row r="81" spans="1:7">
      <c r="A81" s="573" t="s">
        <v>278</v>
      </c>
      <c r="B81" s="574"/>
      <c r="C81" s="574"/>
    </row>
    <row r="82" spans="1:7" s="257" customFormat="1">
      <c r="A82" s="318">
        <v>50</v>
      </c>
      <c r="B82" s="319"/>
      <c r="C82" s="319" t="s">
        <v>279</v>
      </c>
      <c r="D82" s="421">
        <v>10637.3</v>
      </c>
      <c r="E82" s="421">
        <v>17765</v>
      </c>
      <c r="F82" s="421">
        <v>13478.6</v>
      </c>
      <c r="G82" s="421">
        <v>11910</v>
      </c>
    </row>
    <row r="83" spans="1:7" s="257" customFormat="1">
      <c r="A83" s="318">
        <v>51</v>
      </c>
      <c r="B83" s="319"/>
      <c r="C83" s="319" t="s">
        <v>280</v>
      </c>
      <c r="D83" s="283">
        <v>0</v>
      </c>
      <c r="E83" s="283">
        <v>0</v>
      </c>
      <c r="F83" s="283">
        <v>0</v>
      </c>
      <c r="G83" s="283">
        <v>0</v>
      </c>
    </row>
    <row r="84" spans="1:7" s="257" customFormat="1">
      <c r="A84" s="318">
        <v>52</v>
      </c>
      <c r="B84" s="319"/>
      <c r="C84" s="319" t="s">
        <v>281</v>
      </c>
      <c r="D84" s="283">
        <v>0</v>
      </c>
      <c r="E84" s="283">
        <v>0</v>
      </c>
      <c r="F84" s="283">
        <v>0</v>
      </c>
      <c r="G84" s="283">
        <v>0</v>
      </c>
    </row>
    <row r="85" spans="1:7" s="257" customFormat="1">
      <c r="A85" s="320">
        <v>54</v>
      </c>
      <c r="B85" s="321"/>
      <c r="C85" s="321" t="s">
        <v>282</v>
      </c>
      <c r="D85" s="289">
        <v>69.5</v>
      </c>
      <c r="E85" s="289">
        <v>0</v>
      </c>
      <c r="F85" s="289">
        <v>57</v>
      </c>
      <c r="G85" s="289">
        <v>0</v>
      </c>
    </row>
    <row r="86" spans="1:7" s="257" customFormat="1">
      <c r="A86" s="320">
        <v>55</v>
      </c>
      <c r="B86" s="321"/>
      <c r="C86" s="321" t="s">
        <v>283</v>
      </c>
      <c r="D86" s="289">
        <v>0</v>
      </c>
      <c r="E86" s="289">
        <v>0</v>
      </c>
      <c r="F86" s="289">
        <v>0</v>
      </c>
      <c r="G86" s="289">
        <v>0</v>
      </c>
    </row>
    <row r="87" spans="1:7" s="257" customFormat="1">
      <c r="A87" s="320">
        <v>56</v>
      </c>
      <c r="B87" s="321"/>
      <c r="C87" s="321" t="s">
        <v>284</v>
      </c>
      <c r="D87" s="422">
        <v>2619.1999999999998</v>
      </c>
      <c r="E87" s="422">
        <v>3210</v>
      </c>
      <c r="F87" s="422">
        <v>3477.2</v>
      </c>
      <c r="G87" s="422">
        <v>1390</v>
      </c>
    </row>
    <row r="88" spans="1:7" s="257" customFormat="1">
      <c r="A88" s="318">
        <v>57</v>
      </c>
      <c r="B88" s="319"/>
      <c r="C88" s="319" t="s">
        <v>285</v>
      </c>
      <c r="D88" s="283">
        <v>0</v>
      </c>
      <c r="E88" s="283">
        <v>0</v>
      </c>
      <c r="F88" s="283">
        <v>0</v>
      </c>
      <c r="G88" s="283">
        <v>0</v>
      </c>
    </row>
    <row r="89" spans="1:7" s="257" customFormat="1">
      <c r="A89" s="318">
        <v>580</v>
      </c>
      <c r="B89" s="319"/>
      <c r="C89" s="319" t="s">
        <v>286</v>
      </c>
      <c r="D89" s="283">
        <v>0</v>
      </c>
      <c r="E89" s="283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287</v>
      </c>
      <c r="D90" s="283">
        <v>0</v>
      </c>
      <c r="E90" s="283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288</v>
      </c>
      <c r="D91" s="283">
        <v>0</v>
      </c>
      <c r="E91" s="283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289</v>
      </c>
      <c r="D92" s="283">
        <v>0</v>
      </c>
      <c r="E92" s="283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290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291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292</v>
      </c>
      <c r="D95" s="326">
        <f t="shared" ref="D95" si="9">SUM(D82:D94)</f>
        <v>13326</v>
      </c>
      <c r="E95" s="326">
        <f>SUM(E82:E94)</f>
        <v>20975</v>
      </c>
      <c r="F95" s="326">
        <f>SUM(F82:F94)</f>
        <v>17012.8</v>
      </c>
      <c r="G95" s="326">
        <f>SUM(G82:G94)</f>
        <v>13300</v>
      </c>
    </row>
    <row r="96" spans="1:7" s="257" customFormat="1">
      <c r="A96" s="318">
        <v>60</v>
      </c>
      <c r="B96" s="319"/>
      <c r="C96" s="319" t="s">
        <v>293</v>
      </c>
      <c r="D96" s="283">
        <v>0</v>
      </c>
      <c r="E96" s="283">
        <v>0</v>
      </c>
      <c r="F96" s="283">
        <v>0</v>
      </c>
      <c r="G96" s="283">
        <v>0</v>
      </c>
    </row>
    <row r="97" spans="1:7" s="257" customFormat="1">
      <c r="A97" s="318">
        <v>61</v>
      </c>
      <c r="B97" s="319"/>
      <c r="C97" s="319" t="s">
        <v>294</v>
      </c>
      <c r="D97" s="283">
        <v>8.6999999999999993</v>
      </c>
      <c r="E97" s="283">
        <v>250</v>
      </c>
      <c r="F97" s="283">
        <v>275</v>
      </c>
      <c r="G97" s="283">
        <v>20</v>
      </c>
    </row>
    <row r="98" spans="1:7" s="257" customFormat="1">
      <c r="A98" s="318">
        <v>62</v>
      </c>
      <c r="B98" s="319"/>
      <c r="C98" s="319" t="s">
        <v>295</v>
      </c>
      <c r="D98" s="283">
        <v>0</v>
      </c>
      <c r="E98" s="283">
        <v>0</v>
      </c>
      <c r="F98" s="283">
        <v>0</v>
      </c>
      <c r="G98" s="283">
        <v>0</v>
      </c>
    </row>
    <row r="99" spans="1:7" s="257" customFormat="1">
      <c r="A99" s="318">
        <v>63</v>
      </c>
      <c r="B99" s="319"/>
      <c r="C99" s="319" t="s">
        <v>296</v>
      </c>
      <c r="D99" s="410">
        <v>1711.1</v>
      </c>
      <c r="E99" s="410">
        <v>955</v>
      </c>
      <c r="F99" s="410">
        <v>1271.3</v>
      </c>
      <c r="G99" s="410">
        <v>890</v>
      </c>
    </row>
    <row r="100" spans="1:7" s="257" customFormat="1">
      <c r="A100" s="318">
        <v>64</v>
      </c>
      <c r="B100" s="319"/>
      <c r="C100" s="319" t="s">
        <v>297</v>
      </c>
      <c r="D100" s="283">
        <v>111.5</v>
      </c>
      <c r="E100" s="283">
        <v>0</v>
      </c>
      <c r="F100" s="283">
        <v>87.9</v>
      </c>
      <c r="G100" s="283">
        <v>0</v>
      </c>
    </row>
    <row r="101" spans="1:7" s="257" customFormat="1">
      <c r="A101" s="318">
        <v>65</v>
      </c>
      <c r="B101" s="319"/>
      <c r="C101" s="319" t="s">
        <v>298</v>
      </c>
      <c r="D101" s="283">
        <v>0</v>
      </c>
      <c r="E101" s="283">
        <v>0</v>
      </c>
      <c r="F101" s="283"/>
      <c r="G101" s="283">
        <v>0</v>
      </c>
    </row>
    <row r="102" spans="1:7" s="257" customFormat="1">
      <c r="A102" s="318">
        <v>66</v>
      </c>
      <c r="B102" s="319"/>
      <c r="C102" s="319" t="s">
        <v>299</v>
      </c>
      <c r="D102" s="283">
        <v>1330.4</v>
      </c>
      <c r="E102" s="283">
        <v>975</v>
      </c>
      <c r="F102" s="283">
        <v>873.5</v>
      </c>
      <c r="G102" s="283">
        <v>1440</v>
      </c>
    </row>
    <row r="103" spans="1:7" s="257" customFormat="1">
      <c r="A103" s="318">
        <v>67</v>
      </c>
      <c r="B103" s="319"/>
      <c r="C103" s="319" t="s">
        <v>285</v>
      </c>
      <c r="D103" s="261">
        <v>0</v>
      </c>
      <c r="E103" s="261">
        <v>0</v>
      </c>
      <c r="F103" s="261">
        <v>0</v>
      </c>
      <c r="G103" s="261">
        <v>0</v>
      </c>
    </row>
    <row r="104" spans="1:7" s="257" customFormat="1" ht="28">
      <c r="A104" s="327" t="s">
        <v>300</v>
      </c>
      <c r="B104" s="319"/>
      <c r="C104" s="328" t="s">
        <v>301</v>
      </c>
      <c r="D104" s="423">
        <v>0</v>
      </c>
      <c r="E104" s="423">
        <v>0</v>
      </c>
      <c r="F104" s="423">
        <v>0</v>
      </c>
      <c r="G104" s="423">
        <v>0</v>
      </c>
    </row>
    <row r="105" spans="1:7" s="257" customFormat="1" ht="42">
      <c r="A105" s="329" t="s">
        <v>302</v>
      </c>
      <c r="B105" s="323"/>
      <c r="C105" s="330" t="s">
        <v>303</v>
      </c>
      <c r="D105" s="424">
        <v>0</v>
      </c>
      <c r="E105" s="424">
        <v>0</v>
      </c>
      <c r="F105" s="424">
        <v>0</v>
      </c>
      <c r="G105" s="424">
        <v>0</v>
      </c>
    </row>
    <row r="106" spans="1:7">
      <c r="A106" s="324">
        <v>6</v>
      </c>
      <c r="B106" s="325"/>
      <c r="C106" s="325" t="s">
        <v>304</v>
      </c>
      <c r="D106" s="326">
        <f t="shared" ref="D106" si="10">SUM(D96:D105)</f>
        <v>3161.7</v>
      </c>
      <c r="E106" s="326">
        <f>SUM(E96:E105)</f>
        <v>2180</v>
      </c>
      <c r="F106" s="326">
        <f>SUM(F96:F105)</f>
        <v>2507.6999999999998</v>
      </c>
      <c r="G106" s="326">
        <f>SUM(G96:G105)</f>
        <v>2350</v>
      </c>
    </row>
    <row r="107" spans="1:7">
      <c r="A107" s="331" t="s">
        <v>305</v>
      </c>
      <c r="B107" s="331"/>
      <c r="C107" s="325" t="s">
        <v>3</v>
      </c>
      <c r="D107" s="326">
        <f t="shared" ref="D107" si="11">(D95-D88)-(D106-D103)</f>
        <v>10164.299999999999</v>
      </c>
      <c r="E107" s="326">
        <f>(E95-E88)-(E106-E103)</f>
        <v>18795</v>
      </c>
      <c r="F107" s="326">
        <f>(F95-F88)-(F106-F103)</f>
        <v>14505.099999999999</v>
      </c>
      <c r="G107" s="326">
        <f>(G95-G88)-(G106-G103)</f>
        <v>10950</v>
      </c>
    </row>
    <row r="108" spans="1:7">
      <c r="A108" s="332" t="s">
        <v>306</v>
      </c>
      <c r="B108" s="332"/>
      <c r="C108" s="333" t="s">
        <v>307</v>
      </c>
      <c r="D108" s="425">
        <f t="shared" ref="D108" si="12">D107-D85-D86+D100+D101</f>
        <v>10206.299999999999</v>
      </c>
      <c r="E108" s="425">
        <f>E107-E85-E86+E100+E101</f>
        <v>18795</v>
      </c>
      <c r="F108" s="425">
        <f>F107-F85-F86+F100+F101</f>
        <v>14535.999999999998</v>
      </c>
      <c r="G108" s="425">
        <f>G107-G85-G86+G100+G101</f>
        <v>10950</v>
      </c>
    </row>
    <row r="109" spans="1:7">
      <c r="C109" s="292"/>
    </row>
    <row r="110" spans="1:7">
      <c r="A110" s="334" t="s">
        <v>308</v>
      </c>
      <c r="B110" s="335"/>
      <c r="C110" s="334"/>
    </row>
    <row r="111" spans="1:7" s="257" customFormat="1">
      <c r="A111" s="336">
        <v>10</v>
      </c>
      <c r="B111" s="337"/>
      <c r="C111" s="337" t="s">
        <v>309</v>
      </c>
      <c r="D111" s="338">
        <f t="shared" ref="D111" si="13">D112+D117</f>
        <v>139989.9</v>
      </c>
      <c r="E111" s="338">
        <f>E112+E117</f>
        <v>0</v>
      </c>
      <c r="F111" s="338">
        <f>F112+F117</f>
        <v>129922</v>
      </c>
      <c r="G111" s="338">
        <v>0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" si="14">D113+D114+D115+D116</f>
        <v>96931.199999999997</v>
      </c>
      <c r="E112" s="338">
        <f>E113+E114+E115+E116</f>
        <v>0</v>
      </c>
      <c r="F112" s="338">
        <f>F113+F114+F115+F116</f>
        <v>87359.7</v>
      </c>
      <c r="G112" s="338">
        <v>0</v>
      </c>
    </row>
    <row r="113" spans="1:7" s="257" customFormat="1">
      <c r="A113" s="426" t="s">
        <v>312</v>
      </c>
      <c r="B113" s="361"/>
      <c r="C113" s="361" t="s">
        <v>313</v>
      </c>
      <c r="D113" s="422">
        <v>61363.8</v>
      </c>
      <c r="E113" s="422"/>
      <c r="F113" s="422">
        <v>71251.5</v>
      </c>
      <c r="G113" s="422">
        <v>0</v>
      </c>
    </row>
    <row r="114" spans="1:7" s="308" customFormat="1" ht="15" customHeight="1">
      <c r="A114" s="427">
        <v>102</v>
      </c>
      <c r="B114" s="428"/>
      <c r="C114" s="428" t="s">
        <v>314</v>
      </c>
      <c r="D114" s="429">
        <v>32000</v>
      </c>
      <c r="E114" s="429"/>
      <c r="F114" s="429">
        <v>9000</v>
      </c>
      <c r="G114" s="429">
        <v>0</v>
      </c>
    </row>
    <row r="115" spans="1:7" s="257" customFormat="1">
      <c r="A115" s="426">
        <v>104</v>
      </c>
      <c r="B115" s="361"/>
      <c r="C115" s="361" t="s">
        <v>315</v>
      </c>
      <c r="D115" s="422">
        <v>3467.4</v>
      </c>
      <c r="E115" s="422"/>
      <c r="F115" s="422">
        <v>7004.4</v>
      </c>
      <c r="G115" s="422">
        <v>0</v>
      </c>
    </row>
    <row r="116" spans="1:7" s="257" customFormat="1">
      <c r="A116" s="426">
        <v>106</v>
      </c>
      <c r="B116" s="361"/>
      <c r="C116" s="361" t="s">
        <v>316</v>
      </c>
      <c r="D116" s="422">
        <v>100</v>
      </c>
      <c r="E116" s="422"/>
      <c r="F116" s="422">
        <v>103.8</v>
      </c>
      <c r="G116" s="422">
        <v>0</v>
      </c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F117" si="15">D118+D119+D120</f>
        <v>43058.7</v>
      </c>
      <c r="E117" s="338">
        <f>E118+E119+E120</f>
        <v>0</v>
      </c>
      <c r="F117" s="338">
        <f t="shared" si="15"/>
        <v>42562.3</v>
      </c>
      <c r="G117" s="338">
        <v>0</v>
      </c>
    </row>
    <row r="118" spans="1:7" s="257" customFormat="1">
      <c r="A118" s="426">
        <v>107</v>
      </c>
      <c r="B118" s="361"/>
      <c r="C118" s="361" t="s">
        <v>319</v>
      </c>
      <c r="D118" s="422">
        <v>29436</v>
      </c>
      <c r="E118" s="422"/>
      <c r="F118" s="422">
        <v>29112.6</v>
      </c>
      <c r="G118" s="422">
        <v>0</v>
      </c>
    </row>
    <row r="119" spans="1:7" s="257" customFormat="1">
      <c r="A119" s="426">
        <v>108</v>
      </c>
      <c r="B119" s="361"/>
      <c r="C119" s="361" t="s">
        <v>320</v>
      </c>
      <c r="D119" s="422">
        <v>13622.7</v>
      </c>
      <c r="E119" s="422"/>
      <c r="F119" s="422">
        <v>13449.7</v>
      </c>
      <c r="G119" s="422">
        <v>0</v>
      </c>
    </row>
    <row r="120" spans="1:7" s="347" customFormat="1" ht="14">
      <c r="A120" s="427">
        <v>109</v>
      </c>
      <c r="B120" s="430"/>
      <c r="C120" s="430" t="s">
        <v>321</v>
      </c>
      <c r="D120" s="431">
        <v>0</v>
      </c>
      <c r="E120" s="431"/>
      <c r="F120" s="431">
        <v>0</v>
      </c>
      <c r="G120" s="431">
        <v>0</v>
      </c>
    </row>
    <row r="121" spans="1:7" s="257" customFormat="1">
      <c r="A121" s="339">
        <v>14</v>
      </c>
      <c r="B121" s="340"/>
      <c r="C121" s="340" t="s">
        <v>322</v>
      </c>
      <c r="D121" s="348">
        <f t="shared" ref="D121:F121" si="16">SUM(D122:D130)</f>
        <v>46485.8</v>
      </c>
      <c r="E121" s="348">
        <f>SUM(E122:E130)</f>
        <v>0</v>
      </c>
      <c r="F121" s="348">
        <f t="shared" si="16"/>
        <v>54744</v>
      </c>
      <c r="G121" s="348">
        <v>0</v>
      </c>
    </row>
    <row r="122" spans="1:7" s="257" customFormat="1">
      <c r="A122" s="341" t="s">
        <v>323</v>
      </c>
      <c r="B122" s="342"/>
      <c r="C122" s="342" t="s">
        <v>324</v>
      </c>
      <c r="D122" s="410">
        <v>14655.5</v>
      </c>
      <c r="E122" s="410"/>
      <c r="F122" s="410">
        <v>23131.9</v>
      </c>
      <c r="G122" s="410">
        <v>0</v>
      </c>
    </row>
    <row r="123" spans="1:7" s="257" customFormat="1">
      <c r="A123" s="341">
        <v>144</v>
      </c>
      <c r="B123" s="342"/>
      <c r="C123" s="342" t="s">
        <v>282</v>
      </c>
      <c r="D123" s="422">
        <v>30418.400000000001</v>
      </c>
      <c r="E123" s="422"/>
      <c r="F123" s="422">
        <v>30387.5</v>
      </c>
      <c r="G123" s="422">
        <v>0</v>
      </c>
    </row>
    <row r="124" spans="1:7" s="257" customFormat="1">
      <c r="A124" s="341">
        <v>145</v>
      </c>
      <c r="B124" s="342"/>
      <c r="C124" s="342" t="s">
        <v>325</v>
      </c>
      <c r="D124" s="422">
        <v>1726</v>
      </c>
      <c r="E124" s="422"/>
      <c r="F124" s="422">
        <v>1743</v>
      </c>
      <c r="G124" s="422">
        <v>0</v>
      </c>
    </row>
    <row r="125" spans="1:7" s="257" customFormat="1">
      <c r="A125" s="341">
        <v>146</v>
      </c>
      <c r="B125" s="342"/>
      <c r="C125" s="342" t="s">
        <v>326</v>
      </c>
      <c r="D125" s="422">
        <v>1793.5</v>
      </c>
      <c r="E125" s="422"/>
      <c r="F125" s="422">
        <v>4647.3999999999996</v>
      </c>
      <c r="G125" s="422">
        <v>0</v>
      </c>
    </row>
    <row r="126" spans="1:7" s="347" customFormat="1" ht="29.5" customHeight="1">
      <c r="A126" s="343" t="s">
        <v>327</v>
      </c>
      <c r="B126" s="345"/>
      <c r="C126" s="345" t="s">
        <v>328</v>
      </c>
      <c r="D126" s="413">
        <v>-2107.6</v>
      </c>
      <c r="E126" s="413"/>
      <c r="F126" s="413">
        <v>-5165.8</v>
      </c>
      <c r="G126" s="413">
        <v>0</v>
      </c>
    </row>
    <row r="127" spans="1:7" s="257" customFormat="1">
      <c r="A127" s="341">
        <v>1484</v>
      </c>
      <c r="B127" s="342"/>
      <c r="C127" s="342" t="s">
        <v>329</v>
      </c>
      <c r="D127" s="410">
        <v>0</v>
      </c>
      <c r="E127" s="410"/>
      <c r="F127" s="410">
        <v>0</v>
      </c>
      <c r="G127" s="410">
        <v>0</v>
      </c>
    </row>
    <row r="128" spans="1:7" s="257" customFormat="1">
      <c r="A128" s="341">
        <v>1485</v>
      </c>
      <c r="B128" s="342"/>
      <c r="C128" s="342" t="s">
        <v>330</v>
      </c>
      <c r="D128" s="410">
        <v>0</v>
      </c>
      <c r="E128" s="410">
        <v>0</v>
      </c>
      <c r="F128" s="410">
        <v>0</v>
      </c>
      <c r="G128" s="410">
        <v>0</v>
      </c>
    </row>
    <row r="129" spans="1:7" s="257" customFormat="1">
      <c r="A129" s="341">
        <v>1486</v>
      </c>
      <c r="B129" s="342"/>
      <c r="C129" s="342" t="s">
        <v>331</v>
      </c>
      <c r="D129" s="410">
        <v>0</v>
      </c>
      <c r="E129" s="410">
        <v>0</v>
      </c>
      <c r="F129" s="410">
        <v>0</v>
      </c>
      <c r="G129" s="410">
        <v>0</v>
      </c>
    </row>
    <row r="130" spans="1:7" s="257" customFormat="1">
      <c r="A130" s="351">
        <v>1489</v>
      </c>
      <c r="B130" s="352"/>
      <c r="C130" s="352" t="s">
        <v>332</v>
      </c>
      <c r="D130" s="432">
        <v>0</v>
      </c>
      <c r="E130" s="432">
        <v>0</v>
      </c>
      <c r="F130" s="432">
        <v>0</v>
      </c>
      <c r="G130" s="432">
        <v>0</v>
      </c>
    </row>
    <row r="131" spans="1:7">
      <c r="A131" s="354">
        <v>1</v>
      </c>
      <c r="B131" s="355"/>
      <c r="C131" s="354" t="s">
        <v>333</v>
      </c>
      <c r="D131" s="356">
        <f t="shared" ref="D131:G131" si="17">D111+D121</f>
        <v>186475.7</v>
      </c>
      <c r="E131" s="356">
        <f t="shared" si="17"/>
        <v>0</v>
      </c>
      <c r="F131" s="356">
        <f t="shared" si="17"/>
        <v>184666</v>
      </c>
      <c r="G131" s="356">
        <f t="shared" si="17"/>
        <v>0</v>
      </c>
    </row>
    <row r="132" spans="1:7">
      <c r="C132" s="292"/>
    </row>
    <row r="133" spans="1:7" s="257" customFormat="1">
      <c r="A133" s="336">
        <v>20</v>
      </c>
      <c r="B133" s="337"/>
      <c r="C133" s="337" t="s">
        <v>334</v>
      </c>
      <c r="D133" s="357">
        <f t="shared" ref="D133:F133" si="18">D134+D140</f>
        <v>64098.2</v>
      </c>
      <c r="E133" s="357">
        <f t="shared" si="18"/>
        <v>0</v>
      </c>
      <c r="F133" s="357">
        <f t="shared" si="18"/>
        <v>58840.2</v>
      </c>
      <c r="G133" s="357">
        <v>0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" si="19">D135+D136+D138+D139</f>
        <v>34072.199999999997</v>
      </c>
      <c r="E134" s="338">
        <f>E135+E136+E138+E139</f>
        <v>0</v>
      </c>
      <c r="F134" s="338">
        <f>F135+F136+F138+F139</f>
        <v>28657.1</v>
      </c>
      <c r="G134" s="338">
        <v>0</v>
      </c>
    </row>
    <row r="135" spans="1:7" s="269" customFormat="1">
      <c r="A135" s="359">
        <v>200</v>
      </c>
      <c r="B135" s="342"/>
      <c r="C135" s="342" t="s">
        <v>337</v>
      </c>
      <c r="D135" s="422">
        <v>28169.5</v>
      </c>
      <c r="E135" s="422"/>
      <c r="F135" s="422">
        <v>24665</v>
      </c>
      <c r="G135" s="422">
        <v>0</v>
      </c>
    </row>
    <row r="136" spans="1:7" s="269" customFormat="1">
      <c r="A136" s="359">
        <v>201</v>
      </c>
      <c r="B136" s="342"/>
      <c r="C136" s="342" t="s">
        <v>338</v>
      </c>
      <c r="D136" s="422">
        <v>625</v>
      </c>
      <c r="E136" s="422"/>
      <c r="F136" s="422">
        <v>0</v>
      </c>
      <c r="G136" s="422">
        <v>0</v>
      </c>
    </row>
    <row r="137" spans="1:7" s="269" customFormat="1">
      <c r="A137" s="360" t="s">
        <v>339</v>
      </c>
      <c r="B137" s="361"/>
      <c r="C137" s="361" t="s">
        <v>340</v>
      </c>
      <c r="D137" s="422">
        <v>0</v>
      </c>
      <c r="E137" s="422"/>
      <c r="F137" s="422">
        <v>0</v>
      </c>
      <c r="G137" s="422">
        <v>0</v>
      </c>
    </row>
    <row r="138" spans="1:7" s="269" customFormat="1">
      <c r="A138" s="359">
        <v>204</v>
      </c>
      <c r="B138" s="342"/>
      <c r="C138" s="342" t="s">
        <v>341</v>
      </c>
      <c r="D138" s="422">
        <v>5277.7</v>
      </c>
      <c r="E138" s="422"/>
      <c r="F138" s="422">
        <v>3992.1</v>
      </c>
      <c r="G138" s="422">
        <v>0</v>
      </c>
    </row>
    <row r="139" spans="1:7" s="269" customFormat="1">
      <c r="A139" s="359">
        <v>205</v>
      </c>
      <c r="B139" s="342"/>
      <c r="C139" s="342" t="s">
        <v>342</v>
      </c>
      <c r="D139" s="422">
        <v>0</v>
      </c>
      <c r="E139" s="422"/>
      <c r="F139" s="422">
        <v>0</v>
      </c>
      <c r="G139" s="422">
        <v>0</v>
      </c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F140" si="20">D141+D143+D144</f>
        <v>30026</v>
      </c>
      <c r="E140" s="338">
        <f>E141+E143+E144</f>
        <v>0</v>
      </c>
      <c r="F140" s="338">
        <f t="shared" si="20"/>
        <v>30183.100000000002</v>
      </c>
      <c r="G140" s="338">
        <v>0</v>
      </c>
    </row>
    <row r="141" spans="1:7" s="269" customFormat="1">
      <c r="A141" s="359">
        <v>206</v>
      </c>
      <c r="B141" s="342"/>
      <c r="C141" s="342" t="s">
        <v>345</v>
      </c>
      <c r="D141" s="422">
        <v>27747.9</v>
      </c>
      <c r="E141" s="422"/>
      <c r="F141" s="422">
        <v>27748.400000000001</v>
      </c>
      <c r="G141" s="422">
        <v>0</v>
      </c>
    </row>
    <row r="142" spans="1:7" s="269" customFormat="1">
      <c r="A142" s="360" t="s">
        <v>346</v>
      </c>
      <c r="B142" s="361"/>
      <c r="C142" s="361" t="s">
        <v>347</v>
      </c>
      <c r="D142" s="422">
        <v>0</v>
      </c>
      <c r="E142" s="422"/>
      <c r="F142" s="422">
        <v>0</v>
      </c>
      <c r="G142" s="422">
        <v>0</v>
      </c>
    </row>
    <row r="143" spans="1:7" s="269" customFormat="1">
      <c r="A143" s="359">
        <v>208</v>
      </c>
      <c r="B143" s="342"/>
      <c r="C143" s="342" t="s">
        <v>348</v>
      </c>
      <c r="D143" s="422">
        <v>320</v>
      </c>
      <c r="E143" s="422"/>
      <c r="F143" s="422">
        <v>320</v>
      </c>
      <c r="G143" s="422">
        <v>0</v>
      </c>
    </row>
    <row r="144" spans="1:7" s="273" customFormat="1" ht="28">
      <c r="A144" s="343">
        <v>209</v>
      </c>
      <c r="B144" s="345"/>
      <c r="C144" s="345" t="s">
        <v>349</v>
      </c>
      <c r="D144" s="429">
        <v>1958.1</v>
      </c>
      <c r="E144" s="429"/>
      <c r="F144" s="429">
        <v>2114.6999999999998</v>
      </c>
      <c r="G144" s="429">
        <v>0</v>
      </c>
    </row>
    <row r="145" spans="1:7" s="257" customFormat="1">
      <c r="A145" s="358">
        <v>29</v>
      </c>
      <c r="B145" s="340"/>
      <c r="C145" s="340" t="s">
        <v>350</v>
      </c>
      <c r="D145" s="422">
        <v>122377.4</v>
      </c>
      <c r="E145" s="422"/>
      <c r="F145" s="422">
        <v>125825.8</v>
      </c>
      <c r="G145" s="422">
        <v>0</v>
      </c>
    </row>
    <row r="146" spans="1:7" s="257" customFormat="1">
      <c r="A146" s="363" t="s">
        <v>351</v>
      </c>
      <c r="B146" s="364"/>
      <c r="C146" s="364" t="s">
        <v>352</v>
      </c>
      <c r="D146" s="433">
        <v>67963.8</v>
      </c>
      <c r="E146" s="433"/>
      <c r="F146" s="433">
        <v>71773.100000000006</v>
      </c>
      <c r="G146" s="433">
        <v>0</v>
      </c>
    </row>
    <row r="147" spans="1:7">
      <c r="A147" s="354">
        <v>2</v>
      </c>
      <c r="B147" s="355"/>
      <c r="C147" s="434" t="s">
        <v>353</v>
      </c>
      <c r="D147" s="356">
        <f t="shared" ref="D147:G147" si="21">D133+D145</f>
        <v>186475.59999999998</v>
      </c>
      <c r="E147" s="356">
        <f t="shared" si="21"/>
        <v>0</v>
      </c>
      <c r="F147" s="356">
        <f t="shared" si="21"/>
        <v>184666</v>
      </c>
      <c r="G147" s="356">
        <f t="shared" si="21"/>
        <v>0</v>
      </c>
    </row>
    <row r="148" spans="1:7" ht="7.5" customHeight="1"/>
    <row r="149" spans="1:7" ht="13.5" customHeight="1">
      <c r="A149" s="365" t="s">
        <v>354</v>
      </c>
      <c r="B149" s="366"/>
      <c r="C149" s="435" t="s">
        <v>355</v>
      </c>
      <c r="D149" s="366"/>
      <c r="E149" s="366"/>
      <c r="F149" s="366"/>
      <c r="G149" s="366"/>
    </row>
    <row r="150" spans="1:7">
      <c r="A150" s="436" t="s">
        <v>356</v>
      </c>
      <c r="B150" s="437"/>
      <c r="C150" s="438" t="s">
        <v>101</v>
      </c>
      <c r="D150" s="370">
        <f t="shared" ref="D150:G150" si="22">D77+SUM(D8:D12)-D30-D31+D16-D33+D59+D63-D73+D64-D74-D54+D20-D35</f>
        <v>13709.399999999987</v>
      </c>
      <c r="E150" s="370">
        <f t="shared" si="22"/>
        <v>1193</v>
      </c>
      <c r="F150" s="370">
        <f t="shared" si="22"/>
        <v>9787.7999999999774</v>
      </c>
      <c r="G150" s="370">
        <f t="shared" si="22"/>
        <v>890.60000000000582</v>
      </c>
    </row>
    <row r="151" spans="1:7">
      <c r="A151" s="367" t="s">
        <v>357</v>
      </c>
      <c r="B151" s="366"/>
      <c r="C151" s="439" t="s">
        <v>358</v>
      </c>
      <c r="D151" s="373">
        <f t="shared" ref="D151" si="23">IF(D177=0,0,D150/D177)</f>
        <v>0.1087315838229508</v>
      </c>
      <c r="E151" s="373">
        <f>IF(E177=0,0,E150/E177)</f>
        <v>1.0328288949683139E-2</v>
      </c>
      <c r="F151" s="373">
        <f>IF(F177=0,0,F150/F177)</f>
        <v>7.7880722615470618E-2</v>
      </c>
      <c r="G151" s="373">
        <f>IF(G177=0,0,G150/G177)</f>
        <v>7.5050350982160657E-3</v>
      </c>
    </row>
    <row r="152" spans="1:7" s="443" customFormat="1" ht="28">
      <c r="A152" s="381" t="s">
        <v>359</v>
      </c>
      <c r="B152" s="440"/>
      <c r="C152" s="441" t="s">
        <v>360</v>
      </c>
      <c r="D152" s="442">
        <f t="shared" ref="D152" si="24">IF(D107=0,0,D150/D107)</f>
        <v>1.3487795519612751</v>
      </c>
      <c r="E152" s="442">
        <f>IF(E107=0,0,E150/E107)</f>
        <v>6.3474328278797551E-2</v>
      </c>
      <c r="F152" s="442">
        <f>IF(F107=0,0,F150/F107)</f>
        <v>0.67478335206237661</v>
      </c>
      <c r="G152" s="442">
        <f>IF(G107=0,0,G150/G107)</f>
        <v>8.1333333333333868E-2</v>
      </c>
    </row>
    <row r="153" spans="1:7" s="443" customFormat="1" ht="28">
      <c r="A153" s="374" t="s">
        <v>359</v>
      </c>
      <c r="B153" s="444"/>
      <c r="C153" s="445" t="s">
        <v>361</v>
      </c>
      <c r="D153" s="393">
        <f t="shared" ref="D153" si="25">IF(0=D108,0,D150/D108)</f>
        <v>1.3432291819758373</v>
      </c>
      <c r="E153" s="393">
        <f>IF(0=E108,0,E150/E108)</f>
        <v>6.3474328278797551E-2</v>
      </c>
      <c r="F153" s="393">
        <f>IF(0=F108,0,F150/F108)</f>
        <v>0.67334892680242009</v>
      </c>
      <c r="G153" s="393">
        <f>IF(0=G108,0,G150/G108)</f>
        <v>8.1333333333333868E-2</v>
      </c>
    </row>
    <row r="154" spans="1:7" ht="28">
      <c r="A154" s="378" t="s">
        <v>362</v>
      </c>
      <c r="B154" s="446"/>
      <c r="C154" s="447" t="s">
        <v>363</v>
      </c>
      <c r="D154" s="386">
        <f t="shared" ref="D154" si="26">D150-D107</f>
        <v>3545.0999999999876</v>
      </c>
      <c r="E154" s="386">
        <f>E150-E107</f>
        <v>-17602</v>
      </c>
      <c r="F154" s="386">
        <f>F150-F107</f>
        <v>-4717.3000000000211</v>
      </c>
      <c r="G154" s="386">
        <f>G150-G107</f>
        <v>-10059.399999999994</v>
      </c>
    </row>
    <row r="155" spans="1:7" ht="28">
      <c r="A155" s="374" t="s">
        <v>364</v>
      </c>
      <c r="B155" s="444"/>
      <c r="C155" s="445" t="s">
        <v>365</v>
      </c>
      <c r="D155" s="383">
        <f t="shared" ref="D155" si="27">D150-D108</f>
        <v>3503.0999999999876</v>
      </c>
      <c r="E155" s="383">
        <f>E150-E108</f>
        <v>-17602</v>
      </c>
      <c r="F155" s="383">
        <f>F150-F108</f>
        <v>-4748.2000000000207</v>
      </c>
      <c r="G155" s="383">
        <f>G150-G108</f>
        <v>-10059.399999999994</v>
      </c>
    </row>
    <row r="156" spans="1:7">
      <c r="A156" s="436" t="s">
        <v>366</v>
      </c>
      <c r="B156" s="437"/>
      <c r="C156" s="438" t="s">
        <v>367</v>
      </c>
      <c r="D156" s="387">
        <f t="shared" ref="D156" si="28">D135+D136-D137+D141-D142</f>
        <v>56542.400000000001</v>
      </c>
      <c r="E156" s="387">
        <f>E135+E136-E137+E141-E142</f>
        <v>0</v>
      </c>
      <c r="F156" s="387">
        <f>F135+F136-F137+F141-F142</f>
        <v>52413.4</v>
      </c>
      <c r="G156" s="387">
        <f>G135+G136-G137+G141-G142</f>
        <v>0</v>
      </c>
    </row>
    <row r="157" spans="1:7">
      <c r="A157" s="448" t="s">
        <v>368</v>
      </c>
      <c r="B157" s="449"/>
      <c r="C157" s="450" t="s">
        <v>369</v>
      </c>
      <c r="D157" s="390">
        <f t="shared" ref="D157" si="29">IF(D177=0,0,D156/D177)</f>
        <v>0.44844739413474105</v>
      </c>
      <c r="E157" s="390">
        <f>IF(E177=0,0,E156/E177)</f>
        <v>0</v>
      </c>
      <c r="F157" s="390">
        <f>IF(F177=0,0,F156/F177)</f>
        <v>0.41704912919488724</v>
      </c>
      <c r="G157" s="390">
        <f>IF(G177=0,0,G156/G177)</f>
        <v>0</v>
      </c>
    </row>
    <row r="158" spans="1:7">
      <c r="A158" s="436" t="s">
        <v>370</v>
      </c>
      <c r="B158" s="437"/>
      <c r="C158" s="438" t="s">
        <v>371</v>
      </c>
      <c r="D158" s="387">
        <f t="shared" ref="D158" si="30">D133-D142-D111</f>
        <v>-75891.7</v>
      </c>
      <c r="E158" s="387">
        <f>E133-E142-E111</f>
        <v>0</v>
      </c>
      <c r="F158" s="387">
        <f>F133-F142-F111</f>
        <v>-71081.8</v>
      </c>
      <c r="G158" s="387">
        <f>G133-G142-G111</f>
        <v>0</v>
      </c>
    </row>
    <row r="159" spans="1:7">
      <c r="A159" s="367" t="s">
        <v>372</v>
      </c>
      <c r="B159" s="366"/>
      <c r="C159" s="439" t="s">
        <v>373</v>
      </c>
      <c r="D159" s="391">
        <f t="shared" ref="D159" si="31">D121-D123-D124-D142-D145</f>
        <v>-108036</v>
      </c>
      <c r="E159" s="391">
        <f>E121-E123-E124-E142-E145</f>
        <v>0</v>
      </c>
      <c r="F159" s="391">
        <f>F121-F123-F124-F142-F145</f>
        <v>-103212.3</v>
      </c>
      <c r="G159" s="391">
        <f>G121-G123-G124-G142-G145</f>
        <v>0</v>
      </c>
    </row>
    <row r="160" spans="1:7">
      <c r="A160" s="367" t="s">
        <v>374</v>
      </c>
      <c r="B160" s="366"/>
      <c r="C160" s="439" t="s">
        <v>375</v>
      </c>
      <c r="D160" s="392">
        <f t="shared" ref="D160" si="32">IF(D175=0,"-",1000*D158/D175)</f>
        <v>-4732.5829383886257</v>
      </c>
      <c r="E160" s="392" t="str">
        <f>IF(E175=0,"-",1000*E158/E175)</f>
        <v>-</v>
      </c>
      <c r="F160" s="392">
        <f>IF(F175=0,"-",1000*F158/F175)</f>
        <v>-4410.3617298504687</v>
      </c>
      <c r="G160" s="392">
        <v>0</v>
      </c>
    </row>
    <row r="161" spans="1:7">
      <c r="A161" s="367" t="s">
        <v>374</v>
      </c>
      <c r="B161" s="366"/>
      <c r="C161" s="439" t="s">
        <v>376</v>
      </c>
      <c r="D161" s="391">
        <f t="shared" ref="D161" si="33">IF(D175=0,0,1000*(D159/D175))</f>
        <v>-6737.0915440259423</v>
      </c>
      <c r="E161" s="391">
        <f>IF(E175=0,0,1000*(E159/E175))</f>
        <v>0</v>
      </c>
      <c r="F161" s="391">
        <f>IF(F175=0,0,1000*(F159/F175))</f>
        <v>-6403.9399391946399</v>
      </c>
      <c r="G161" s="391">
        <f>IF(G175=0,0,1000*(G159/G175))</f>
        <v>0</v>
      </c>
    </row>
    <row r="162" spans="1:7">
      <c r="A162" s="448" t="s">
        <v>377</v>
      </c>
      <c r="B162" s="449"/>
      <c r="C162" s="450" t="s">
        <v>378</v>
      </c>
      <c r="D162" s="390">
        <f t="shared" ref="D162" si="34">IF((D22+D23+D65+D66)=0,0,D158/(D22+D23+D65+D66))</f>
        <v>-1.5159572449307757</v>
      </c>
      <c r="E162" s="390">
        <f>IF((E22+E23+E65+E66)=0,0,E158/(E22+E23+E65+E66))</f>
        <v>0</v>
      </c>
      <c r="F162" s="390">
        <f>IF((F22+F23+F65+F66)=0,0,F158/(F22+F23+F65+F66))</f>
        <v>-1.4004361968520538</v>
      </c>
      <c r="G162" s="390">
        <f>IF((G22+G23+G65+G66)=0,0,G158/(G22+G23+G65+G66))</f>
        <v>0</v>
      </c>
    </row>
    <row r="163" spans="1:7">
      <c r="A163" s="367" t="s">
        <v>379</v>
      </c>
      <c r="B163" s="366"/>
      <c r="C163" s="439" t="s">
        <v>420</v>
      </c>
      <c r="D163" s="370">
        <f t="shared" ref="D163" si="35">D145</f>
        <v>122377.4</v>
      </c>
      <c r="E163" s="370">
        <f>E145</f>
        <v>0</v>
      </c>
      <c r="F163" s="370">
        <f>F145</f>
        <v>125825.8</v>
      </c>
      <c r="G163" s="370">
        <f>G145</f>
        <v>0</v>
      </c>
    </row>
    <row r="164" spans="1:7" ht="28">
      <c r="A164" s="374" t="s">
        <v>380</v>
      </c>
      <c r="B164" s="451"/>
      <c r="C164" s="452" t="s">
        <v>381</v>
      </c>
      <c r="D164" s="393">
        <f t="shared" ref="D164:G164" si="36">IF(D178=0,0,D146/D178)</f>
        <v>0.59083235243491727</v>
      </c>
      <c r="E164" s="393">
        <f t="shared" si="36"/>
        <v>0</v>
      </c>
      <c r="F164" s="393">
        <f t="shared" si="36"/>
        <v>0.59997408611768244</v>
      </c>
      <c r="G164" s="393">
        <f t="shared" si="36"/>
        <v>0</v>
      </c>
    </row>
    <row r="165" spans="1:7">
      <c r="A165" s="453" t="s">
        <v>382</v>
      </c>
      <c r="B165" s="454"/>
      <c r="C165" s="455" t="s">
        <v>383</v>
      </c>
      <c r="D165" s="396">
        <f t="shared" ref="D165" si="37">IF(D177=0,0,D180/D177)</f>
        <v>1.0175691280788803E-2</v>
      </c>
      <c r="E165" s="396">
        <f>IF(E177=0,0,E180/E177)</f>
        <v>3.1106070575198253E-2</v>
      </c>
      <c r="F165" s="396">
        <f>IF(F177=0,0,F180/F177)</f>
        <v>2.4043419310485308E-2</v>
      </c>
      <c r="G165" s="396">
        <f>IF(G177=0,0,G180/G177)</f>
        <v>3.0547667000935391E-2</v>
      </c>
    </row>
    <row r="166" spans="1:7">
      <c r="A166" s="367" t="s">
        <v>384</v>
      </c>
      <c r="B166" s="366"/>
      <c r="C166" s="439" t="s">
        <v>252</v>
      </c>
      <c r="D166" s="370">
        <f t="shared" ref="D166" si="38">D55</f>
        <v>12314.300000000001</v>
      </c>
      <c r="E166" s="370">
        <f>E55</f>
        <v>11548</v>
      </c>
      <c r="F166" s="370">
        <f>F55</f>
        <v>11767</v>
      </c>
      <c r="G166" s="370">
        <f>G55</f>
        <v>12145</v>
      </c>
    </row>
    <row r="167" spans="1:7">
      <c r="A167" s="448" t="s">
        <v>385</v>
      </c>
      <c r="B167" s="449"/>
      <c r="C167" s="450" t="s">
        <v>386</v>
      </c>
      <c r="D167" s="390">
        <f t="shared" ref="D167" si="39">IF(0=D111,0,(D44+D45+D46+D47+D48)/D111)</f>
        <v>9.3713903645905889E-3</v>
      </c>
      <c r="E167" s="390">
        <f>IF(0=E111,0,(E44+E45+E46+E47+E48)/E111)</f>
        <v>0</v>
      </c>
      <c r="F167" s="390">
        <f>IF(0=F111,0,(F44+F45+F46+F47+F48)/F111)</f>
        <v>6.5092901894983138E-3</v>
      </c>
      <c r="G167" s="390">
        <f>IF(0=G111,0,(G44+G45+G46+G47+G48)/G111)</f>
        <v>0</v>
      </c>
    </row>
    <row r="168" spans="1:7">
      <c r="A168" s="367" t="s">
        <v>387</v>
      </c>
      <c r="B168" s="437"/>
      <c r="C168" s="438" t="s">
        <v>388</v>
      </c>
      <c r="D168" s="370">
        <f t="shared" ref="D168" si="40">D38-D44</f>
        <v>-247.1</v>
      </c>
      <c r="E168" s="370">
        <f>E38-E44</f>
        <v>-164</v>
      </c>
      <c r="F168" s="370">
        <f>F38-F44</f>
        <v>-190.5</v>
      </c>
      <c r="G168" s="370">
        <f>G38-G44</f>
        <v>-170</v>
      </c>
    </row>
    <row r="169" spans="1:7">
      <c r="A169" s="448" t="s">
        <v>389</v>
      </c>
      <c r="B169" s="449"/>
      <c r="C169" s="450" t="s">
        <v>390</v>
      </c>
      <c r="D169" s="373">
        <f t="shared" ref="D169" si="41">IF(D177=0,0,D168/D177)</f>
        <v>-1.959792139893151E-3</v>
      </c>
      <c r="E169" s="373">
        <f>IF(E177=0,0,E168/E177)</f>
        <v>-1.419815077743533E-3</v>
      </c>
      <c r="F169" s="373">
        <f>IF(F177=0,0,F168/F177)</f>
        <v>-1.5157928909711261E-3</v>
      </c>
      <c r="G169" s="373">
        <f>IF(G177=0,0,G168/G177)</f>
        <v>-1.432580245561108E-3</v>
      </c>
    </row>
    <row r="170" spans="1:7">
      <c r="A170" s="367" t="s">
        <v>391</v>
      </c>
      <c r="B170" s="366"/>
      <c r="C170" s="439" t="s">
        <v>392</v>
      </c>
      <c r="D170" s="370">
        <f t="shared" ref="D170:G170" si="42">SUM(D82:D87)+SUM(D89:D94)</f>
        <v>13326</v>
      </c>
      <c r="E170" s="370">
        <f t="shared" si="42"/>
        <v>20975</v>
      </c>
      <c r="F170" s="370">
        <f t="shared" si="42"/>
        <v>17012.8</v>
      </c>
      <c r="G170" s="370">
        <f t="shared" si="42"/>
        <v>13300</v>
      </c>
    </row>
    <row r="171" spans="1:7">
      <c r="A171" s="367" t="s">
        <v>393</v>
      </c>
      <c r="B171" s="366"/>
      <c r="C171" s="439" t="s">
        <v>394</v>
      </c>
      <c r="D171" s="391">
        <f t="shared" ref="D171:G171" si="43">SUM(D96:D102)+SUM(D104:D105)</f>
        <v>3161.7</v>
      </c>
      <c r="E171" s="391">
        <f t="shared" si="43"/>
        <v>2180</v>
      </c>
      <c r="F171" s="391">
        <f t="shared" si="43"/>
        <v>2507.6999999999998</v>
      </c>
      <c r="G171" s="391">
        <f t="shared" si="43"/>
        <v>2350</v>
      </c>
    </row>
    <row r="172" spans="1:7">
      <c r="A172" s="453" t="s">
        <v>395</v>
      </c>
      <c r="B172" s="454"/>
      <c r="C172" s="455" t="s">
        <v>396</v>
      </c>
      <c r="D172" s="396">
        <f t="shared" ref="D172" si="44">IF(D184=0,0,D170/D184)</f>
        <v>0.10674634326086609</v>
      </c>
      <c r="E172" s="396">
        <f>IF(E184=0,0,E170/E184)</f>
        <v>0.15624068887432216</v>
      </c>
      <c r="F172" s="396">
        <f>IF(F184=0,0,F170/F184)</f>
        <v>0.12839374242009163</v>
      </c>
      <c r="G172" s="396">
        <f>IF(G184=0,0,G170/G184)</f>
        <v>0.1018658296818646</v>
      </c>
    </row>
    <row r="173" spans="1:7">
      <c r="C173" s="456"/>
    </row>
    <row r="174" spans="1:7">
      <c r="A174" s="457" t="s">
        <v>397</v>
      </c>
      <c r="B174" s="399"/>
      <c r="C174" s="458"/>
      <c r="D174" s="316"/>
      <c r="E174" s="316"/>
      <c r="F174" s="316"/>
      <c r="G174" s="316"/>
    </row>
    <row r="175" spans="1:7" s="257" customFormat="1">
      <c r="A175" s="459" t="s">
        <v>398</v>
      </c>
      <c r="B175" s="399"/>
      <c r="C175" s="460" t="s">
        <v>421</v>
      </c>
      <c r="D175" s="461">
        <v>16036</v>
      </c>
      <c r="E175" s="461"/>
      <c r="F175" s="461">
        <v>16117</v>
      </c>
      <c r="G175" s="461"/>
    </row>
    <row r="176" spans="1:7">
      <c r="A176" s="457" t="s">
        <v>400</v>
      </c>
      <c r="B176" s="399"/>
      <c r="C176" s="460"/>
      <c r="D176" s="399"/>
      <c r="E176" s="399"/>
      <c r="F176" s="399"/>
      <c r="G176" s="399"/>
    </row>
    <row r="177" spans="1:7">
      <c r="A177" s="459" t="s">
        <v>401</v>
      </c>
      <c r="B177" s="399"/>
      <c r="C177" s="460" t="s">
        <v>402</v>
      </c>
      <c r="D177" s="400">
        <f t="shared" ref="D177:G177" si="45">SUM(D22:D32)+SUM(D44:D53)+SUM(D65:D72)+D75</f>
        <v>126084.8</v>
      </c>
      <c r="E177" s="400">
        <f t="shared" si="45"/>
        <v>115508</v>
      </c>
      <c r="F177" s="400">
        <f t="shared" si="45"/>
        <v>125676.79999999999</v>
      </c>
      <c r="G177" s="400">
        <f t="shared" si="45"/>
        <v>118667</v>
      </c>
    </row>
    <row r="178" spans="1:7">
      <c r="A178" s="459" t="s">
        <v>403</v>
      </c>
      <c r="B178" s="399"/>
      <c r="C178" s="460" t="s">
        <v>404</v>
      </c>
      <c r="D178" s="400">
        <f t="shared" ref="D178" si="46">D78-D17-D20-D59-D63-D64</f>
        <v>115030.6</v>
      </c>
      <c r="E178" s="400">
        <f>E78-E17-E20-E59-E63-E64</f>
        <v>117476.5</v>
      </c>
      <c r="F178" s="400">
        <f>F78-F17-F20-F59-F63-F64</f>
        <v>119627.00000000001</v>
      </c>
      <c r="G178" s="400">
        <f>G78-G17-G20-G59-G63-G64</f>
        <v>121665.4</v>
      </c>
    </row>
    <row r="179" spans="1:7">
      <c r="A179" s="459"/>
      <c r="B179" s="399"/>
      <c r="C179" s="460" t="s">
        <v>405</v>
      </c>
      <c r="D179" s="400">
        <f t="shared" ref="D179" si="47">D178+D170</f>
        <v>128356.6</v>
      </c>
      <c r="E179" s="400">
        <f>E178+E170</f>
        <v>138451.5</v>
      </c>
      <c r="F179" s="400">
        <f>F178+F170</f>
        <v>136639.80000000002</v>
      </c>
      <c r="G179" s="400">
        <f>G178+G170</f>
        <v>134965.4</v>
      </c>
    </row>
    <row r="180" spans="1:7">
      <c r="A180" s="459" t="s">
        <v>406</v>
      </c>
      <c r="B180" s="399"/>
      <c r="C180" s="460" t="s">
        <v>407</v>
      </c>
      <c r="D180" s="400">
        <f t="shared" ref="D180" si="48">D38-D44+D8+D9+D10+D16-D33</f>
        <v>1283</v>
      </c>
      <c r="E180" s="400">
        <f>E38-E44+E8+E9+E10+E16-E33</f>
        <v>3593</v>
      </c>
      <c r="F180" s="400">
        <f>F38-F44+F8+F9+F10+F16-F33</f>
        <v>3021.7</v>
      </c>
      <c r="G180" s="400">
        <f>G38-G44+G8+G9+G10+G16-G33</f>
        <v>3625</v>
      </c>
    </row>
    <row r="181" spans="1:7" ht="27.5" customHeight="1">
      <c r="A181" s="462" t="s">
        <v>408</v>
      </c>
      <c r="B181" s="402"/>
      <c r="C181" s="463" t="s">
        <v>409</v>
      </c>
      <c r="D181" s="403">
        <f t="shared" ref="D181:G181" si="49">D22+D23+D24+D25+D26+D29+SUM(D44:D47)+SUM(D49:D53)-D54+D32-D33+SUM(D65:D70)+D72</f>
        <v>125743</v>
      </c>
      <c r="E181" s="403">
        <f t="shared" si="49"/>
        <v>114466</v>
      </c>
      <c r="F181" s="403">
        <f t="shared" si="49"/>
        <v>125260.09999999999</v>
      </c>
      <c r="G181" s="403">
        <f t="shared" si="49"/>
        <v>118154.5</v>
      </c>
    </row>
    <row r="182" spans="1:7">
      <c r="A182" s="464" t="s">
        <v>410</v>
      </c>
      <c r="B182" s="402"/>
      <c r="C182" s="463" t="s">
        <v>411</v>
      </c>
      <c r="D182" s="403">
        <f t="shared" ref="D182" si="50">D181+D171</f>
        <v>128904.7</v>
      </c>
      <c r="E182" s="403">
        <f>E181+E171</f>
        <v>116646</v>
      </c>
      <c r="F182" s="403">
        <f>F181+F171</f>
        <v>127767.79999999999</v>
      </c>
      <c r="G182" s="403">
        <f>G181+G171</f>
        <v>120504.5</v>
      </c>
    </row>
    <row r="183" spans="1:7">
      <c r="A183" s="464" t="s">
        <v>412</v>
      </c>
      <c r="B183" s="402"/>
      <c r="C183" s="463" t="s">
        <v>413</v>
      </c>
      <c r="D183" s="403">
        <f t="shared" ref="D183:G183" si="51">D4+D5-D7+D38+D39+D40+D41+D43+D13-D16+D57+D58+D60+D62</f>
        <v>111512</v>
      </c>
      <c r="E183" s="403">
        <f t="shared" si="51"/>
        <v>113273</v>
      </c>
      <c r="F183" s="403">
        <f t="shared" si="51"/>
        <v>115492.1</v>
      </c>
      <c r="G183" s="403">
        <f t="shared" si="51"/>
        <v>117263.9</v>
      </c>
    </row>
    <row r="184" spans="1:7">
      <c r="A184" s="464" t="s">
        <v>414</v>
      </c>
      <c r="B184" s="402"/>
      <c r="C184" s="463" t="s">
        <v>415</v>
      </c>
      <c r="D184" s="403">
        <f t="shared" ref="D184" si="52">D183+D170</f>
        <v>124838</v>
      </c>
      <c r="E184" s="403">
        <f>E183+E170</f>
        <v>134248</v>
      </c>
      <c r="F184" s="403">
        <f>F183+F170</f>
        <v>132504.9</v>
      </c>
      <c r="G184" s="403">
        <f>G183+G170</f>
        <v>130563.9</v>
      </c>
    </row>
    <row r="185" spans="1:7">
      <c r="A185" s="464"/>
      <c r="B185" s="402"/>
      <c r="C185" s="463" t="s">
        <v>416</v>
      </c>
      <c r="D185" s="403">
        <f t="shared" ref="D185:G186" si="53">D181-D183</f>
        <v>14231</v>
      </c>
      <c r="E185" s="403">
        <f t="shared" si="53"/>
        <v>1193</v>
      </c>
      <c r="F185" s="403">
        <f t="shared" si="53"/>
        <v>9767.9999999999854</v>
      </c>
      <c r="G185" s="403">
        <f t="shared" si="53"/>
        <v>890.60000000000582</v>
      </c>
    </row>
    <row r="186" spans="1:7">
      <c r="A186" s="464"/>
      <c r="B186" s="402"/>
      <c r="C186" s="463" t="s">
        <v>417</v>
      </c>
      <c r="D186" s="403">
        <f t="shared" si="53"/>
        <v>4066.6999999999971</v>
      </c>
      <c r="E186" s="403">
        <f t="shared" si="53"/>
        <v>-17602</v>
      </c>
      <c r="F186" s="403">
        <f t="shared" si="53"/>
        <v>-4737.1000000000058</v>
      </c>
      <c r="G186" s="403">
        <f t="shared" si="53"/>
        <v>-10059.399999999994</v>
      </c>
    </row>
  </sheetData>
  <sheetProtection selectLockedCells="1" sort="0" autoFilter="0" pivotTables="0"/>
  <autoFilter ref="A1:AM1" xr:uid="{00000000-0009-0000-0000-000010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0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7" man="1"/>
    <brk id="148" max="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AQ186"/>
  <sheetViews>
    <sheetView zoomScale="115" zoomScaleNormal="115" workbookViewId="0">
      <selection activeCell="B31" sqref="B31"/>
    </sheetView>
  </sheetViews>
  <sheetFormatPr baseColWidth="10" defaultColWidth="11.5" defaultRowHeight="13"/>
  <cols>
    <col min="1" max="1" width="15.1640625" style="252" customWidth="1"/>
    <col min="2" max="2" width="3.6640625" style="252" customWidth="1"/>
    <col min="3" max="3" width="39.1640625" style="252" customWidth="1"/>
    <col min="4" max="7" width="11.5" style="252" customWidth="1"/>
    <col min="8" max="16384" width="11.5" style="252"/>
  </cols>
  <sheetData>
    <row r="1" spans="1:43" s="244" customFormat="1" ht="18" customHeight="1">
      <c r="A1" s="467" t="s">
        <v>190</v>
      </c>
      <c r="B1" s="520" t="s">
        <v>655</v>
      </c>
      <c r="C1" s="520" t="s">
        <v>164</v>
      </c>
      <c r="D1" s="241" t="s">
        <v>23</v>
      </c>
      <c r="E1" s="242" t="s">
        <v>22</v>
      </c>
      <c r="F1" s="241" t="s">
        <v>23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</row>
    <row r="2" spans="1:43" s="250" customFormat="1" ht="15" customHeight="1">
      <c r="A2" s="245"/>
      <c r="B2" s="246"/>
      <c r="C2" s="247" t="s">
        <v>192</v>
      </c>
      <c r="D2" s="248">
        <v>2015</v>
      </c>
      <c r="E2" s="249">
        <v>2016</v>
      </c>
      <c r="F2" s="248">
        <v>2016</v>
      </c>
      <c r="G2" s="249">
        <v>2017</v>
      </c>
    </row>
    <row r="3" spans="1:43" ht="15" customHeight="1">
      <c r="A3" s="571" t="s">
        <v>193</v>
      </c>
      <c r="B3" s="572"/>
      <c r="C3" s="572"/>
      <c r="D3" s="251"/>
      <c r="E3" s="251"/>
      <c r="F3" s="251"/>
      <c r="G3" s="251"/>
    </row>
    <row r="4" spans="1:43" s="257" customFormat="1" ht="12.75" customHeight="1">
      <c r="A4" s="253">
        <v>30</v>
      </c>
      <c r="B4" s="254"/>
      <c r="C4" s="255" t="s">
        <v>33</v>
      </c>
      <c r="D4" s="256">
        <v>698368.8</v>
      </c>
      <c r="E4" s="256">
        <v>719003</v>
      </c>
      <c r="F4" s="256">
        <v>712907.99921000004</v>
      </c>
      <c r="G4" s="256">
        <v>725689.9</v>
      </c>
    </row>
    <row r="5" spans="1:43" s="257" customFormat="1" ht="12.75" customHeight="1">
      <c r="A5" s="258">
        <v>31</v>
      </c>
      <c r="B5" s="259"/>
      <c r="C5" s="260" t="s">
        <v>194</v>
      </c>
      <c r="D5" s="261">
        <v>428279</v>
      </c>
      <c r="E5" s="261">
        <v>439972.9</v>
      </c>
      <c r="F5" s="261">
        <v>427476.93394000002</v>
      </c>
      <c r="G5" s="261">
        <v>441929.3</v>
      </c>
    </row>
    <row r="6" spans="1:43" s="257" customFormat="1" ht="12.75" customHeight="1">
      <c r="A6" s="262" t="s">
        <v>36</v>
      </c>
      <c r="B6" s="263"/>
      <c r="C6" s="264" t="s">
        <v>195</v>
      </c>
      <c r="D6" s="261">
        <v>75565.3</v>
      </c>
      <c r="E6" s="261">
        <v>82351.3</v>
      </c>
      <c r="F6" s="261">
        <v>83253.348429999998</v>
      </c>
      <c r="G6" s="261">
        <v>71386.899999999994</v>
      </c>
    </row>
    <row r="7" spans="1:43" s="257" customFormat="1" ht="12.75" customHeight="1">
      <c r="A7" s="262" t="s">
        <v>196</v>
      </c>
      <c r="B7" s="263"/>
      <c r="C7" s="264" t="s">
        <v>197</v>
      </c>
      <c r="D7" s="261">
        <v>3674</v>
      </c>
      <c r="E7" s="261">
        <v>0</v>
      </c>
      <c r="F7" s="261">
        <v>1052.5050000000001</v>
      </c>
      <c r="G7" s="261">
        <v>0</v>
      </c>
    </row>
    <row r="8" spans="1:43" s="257" customFormat="1" ht="12.75" customHeight="1">
      <c r="A8" s="265">
        <v>330</v>
      </c>
      <c r="B8" s="259"/>
      <c r="C8" s="260" t="s">
        <v>198</v>
      </c>
      <c r="D8" s="261">
        <v>103828.7</v>
      </c>
      <c r="E8" s="261">
        <v>156408.6</v>
      </c>
      <c r="F8" s="261">
        <v>141797.71538000001</v>
      </c>
      <c r="G8" s="261">
        <v>114251.9</v>
      </c>
    </row>
    <row r="9" spans="1:43" s="257" customFormat="1" ht="12.75" customHeight="1">
      <c r="A9" s="265">
        <v>332</v>
      </c>
      <c r="B9" s="259"/>
      <c r="C9" s="260" t="s">
        <v>199</v>
      </c>
      <c r="D9" s="261">
        <v>13028.7</v>
      </c>
      <c r="E9" s="261">
        <v>10928.7</v>
      </c>
      <c r="F9" s="261">
        <v>9225.5482900000006</v>
      </c>
      <c r="G9" s="261">
        <v>10407.4</v>
      </c>
    </row>
    <row r="10" spans="1:43" s="257" customFormat="1" ht="12.75" customHeight="1">
      <c r="A10" s="265">
        <v>339</v>
      </c>
      <c r="B10" s="259"/>
      <c r="C10" s="260" t="s">
        <v>200</v>
      </c>
      <c r="D10" s="261">
        <v>0</v>
      </c>
      <c r="E10" s="261">
        <v>0</v>
      </c>
      <c r="F10" s="261">
        <v>0</v>
      </c>
      <c r="G10" s="261">
        <v>0</v>
      </c>
    </row>
    <row r="11" spans="1:43" s="257" customFormat="1" ht="12.75" customHeight="1">
      <c r="A11" s="258">
        <v>350</v>
      </c>
      <c r="B11" s="259"/>
      <c r="C11" s="260" t="s">
        <v>201</v>
      </c>
      <c r="D11" s="261">
        <v>32015</v>
      </c>
      <c r="E11" s="261">
        <v>14500.8</v>
      </c>
      <c r="F11" s="261">
        <v>19236.481500000002</v>
      </c>
      <c r="G11" s="261">
        <v>13691.6</v>
      </c>
    </row>
    <row r="12" spans="1:43" s="269" customFormat="1" ht="14">
      <c r="A12" s="266">
        <v>351</v>
      </c>
      <c r="B12" s="267"/>
      <c r="C12" s="268" t="s">
        <v>202</v>
      </c>
      <c r="D12" s="261">
        <v>1382.6</v>
      </c>
      <c r="E12" s="261">
        <v>364.5</v>
      </c>
      <c r="F12" s="261">
        <v>835.07306000000005</v>
      </c>
      <c r="G12" s="261">
        <v>257.3</v>
      </c>
    </row>
    <row r="13" spans="1:43" s="257" customFormat="1" ht="12.75" customHeight="1">
      <c r="A13" s="258">
        <v>36</v>
      </c>
      <c r="B13" s="259"/>
      <c r="C13" s="260" t="s">
        <v>203</v>
      </c>
      <c r="D13" s="261">
        <v>2668243.2000000002</v>
      </c>
      <c r="E13" s="261">
        <v>2755017</v>
      </c>
      <c r="F13" s="261">
        <v>2774749.2568700002</v>
      </c>
      <c r="G13" s="261">
        <v>2851387.9</v>
      </c>
    </row>
    <row r="14" spans="1:43" s="257" customFormat="1" ht="12.75" customHeight="1">
      <c r="A14" s="270" t="s">
        <v>204</v>
      </c>
      <c r="B14" s="259"/>
      <c r="C14" s="271" t="s">
        <v>205</v>
      </c>
      <c r="D14" s="261">
        <v>658428.19999999995</v>
      </c>
      <c r="E14" s="261">
        <v>678129.7</v>
      </c>
      <c r="F14" s="261">
        <v>674807.04526000004</v>
      </c>
      <c r="G14" s="261">
        <v>687093</v>
      </c>
    </row>
    <row r="15" spans="1:43" s="257" customFormat="1" ht="12.75" customHeight="1">
      <c r="A15" s="270" t="s">
        <v>206</v>
      </c>
      <c r="B15" s="259"/>
      <c r="C15" s="271" t="s">
        <v>207</v>
      </c>
      <c r="D15" s="261">
        <v>0</v>
      </c>
      <c r="E15" s="261">
        <v>0</v>
      </c>
      <c r="F15" s="261">
        <v>0</v>
      </c>
      <c r="G15" s="261">
        <v>0</v>
      </c>
    </row>
    <row r="16" spans="1:43" s="273" customFormat="1" ht="26.25" customHeight="1">
      <c r="A16" s="270" t="s">
        <v>208</v>
      </c>
      <c r="B16" s="272"/>
      <c r="C16" s="271" t="s">
        <v>209</v>
      </c>
      <c r="D16" s="261">
        <v>19947.5</v>
      </c>
      <c r="E16" s="261">
        <v>21211.5</v>
      </c>
      <c r="F16" s="261">
        <v>21111.566200000001</v>
      </c>
      <c r="G16" s="261">
        <v>22082.400000000001</v>
      </c>
    </row>
    <row r="17" spans="1:7" s="274" customFormat="1">
      <c r="A17" s="258">
        <v>37</v>
      </c>
      <c r="B17" s="259"/>
      <c r="C17" s="260" t="s">
        <v>210</v>
      </c>
      <c r="D17" s="261">
        <v>248194.7</v>
      </c>
      <c r="E17" s="261">
        <v>233866.7</v>
      </c>
      <c r="F17" s="261">
        <v>241029.8364</v>
      </c>
      <c r="G17" s="261">
        <v>224775.9</v>
      </c>
    </row>
    <row r="18" spans="1:7" s="274" customFormat="1">
      <c r="A18" s="265" t="s">
        <v>211</v>
      </c>
      <c r="B18" s="259"/>
      <c r="C18" s="260" t="s">
        <v>212</v>
      </c>
      <c r="D18" s="261">
        <v>0</v>
      </c>
      <c r="E18" s="261">
        <v>0</v>
      </c>
      <c r="F18" s="261">
        <v>0</v>
      </c>
      <c r="G18" s="261">
        <v>0</v>
      </c>
    </row>
    <row r="19" spans="1:7" s="274" customFormat="1">
      <c r="A19" s="265" t="s">
        <v>213</v>
      </c>
      <c r="B19" s="259"/>
      <c r="C19" s="260" t="s">
        <v>214</v>
      </c>
      <c r="D19" s="261">
        <v>0</v>
      </c>
      <c r="E19" s="261">
        <v>0</v>
      </c>
      <c r="F19" s="261">
        <v>0</v>
      </c>
      <c r="G19" s="261">
        <v>0</v>
      </c>
    </row>
    <row r="20" spans="1:7" s="257" customFormat="1" ht="12.75" customHeight="1">
      <c r="A20" s="276">
        <v>39</v>
      </c>
      <c r="B20" s="277"/>
      <c r="C20" s="278" t="s">
        <v>215</v>
      </c>
      <c r="D20" s="279">
        <v>451179.6</v>
      </c>
      <c r="E20" s="279">
        <v>564568.5</v>
      </c>
      <c r="F20" s="279">
        <v>511944.06112999999</v>
      </c>
      <c r="G20" s="279">
        <v>491662.3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4193340.7</v>
      </c>
      <c r="E21" s="282">
        <f t="shared" si="0"/>
        <v>4330062.2</v>
      </c>
      <c r="F21" s="282">
        <f t="shared" si="0"/>
        <v>4327258.8446500003</v>
      </c>
      <c r="G21" s="282">
        <f t="shared" si="0"/>
        <v>4382391.2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283">
        <v>1748877.7000000002</v>
      </c>
      <c r="E22" s="283">
        <v>1788000</v>
      </c>
      <c r="F22" s="283">
        <v>1793548.3273100001</v>
      </c>
      <c r="G22" s="283">
        <v>1838400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283">
        <v>360634.5</v>
      </c>
      <c r="E23" s="283">
        <v>355445</v>
      </c>
      <c r="F23" s="283">
        <v>362432.27815000003</v>
      </c>
      <c r="G23" s="283">
        <v>363780</v>
      </c>
    </row>
    <row r="24" spans="1:7" s="284" customFormat="1" ht="12.75" customHeight="1">
      <c r="A24" s="258">
        <v>41</v>
      </c>
      <c r="B24" s="259"/>
      <c r="C24" s="260" t="s">
        <v>221</v>
      </c>
      <c r="D24" s="283">
        <v>120862.9</v>
      </c>
      <c r="E24" s="283">
        <v>57685.5</v>
      </c>
      <c r="F24" s="283">
        <v>77534.603300000002</v>
      </c>
      <c r="G24" s="283">
        <v>61613.5</v>
      </c>
    </row>
    <row r="25" spans="1:7" s="257" customFormat="1" ht="12.75" customHeight="1">
      <c r="A25" s="285">
        <v>42</v>
      </c>
      <c r="B25" s="286"/>
      <c r="C25" s="260" t="s">
        <v>222</v>
      </c>
      <c r="D25" s="283">
        <v>302917.3</v>
      </c>
      <c r="E25" s="283">
        <v>285481.90000000002</v>
      </c>
      <c r="F25" s="283">
        <v>293589.21026999998</v>
      </c>
      <c r="G25" s="283">
        <v>283912.09999999998</v>
      </c>
    </row>
    <row r="26" spans="1:7" s="288" customFormat="1" ht="12.75" customHeight="1">
      <c r="A26" s="266">
        <v>430</v>
      </c>
      <c r="B26" s="259"/>
      <c r="C26" s="260" t="s">
        <v>223</v>
      </c>
      <c r="D26" s="287">
        <v>12492.1</v>
      </c>
      <c r="E26" s="287">
        <v>3507.4</v>
      </c>
      <c r="F26" s="287">
        <v>15401.70947</v>
      </c>
      <c r="G26" s="287">
        <v>3767.5</v>
      </c>
    </row>
    <row r="27" spans="1:7" s="288" customFormat="1" ht="12.75" customHeight="1">
      <c r="A27" s="266">
        <v>431</v>
      </c>
      <c r="B27" s="259"/>
      <c r="C27" s="260" t="s">
        <v>224</v>
      </c>
      <c r="D27" s="287">
        <v>16168.5</v>
      </c>
      <c r="E27" s="287">
        <v>8090.1</v>
      </c>
      <c r="F27" s="287">
        <v>8543.6711300000006</v>
      </c>
      <c r="G27" s="287">
        <v>14443.1</v>
      </c>
    </row>
    <row r="28" spans="1:7" s="288" customFormat="1" ht="12.75" customHeight="1">
      <c r="A28" s="266">
        <v>432</v>
      </c>
      <c r="B28" s="259"/>
      <c r="C28" s="260" t="s">
        <v>225</v>
      </c>
      <c r="D28" s="287">
        <v>0</v>
      </c>
      <c r="E28" s="287">
        <v>0</v>
      </c>
      <c r="F28" s="287">
        <v>0</v>
      </c>
      <c r="G28" s="287">
        <v>0</v>
      </c>
    </row>
    <row r="29" spans="1:7" s="288" customFormat="1" ht="12.75" customHeight="1">
      <c r="A29" s="266">
        <v>439</v>
      </c>
      <c r="B29" s="259"/>
      <c r="C29" s="260" t="s">
        <v>226</v>
      </c>
      <c r="D29" s="287">
        <v>0</v>
      </c>
      <c r="E29" s="287">
        <v>0</v>
      </c>
      <c r="F29" s="287">
        <v>0</v>
      </c>
      <c r="G29" s="287">
        <v>0</v>
      </c>
    </row>
    <row r="30" spans="1:7" s="257" customFormat="1" ht="28">
      <c r="A30" s="266">
        <v>450</v>
      </c>
      <c r="B30" s="267"/>
      <c r="C30" s="268" t="s">
        <v>227</v>
      </c>
      <c r="D30" s="261">
        <v>29919.599999999999</v>
      </c>
      <c r="E30" s="261">
        <v>7058</v>
      </c>
      <c r="F30" s="261">
        <v>7026.0015199999998</v>
      </c>
      <c r="G30" s="261">
        <v>3436.5</v>
      </c>
    </row>
    <row r="31" spans="1:7" s="269" customFormat="1" ht="28">
      <c r="A31" s="266">
        <v>451</v>
      </c>
      <c r="B31" s="267"/>
      <c r="C31" s="268" t="s">
        <v>228</v>
      </c>
      <c r="D31" s="283">
        <v>7367.4</v>
      </c>
      <c r="E31" s="283">
        <v>55187.8</v>
      </c>
      <c r="F31" s="283">
        <v>9968.8062699999991</v>
      </c>
      <c r="G31" s="283">
        <v>32443.8</v>
      </c>
    </row>
    <row r="32" spans="1:7" s="257" customFormat="1" ht="12.75" customHeight="1">
      <c r="A32" s="258">
        <v>46</v>
      </c>
      <c r="B32" s="259"/>
      <c r="C32" s="260" t="s">
        <v>229</v>
      </c>
      <c r="D32" s="283">
        <v>1365923</v>
      </c>
      <c r="E32" s="283">
        <v>1384761.6</v>
      </c>
      <c r="F32" s="283">
        <v>1396761.62298</v>
      </c>
      <c r="G32" s="283">
        <v>1451717.8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289">
        <v>0</v>
      </c>
      <c r="E33" s="289">
        <v>0</v>
      </c>
      <c r="F33" s="289">
        <v>0</v>
      </c>
      <c r="G33" s="289">
        <v>0</v>
      </c>
    </row>
    <row r="34" spans="1:7" s="257" customFormat="1" ht="15" customHeight="1">
      <c r="A34" s="258">
        <v>47</v>
      </c>
      <c r="B34" s="259"/>
      <c r="C34" s="260" t="s">
        <v>210</v>
      </c>
      <c r="D34" s="283">
        <v>248194.7</v>
      </c>
      <c r="E34" s="283">
        <v>233866.7</v>
      </c>
      <c r="F34" s="283">
        <v>241029.8364</v>
      </c>
      <c r="G34" s="283">
        <v>224775.9</v>
      </c>
    </row>
    <row r="35" spans="1:7" s="257" customFormat="1" ht="15" customHeight="1">
      <c r="A35" s="276">
        <v>49</v>
      </c>
      <c r="B35" s="277"/>
      <c r="C35" s="278" t="s">
        <v>232</v>
      </c>
      <c r="D35" s="290">
        <v>451179.6</v>
      </c>
      <c r="E35" s="290">
        <v>564568.5</v>
      </c>
      <c r="F35" s="290">
        <v>511944.06112999999</v>
      </c>
      <c r="G35" s="290">
        <v>491662.3</v>
      </c>
    </row>
    <row r="36" spans="1:7" ht="13.5" customHeight="1">
      <c r="A36" s="280"/>
      <c r="B36" s="291"/>
      <c r="C36" s="281" t="s">
        <v>233</v>
      </c>
      <c r="D36" s="282">
        <f t="shared" ref="D36:G36" si="1">D22+D23+D24+D25+D26+D27+D28+D29+D30+D31+D32+D34</f>
        <v>4213357.7</v>
      </c>
      <c r="E36" s="282">
        <f t="shared" si="1"/>
        <v>4179084</v>
      </c>
      <c r="F36" s="282">
        <f t="shared" si="1"/>
        <v>4205836.0668000011</v>
      </c>
      <c r="G36" s="282">
        <f t="shared" si="1"/>
        <v>4278290.2</v>
      </c>
    </row>
    <row r="37" spans="1:7" s="292" customFormat="1" ht="15" customHeight="1">
      <c r="A37" s="280"/>
      <c r="B37" s="291"/>
      <c r="C37" s="281" t="s">
        <v>234</v>
      </c>
      <c r="D37" s="282">
        <f t="shared" ref="D37:G37" si="2">D36-D21</f>
        <v>20017</v>
      </c>
      <c r="E37" s="282">
        <f t="shared" si="2"/>
        <v>-150978.20000000019</v>
      </c>
      <c r="F37" s="282">
        <f t="shared" si="2"/>
        <v>-121422.77784999926</v>
      </c>
      <c r="G37" s="282">
        <f t="shared" si="2"/>
        <v>-104101</v>
      </c>
    </row>
    <row r="38" spans="1:7" s="269" customFormat="1" ht="15" customHeight="1">
      <c r="A38" s="265">
        <v>340</v>
      </c>
      <c r="B38" s="259"/>
      <c r="C38" s="260" t="s">
        <v>235</v>
      </c>
      <c r="D38" s="283">
        <v>29089.5</v>
      </c>
      <c r="E38" s="283">
        <v>32780.699999999997</v>
      </c>
      <c r="F38" s="283">
        <v>28807.736970000002</v>
      </c>
      <c r="G38" s="283">
        <v>29366.5</v>
      </c>
    </row>
    <row r="39" spans="1:7" s="269" customFormat="1" ht="15" customHeight="1">
      <c r="A39" s="265">
        <v>341</v>
      </c>
      <c r="B39" s="259"/>
      <c r="C39" s="260" t="s">
        <v>236</v>
      </c>
      <c r="D39" s="283">
        <v>27.8</v>
      </c>
      <c r="E39" s="283">
        <v>0</v>
      </c>
      <c r="F39" s="283">
        <v>0</v>
      </c>
      <c r="G39" s="283">
        <v>0</v>
      </c>
    </row>
    <row r="40" spans="1:7" s="269" customFormat="1" ht="15" customHeight="1">
      <c r="A40" s="265">
        <v>342</v>
      </c>
      <c r="B40" s="259"/>
      <c r="C40" s="260" t="s">
        <v>237</v>
      </c>
      <c r="D40" s="283">
        <v>779.5</v>
      </c>
      <c r="E40" s="283">
        <v>764.9</v>
      </c>
      <c r="F40" s="283">
        <v>794.88076000000001</v>
      </c>
      <c r="G40" s="283">
        <v>791.9</v>
      </c>
    </row>
    <row r="41" spans="1:7" s="269" customFormat="1" ht="15" customHeight="1">
      <c r="A41" s="265">
        <v>343</v>
      </c>
      <c r="B41" s="259"/>
      <c r="C41" s="260" t="s">
        <v>238</v>
      </c>
      <c r="D41" s="283">
        <v>0</v>
      </c>
      <c r="E41" s="283">
        <v>0</v>
      </c>
      <c r="F41" s="283">
        <v>0</v>
      </c>
      <c r="G41" s="283">
        <v>0</v>
      </c>
    </row>
    <row r="42" spans="1:7" s="269" customFormat="1" ht="15" customHeight="1">
      <c r="A42" s="265">
        <v>344</v>
      </c>
      <c r="B42" s="259"/>
      <c r="C42" s="260" t="s">
        <v>239</v>
      </c>
      <c r="D42" s="283">
        <v>1386.9</v>
      </c>
      <c r="E42" s="283">
        <v>376.2</v>
      </c>
      <c r="F42" s="283">
        <v>376.22899999999998</v>
      </c>
      <c r="G42" s="283">
        <v>416.4</v>
      </c>
    </row>
    <row r="43" spans="1:7" s="269" customFormat="1" ht="15" customHeight="1">
      <c r="A43" s="265">
        <v>349</v>
      </c>
      <c r="B43" s="259"/>
      <c r="C43" s="260" t="s">
        <v>240</v>
      </c>
      <c r="D43" s="283">
        <v>460.2</v>
      </c>
      <c r="E43" s="283">
        <v>0</v>
      </c>
      <c r="F43" s="283">
        <v>1943.4531999999999</v>
      </c>
      <c r="G43" s="283">
        <v>1100</v>
      </c>
    </row>
    <row r="44" spans="1:7" s="257" customFormat="1" ht="15" customHeight="1">
      <c r="A44" s="258">
        <v>440</v>
      </c>
      <c r="B44" s="259"/>
      <c r="C44" s="260" t="s">
        <v>241</v>
      </c>
      <c r="D44" s="283">
        <v>8888.2999999999993</v>
      </c>
      <c r="E44" s="283">
        <v>5853.5</v>
      </c>
      <c r="F44" s="283">
        <v>7405.2982199999997</v>
      </c>
      <c r="G44" s="283">
        <v>5844</v>
      </c>
    </row>
    <row r="45" spans="1:7" s="257" customFormat="1" ht="15" customHeight="1">
      <c r="A45" s="258">
        <v>441</v>
      </c>
      <c r="B45" s="259"/>
      <c r="C45" s="260" t="s">
        <v>242</v>
      </c>
      <c r="D45" s="283">
        <v>1601.5</v>
      </c>
      <c r="E45" s="283">
        <v>500</v>
      </c>
      <c r="F45" s="283">
        <v>151.40826000000001</v>
      </c>
      <c r="G45" s="283">
        <v>2400</v>
      </c>
    </row>
    <row r="46" spans="1:7" s="257" customFormat="1" ht="15" customHeight="1">
      <c r="A46" s="258">
        <v>442</v>
      </c>
      <c r="B46" s="259"/>
      <c r="C46" s="260" t="s">
        <v>243</v>
      </c>
      <c r="D46" s="283">
        <v>3235</v>
      </c>
      <c r="E46" s="283">
        <v>3235</v>
      </c>
      <c r="F46" s="283">
        <v>3228.27</v>
      </c>
      <c r="G46" s="283">
        <v>3228.2</v>
      </c>
    </row>
    <row r="47" spans="1:7" s="257" customFormat="1" ht="15" customHeight="1">
      <c r="A47" s="258">
        <v>443</v>
      </c>
      <c r="B47" s="259"/>
      <c r="C47" s="260" t="s">
        <v>244</v>
      </c>
      <c r="D47" s="283">
        <v>5238.5</v>
      </c>
      <c r="E47" s="283">
        <v>5455.7</v>
      </c>
      <c r="F47" s="283">
        <v>5522.4096200000004</v>
      </c>
      <c r="G47" s="283">
        <v>5413.4</v>
      </c>
    </row>
    <row r="48" spans="1:7" s="257" customFormat="1" ht="15" customHeight="1">
      <c r="A48" s="258">
        <v>444</v>
      </c>
      <c r="B48" s="259"/>
      <c r="C48" s="260" t="s">
        <v>239</v>
      </c>
      <c r="D48" s="283">
        <v>1290</v>
      </c>
      <c r="E48" s="283">
        <v>0</v>
      </c>
      <c r="F48" s="283">
        <v>7688.7411000000002</v>
      </c>
      <c r="G48" s="283">
        <v>0</v>
      </c>
    </row>
    <row r="49" spans="1:7" s="257" customFormat="1" ht="15" customHeight="1">
      <c r="A49" s="258">
        <v>445</v>
      </c>
      <c r="B49" s="259"/>
      <c r="C49" s="260" t="s">
        <v>245</v>
      </c>
      <c r="D49" s="283">
        <v>42944.6</v>
      </c>
      <c r="E49" s="283">
        <v>43272</v>
      </c>
      <c r="F49" s="283">
        <v>43128.569600000003</v>
      </c>
      <c r="G49" s="283">
        <v>44077.8</v>
      </c>
    </row>
    <row r="50" spans="1:7" s="257" customFormat="1" ht="15" customHeight="1">
      <c r="A50" s="258">
        <v>446</v>
      </c>
      <c r="B50" s="259"/>
      <c r="C50" s="260" t="s">
        <v>246</v>
      </c>
      <c r="D50" s="283">
        <v>13346.3</v>
      </c>
      <c r="E50" s="283">
        <v>15546.4</v>
      </c>
      <c r="F50" s="283">
        <v>15243.474</v>
      </c>
      <c r="G50" s="283">
        <v>13340.8</v>
      </c>
    </row>
    <row r="51" spans="1:7" s="257" customFormat="1" ht="15" customHeight="1">
      <c r="A51" s="258">
        <v>447</v>
      </c>
      <c r="B51" s="259"/>
      <c r="C51" s="260" t="s">
        <v>247</v>
      </c>
      <c r="D51" s="283">
        <v>42946</v>
      </c>
      <c r="E51" s="283">
        <v>37539.300000000003</v>
      </c>
      <c r="F51" s="283">
        <v>37438.96024</v>
      </c>
      <c r="G51" s="283">
        <v>20714.900000000001</v>
      </c>
    </row>
    <row r="52" spans="1:7" s="257" customFormat="1" ht="15" customHeight="1">
      <c r="A52" s="258">
        <v>448</v>
      </c>
      <c r="B52" s="259"/>
      <c r="C52" s="260" t="s">
        <v>248</v>
      </c>
      <c r="D52" s="283">
        <v>0</v>
      </c>
      <c r="E52" s="283">
        <v>0</v>
      </c>
      <c r="F52" s="283">
        <v>0</v>
      </c>
      <c r="G52" s="283">
        <v>0</v>
      </c>
    </row>
    <row r="53" spans="1:7" s="257" customFormat="1" ht="15" customHeight="1">
      <c r="A53" s="258">
        <v>449</v>
      </c>
      <c r="B53" s="259"/>
      <c r="C53" s="260" t="s">
        <v>249</v>
      </c>
      <c r="D53" s="283">
        <v>0</v>
      </c>
      <c r="E53" s="283">
        <v>0</v>
      </c>
      <c r="F53" s="283">
        <v>0</v>
      </c>
      <c r="G53" s="283">
        <v>0</v>
      </c>
    </row>
    <row r="54" spans="1:7" s="269" customFormat="1" ht="13.5" customHeight="1">
      <c r="A54" s="293" t="s">
        <v>250</v>
      </c>
      <c r="B54" s="294"/>
      <c r="C54" s="294" t="s">
        <v>251</v>
      </c>
      <c r="D54" s="295">
        <v>0</v>
      </c>
      <c r="E54" s="295">
        <v>0</v>
      </c>
      <c r="F54" s="295">
        <v>0</v>
      </c>
      <c r="G54" s="295">
        <v>0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87746.299999999988</v>
      </c>
      <c r="E55" s="282">
        <f t="shared" si="3"/>
        <v>77480.100000000006</v>
      </c>
      <c r="F55" s="282">
        <f t="shared" si="3"/>
        <v>87884.831109999999</v>
      </c>
      <c r="G55" s="282">
        <f t="shared" si="3"/>
        <v>63344.3</v>
      </c>
    </row>
    <row r="56" spans="1:7" ht="14.25" customHeight="1">
      <c r="A56" s="291"/>
      <c r="B56" s="291"/>
      <c r="C56" s="281" t="s">
        <v>253</v>
      </c>
      <c r="D56" s="282">
        <f t="shared" ref="D56:G56" si="4">D55+D37</f>
        <v>107763.29999999999</v>
      </c>
      <c r="E56" s="282">
        <f t="shared" si="4"/>
        <v>-73498.10000000018</v>
      </c>
      <c r="F56" s="282">
        <f t="shared" si="4"/>
        <v>-33537.946739999257</v>
      </c>
      <c r="G56" s="282">
        <f t="shared" si="4"/>
        <v>-40756.699999999997</v>
      </c>
    </row>
    <row r="57" spans="1:7" s="257" customFormat="1" ht="15.75" customHeight="1">
      <c r="A57" s="296">
        <v>380</v>
      </c>
      <c r="B57" s="297"/>
      <c r="C57" s="298" t="s">
        <v>254</v>
      </c>
      <c r="D57" s="419">
        <v>0</v>
      </c>
      <c r="E57" s="419">
        <v>0</v>
      </c>
      <c r="F57" s="419">
        <v>0</v>
      </c>
      <c r="G57" s="419">
        <v>0</v>
      </c>
    </row>
    <row r="58" spans="1:7" s="257" customFormat="1" ht="15.75" customHeight="1">
      <c r="A58" s="296">
        <v>381</v>
      </c>
      <c r="B58" s="297"/>
      <c r="C58" s="298" t="s">
        <v>255</v>
      </c>
      <c r="D58" s="419">
        <v>4000</v>
      </c>
      <c r="E58" s="419">
        <v>0</v>
      </c>
      <c r="F58" s="419">
        <v>0</v>
      </c>
      <c r="G58" s="419">
        <v>0</v>
      </c>
    </row>
    <row r="59" spans="1:7" s="269" customFormat="1" ht="28">
      <c r="A59" s="266">
        <v>383</v>
      </c>
      <c r="B59" s="267"/>
      <c r="C59" s="268" t="s">
        <v>256</v>
      </c>
      <c r="D59" s="300">
        <v>0</v>
      </c>
      <c r="E59" s="300">
        <v>0</v>
      </c>
      <c r="F59" s="300">
        <v>0</v>
      </c>
      <c r="G59" s="300">
        <v>0</v>
      </c>
    </row>
    <row r="60" spans="1:7" s="269" customFormat="1" ht="14">
      <c r="A60" s="266">
        <v>3840</v>
      </c>
      <c r="B60" s="267"/>
      <c r="C60" s="268" t="s">
        <v>257</v>
      </c>
      <c r="D60" s="301">
        <v>0</v>
      </c>
      <c r="E60" s="301">
        <v>0</v>
      </c>
      <c r="F60" s="301">
        <v>0</v>
      </c>
      <c r="G60" s="301">
        <v>0</v>
      </c>
    </row>
    <row r="61" spans="1:7" s="269" customFormat="1" ht="14">
      <c r="A61" s="266">
        <v>3841</v>
      </c>
      <c r="B61" s="267"/>
      <c r="C61" s="268" t="s">
        <v>258</v>
      </c>
      <c r="D61" s="301">
        <v>0</v>
      </c>
      <c r="E61" s="301">
        <v>0</v>
      </c>
      <c r="F61" s="301">
        <v>0</v>
      </c>
      <c r="G61" s="301">
        <v>0</v>
      </c>
    </row>
    <row r="62" spans="1:7" s="269" customFormat="1" ht="14">
      <c r="A62" s="302">
        <v>386</v>
      </c>
      <c r="B62" s="303"/>
      <c r="C62" s="304" t="s">
        <v>259</v>
      </c>
      <c r="D62" s="301">
        <v>0</v>
      </c>
      <c r="E62" s="301">
        <v>0</v>
      </c>
      <c r="F62" s="301">
        <v>0</v>
      </c>
      <c r="G62" s="301">
        <v>0</v>
      </c>
    </row>
    <row r="63" spans="1:7" s="269" customFormat="1" ht="28">
      <c r="A63" s="266">
        <v>387</v>
      </c>
      <c r="B63" s="267"/>
      <c r="C63" s="268" t="s">
        <v>260</v>
      </c>
      <c r="D63" s="301">
        <v>0</v>
      </c>
      <c r="E63" s="301">
        <v>0</v>
      </c>
      <c r="F63" s="301">
        <v>0</v>
      </c>
      <c r="G63" s="301">
        <v>0</v>
      </c>
    </row>
    <row r="64" spans="1:7" s="269" customFormat="1">
      <c r="A64" s="265">
        <v>389</v>
      </c>
      <c r="B64" s="305"/>
      <c r="C64" s="260" t="s">
        <v>61</v>
      </c>
      <c r="D64" s="283">
        <v>2406</v>
      </c>
      <c r="E64" s="283">
        <v>0</v>
      </c>
      <c r="F64" s="283">
        <v>2957.4885100000001</v>
      </c>
      <c r="G64" s="283">
        <v>503</v>
      </c>
    </row>
    <row r="65" spans="1:7" s="257" customFormat="1">
      <c r="A65" s="265" t="s">
        <v>261</v>
      </c>
      <c r="B65" s="259"/>
      <c r="C65" s="260" t="s">
        <v>262</v>
      </c>
      <c r="D65" s="283">
        <v>0</v>
      </c>
      <c r="E65" s="283">
        <v>0</v>
      </c>
      <c r="F65" s="283">
        <v>0</v>
      </c>
      <c r="G65" s="283">
        <v>0</v>
      </c>
    </row>
    <row r="66" spans="1:7" s="308" customFormat="1" ht="28">
      <c r="A66" s="306" t="s">
        <v>263</v>
      </c>
      <c r="B66" s="307"/>
      <c r="C66" s="268" t="s">
        <v>264</v>
      </c>
      <c r="D66" s="300">
        <v>0</v>
      </c>
      <c r="E66" s="300">
        <v>0</v>
      </c>
      <c r="F66" s="300">
        <v>0</v>
      </c>
      <c r="G66" s="300">
        <v>0</v>
      </c>
    </row>
    <row r="67" spans="1:7" s="257" customFormat="1">
      <c r="A67" s="309">
        <v>481</v>
      </c>
      <c r="B67" s="259"/>
      <c r="C67" s="260" t="s">
        <v>265</v>
      </c>
      <c r="D67" s="283">
        <v>0</v>
      </c>
      <c r="E67" s="283">
        <v>0</v>
      </c>
      <c r="F67" s="283">
        <v>0</v>
      </c>
      <c r="G67" s="283">
        <v>0</v>
      </c>
    </row>
    <row r="68" spans="1:7" s="257" customFormat="1">
      <c r="A68" s="309">
        <v>482</v>
      </c>
      <c r="B68" s="259"/>
      <c r="C68" s="260" t="s">
        <v>266</v>
      </c>
      <c r="D68" s="283">
        <v>0</v>
      </c>
      <c r="E68" s="283">
        <v>0</v>
      </c>
      <c r="F68" s="283">
        <v>0</v>
      </c>
      <c r="G68" s="283">
        <v>0</v>
      </c>
    </row>
    <row r="69" spans="1:7" s="257" customFormat="1">
      <c r="A69" s="309">
        <v>483</v>
      </c>
      <c r="B69" s="259"/>
      <c r="C69" s="260" t="s">
        <v>267</v>
      </c>
      <c r="D69" s="283">
        <v>0</v>
      </c>
      <c r="E69" s="283">
        <v>0</v>
      </c>
      <c r="F69" s="283">
        <v>0</v>
      </c>
      <c r="G69" s="283">
        <v>0</v>
      </c>
    </row>
    <row r="70" spans="1:7" s="257" customFormat="1">
      <c r="A70" s="309">
        <v>484</v>
      </c>
      <c r="B70" s="259"/>
      <c r="C70" s="260" t="s">
        <v>268</v>
      </c>
      <c r="D70" s="283">
        <v>0</v>
      </c>
      <c r="E70" s="283">
        <v>0</v>
      </c>
      <c r="F70" s="283">
        <v>0</v>
      </c>
      <c r="G70" s="283">
        <v>304730</v>
      </c>
    </row>
    <row r="71" spans="1:7" s="257" customFormat="1">
      <c r="A71" s="309">
        <v>485</v>
      </c>
      <c r="B71" s="259"/>
      <c r="C71" s="260" t="s">
        <v>269</v>
      </c>
      <c r="D71" s="283">
        <v>0</v>
      </c>
      <c r="E71" s="283">
        <v>0</v>
      </c>
      <c r="F71" s="283">
        <v>0</v>
      </c>
      <c r="G71" s="283">
        <v>0</v>
      </c>
    </row>
    <row r="72" spans="1:7" s="257" customFormat="1">
      <c r="A72" s="309">
        <v>486</v>
      </c>
      <c r="B72" s="259"/>
      <c r="C72" s="260" t="s">
        <v>270</v>
      </c>
      <c r="D72" s="283">
        <v>0</v>
      </c>
      <c r="E72" s="283">
        <v>0</v>
      </c>
      <c r="F72" s="283">
        <v>0</v>
      </c>
      <c r="G72" s="283">
        <v>0</v>
      </c>
    </row>
    <row r="73" spans="1:7" s="269" customFormat="1">
      <c r="A73" s="309">
        <v>487</v>
      </c>
      <c r="B73" s="263"/>
      <c r="C73" s="260" t="s">
        <v>271</v>
      </c>
      <c r="D73" s="283">
        <v>0</v>
      </c>
      <c r="E73" s="283">
        <v>0</v>
      </c>
      <c r="F73" s="283">
        <v>0</v>
      </c>
      <c r="G73" s="283">
        <v>0</v>
      </c>
    </row>
    <row r="74" spans="1:7" s="269" customFormat="1">
      <c r="A74" s="309">
        <v>489</v>
      </c>
      <c r="B74" s="310"/>
      <c r="C74" s="278" t="s">
        <v>78</v>
      </c>
      <c r="D74" s="283">
        <v>53138</v>
      </c>
      <c r="E74" s="283">
        <v>42600</v>
      </c>
      <c r="F74" s="283">
        <v>44632.17512</v>
      </c>
      <c r="G74" s="283">
        <v>25737.8</v>
      </c>
    </row>
    <row r="75" spans="1:7" s="269" customFormat="1">
      <c r="A75" s="311" t="s">
        <v>272</v>
      </c>
      <c r="B75" s="310"/>
      <c r="C75" s="294" t="s">
        <v>273</v>
      </c>
      <c r="D75" s="283">
        <v>0</v>
      </c>
      <c r="E75" s="283">
        <v>0</v>
      </c>
      <c r="F75" s="283">
        <v>0</v>
      </c>
      <c r="G75" s="283">
        <v>0</v>
      </c>
    </row>
    <row r="76" spans="1:7">
      <c r="A76" s="280"/>
      <c r="B76" s="280"/>
      <c r="C76" s="281" t="s">
        <v>274</v>
      </c>
      <c r="D76" s="282">
        <f t="shared" ref="D76:G76" si="5">SUM(D65:D74)-SUM(D57:D64)</f>
        <v>46732</v>
      </c>
      <c r="E76" s="282">
        <f t="shared" si="5"/>
        <v>42600</v>
      </c>
      <c r="F76" s="282">
        <f t="shared" si="5"/>
        <v>41674.686609999997</v>
      </c>
      <c r="G76" s="282">
        <f t="shared" si="5"/>
        <v>329964.79999999999</v>
      </c>
    </row>
    <row r="77" spans="1:7">
      <c r="A77" s="312"/>
      <c r="B77" s="312"/>
      <c r="C77" s="281" t="s">
        <v>275</v>
      </c>
      <c r="D77" s="282">
        <f t="shared" ref="D77:G77" si="6">D56+D76</f>
        <v>154495.29999999999</v>
      </c>
      <c r="E77" s="282">
        <f t="shared" si="6"/>
        <v>-30898.10000000018</v>
      </c>
      <c r="F77" s="282">
        <f t="shared" si="6"/>
        <v>8136.7398700007398</v>
      </c>
      <c r="G77" s="282">
        <f t="shared" si="6"/>
        <v>289208.09999999998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4682670.2</v>
      </c>
      <c r="E78" s="315">
        <f t="shared" si="7"/>
        <v>4928552.5</v>
      </c>
      <c r="F78" s="315">
        <f t="shared" si="7"/>
        <v>4874082.6942199999</v>
      </c>
      <c r="G78" s="315">
        <f t="shared" si="7"/>
        <v>4906231.3</v>
      </c>
    </row>
    <row r="79" spans="1:7">
      <c r="A79" s="313">
        <v>4</v>
      </c>
      <c r="B79" s="313"/>
      <c r="C79" s="314" t="s">
        <v>277</v>
      </c>
      <c r="D79" s="315">
        <f t="shared" ref="D79:G79" si="8">D35+D36+SUM(D44:D53)+SUM(D65:D74)</f>
        <v>4837165.5</v>
      </c>
      <c r="E79" s="315">
        <f t="shared" si="8"/>
        <v>4897654.4000000004</v>
      </c>
      <c r="F79" s="315">
        <f t="shared" si="8"/>
        <v>4882219.4340900015</v>
      </c>
      <c r="G79" s="315">
        <f t="shared" si="8"/>
        <v>5195439.3999999994</v>
      </c>
    </row>
    <row r="80" spans="1:7">
      <c r="C80" s="292"/>
      <c r="D80" s="316"/>
      <c r="E80" s="316"/>
      <c r="F80" s="316"/>
      <c r="G80" s="316"/>
    </row>
    <row r="81" spans="1:7">
      <c r="A81" s="573" t="s">
        <v>278</v>
      </c>
      <c r="B81" s="574"/>
      <c r="C81" s="574"/>
      <c r="D81" s="317"/>
      <c r="E81" s="317"/>
      <c r="F81" s="317"/>
      <c r="G81" s="317"/>
    </row>
    <row r="82" spans="1:7" s="257" customFormat="1">
      <c r="A82" s="318">
        <v>50</v>
      </c>
      <c r="B82" s="319"/>
      <c r="C82" s="319" t="s">
        <v>279</v>
      </c>
      <c r="D82" s="283">
        <v>151149.70000000001</v>
      </c>
      <c r="E82" s="283">
        <v>263550</v>
      </c>
      <c r="F82" s="283">
        <v>140466.95340999999</v>
      </c>
      <c r="G82" s="283">
        <v>136745</v>
      </c>
    </row>
    <row r="83" spans="1:7" s="257" customFormat="1">
      <c r="A83" s="318">
        <v>51</v>
      </c>
      <c r="B83" s="319"/>
      <c r="C83" s="319" t="s">
        <v>280</v>
      </c>
      <c r="D83" s="283">
        <v>0</v>
      </c>
      <c r="E83" s="283">
        <v>0</v>
      </c>
      <c r="F83" s="283">
        <v>0</v>
      </c>
      <c r="G83" s="283">
        <v>0</v>
      </c>
    </row>
    <row r="84" spans="1:7" s="257" customFormat="1">
      <c r="A84" s="318">
        <v>52</v>
      </c>
      <c r="B84" s="319"/>
      <c r="C84" s="319" t="s">
        <v>281</v>
      </c>
      <c r="D84" s="283">
        <v>19450.900000000001</v>
      </c>
      <c r="E84" s="283">
        <v>10019</v>
      </c>
      <c r="F84" s="283">
        <v>12269.84324</v>
      </c>
      <c r="G84" s="283">
        <v>3840</v>
      </c>
    </row>
    <row r="85" spans="1:7" s="257" customFormat="1">
      <c r="A85" s="320">
        <v>54</v>
      </c>
      <c r="B85" s="321"/>
      <c r="C85" s="321" t="s">
        <v>282</v>
      </c>
      <c r="D85" s="283">
        <v>6544.7</v>
      </c>
      <c r="E85" s="283">
        <v>35699</v>
      </c>
      <c r="F85" s="283">
        <v>23794.531299999999</v>
      </c>
      <c r="G85" s="283">
        <v>506485</v>
      </c>
    </row>
    <row r="86" spans="1:7" s="257" customFormat="1">
      <c r="A86" s="320">
        <v>55</v>
      </c>
      <c r="B86" s="321"/>
      <c r="C86" s="321" t="s">
        <v>283</v>
      </c>
      <c r="D86" s="283">
        <v>0</v>
      </c>
      <c r="E86" s="283">
        <v>0</v>
      </c>
      <c r="F86" s="283">
        <v>0</v>
      </c>
      <c r="G86" s="283">
        <v>317970</v>
      </c>
    </row>
    <row r="87" spans="1:7" s="257" customFormat="1">
      <c r="A87" s="320">
        <v>56</v>
      </c>
      <c r="B87" s="321"/>
      <c r="C87" s="321" t="s">
        <v>284</v>
      </c>
      <c r="D87" s="283">
        <v>13418.6</v>
      </c>
      <c r="E87" s="283">
        <v>11428.1</v>
      </c>
      <c r="F87" s="283">
        <v>7316.4889999999996</v>
      </c>
      <c r="G87" s="283">
        <v>22854.3</v>
      </c>
    </row>
    <row r="88" spans="1:7" s="257" customFormat="1">
      <c r="A88" s="318">
        <v>57</v>
      </c>
      <c r="B88" s="319"/>
      <c r="C88" s="319" t="s">
        <v>285</v>
      </c>
      <c r="D88" s="283">
        <v>3240.9</v>
      </c>
      <c r="E88" s="283">
        <v>0</v>
      </c>
      <c r="F88" s="283">
        <v>3560.527</v>
      </c>
      <c r="G88" s="283">
        <v>0</v>
      </c>
    </row>
    <row r="89" spans="1:7" s="257" customFormat="1">
      <c r="A89" s="318">
        <v>580</v>
      </c>
      <c r="B89" s="319"/>
      <c r="C89" s="319" t="s">
        <v>286</v>
      </c>
      <c r="D89" s="283">
        <v>0</v>
      </c>
      <c r="E89" s="283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287</v>
      </c>
      <c r="D90" s="283">
        <v>0</v>
      </c>
      <c r="E90" s="283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288</v>
      </c>
      <c r="D91" s="283">
        <v>0</v>
      </c>
      <c r="E91" s="283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289</v>
      </c>
      <c r="D92" s="283">
        <v>0</v>
      </c>
      <c r="E92" s="283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290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291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292</v>
      </c>
      <c r="D95" s="326">
        <f t="shared" ref="D95:G95" si="9">SUM(D82:D94)</f>
        <v>193804.80000000002</v>
      </c>
      <c r="E95" s="326">
        <f t="shared" si="9"/>
        <v>320696.09999999998</v>
      </c>
      <c r="F95" s="326">
        <f t="shared" si="9"/>
        <v>187408.34394999998</v>
      </c>
      <c r="G95" s="326">
        <f t="shared" si="9"/>
        <v>987894.3</v>
      </c>
    </row>
    <row r="96" spans="1:7" s="257" customFormat="1">
      <c r="A96" s="318">
        <v>60</v>
      </c>
      <c r="B96" s="319"/>
      <c r="C96" s="319" t="s">
        <v>293</v>
      </c>
      <c r="D96" s="410">
        <v>72.099999999999994</v>
      </c>
      <c r="E96" s="410">
        <v>0</v>
      </c>
      <c r="F96" s="410">
        <v>83.52</v>
      </c>
      <c r="G96" s="410">
        <v>103825.2</v>
      </c>
    </row>
    <row r="97" spans="1:7" s="257" customFormat="1">
      <c r="A97" s="318">
        <v>61</v>
      </c>
      <c r="B97" s="319"/>
      <c r="C97" s="319" t="s">
        <v>294</v>
      </c>
      <c r="D97" s="410">
        <v>4969.3999999999996</v>
      </c>
      <c r="E97" s="410">
        <v>3992.4</v>
      </c>
      <c r="F97" s="410">
        <v>3645.3</v>
      </c>
      <c r="G97" s="410">
        <v>4026.4</v>
      </c>
    </row>
    <row r="98" spans="1:7" s="257" customFormat="1">
      <c r="A98" s="318">
        <v>62</v>
      </c>
      <c r="B98" s="319"/>
      <c r="C98" s="319" t="s">
        <v>295</v>
      </c>
      <c r="D98" s="410">
        <v>0</v>
      </c>
      <c r="E98" s="410">
        <v>0</v>
      </c>
      <c r="F98" s="410">
        <v>0</v>
      </c>
      <c r="G98" s="410">
        <v>0</v>
      </c>
    </row>
    <row r="99" spans="1:7" s="257" customFormat="1">
      <c r="A99" s="318">
        <v>63</v>
      </c>
      <c r="B99" s="319"/>
      <c r="C99" s="319" t="s">
        <v>296</v>
      </c>
      <c r="D99" s="410">
        <v>23810</v>
      </c>
      <c r="E99" s="410">
        <v>30143.7</v>
      </c>
      <c r="F99" s="410">
        <v>22629.081300000002</v>
      </c>
      <c r="G99" s="410">
        <v>20393.5</v>
      </c>
    </row>
    <row r="100" spans="1:7" s="257" customFormat="1">
      <c r="A100" s="318">
        <v>64</v>
      </c>
      <c r="B100" s="319"/>
      <c r="C100" s="319" t="s">
        <v>297</v>
      </c>
      <c r="D100" s="410">
        <v>19082.3</v>
      </c>
      <c r="E100" s="410">
        <v>20310.2</v>
      </c>
      <c r="F100" s="410">
        <v>21126.196800000002</v>
      </c>
      <c r="G100" s="410">
        <v>20608.3</v>
      </c>
    </row>
    <row r="101" spans="1:7" s="257" customFormat="1">
      <c r="A101" s="318">
        <v>65</v>
      </c>
      <c r="B101" s="319"/>
      <c r="C101" s="319" t="s">
        <v>298</v>
      </c>
      <c r="D101" s="410">
        <v>0</v>
      </c>
      <c r="E101" s="410">
        <v>0</v>
      </c>
      <c r="F101" s="410">
        <v>0</v>
      </c>
      <c r="G101" s="410">
        <v>0</v>
      </c>
    </row>
    <row r="102" spans="1:7" s="257" customFormat="1">
      <c r="A102" s="318">
        <v>66</v>
      </c>
      <c r="B102" s="319"/>
      <c r="C102" s="319" t="s">
        <v>299</v>
      </c>
      <c r="D102" s="410">
        <v>0</v>
      </c>
      <c r="E102" s="410">
        <v>0</v>
      </c>
      <c r="F102" s="410">
        <v>0</v>
      </c>
      <c r="G102" s="410">
        <v>0</v>
      </c>
    </row>
    <row r="103" spans="1:7" s="257" customFormat="1">
      <c r="A103" s="318">
        <v>67</v>
      </c>
      <c r="B103" s="319"/>
      <c r="C103" s="319" t="s">
        <v>285</v>
      </c>
      <c r="D103" s="412">
        <v>3240.9</v>
      </c>
      <c r="E103" s="412">
        <v>0</v>
      </c>
      <c r="F103" s="412">
        <v>3560.527</v>
      </c>
      <c r="G103" s="412">
        <v>0</v>
      </c>
    </row>
    <row r="104" spans="1:7" s="257" customFormat="1" ht="28">
      <c r="A104" s="327" t="s">
        <v>300</v>
      </c>
      <c r="B104" s="319"/>
      <c r="C104" s="328" t="s">
        <v>301</v>
      </c>
      <c r="D104" s="412">
        <v>0</v>
      </c>
      <c r="E104" s="412">
        <v>0</v>
      </c>
      <c r="F104" s="412">
        <v>0</v>
      </c>
      <c r="G104" s="412">
        <v>0</v>
      </c>
    </row>
    <row r="105" spans="1:7" s="257" customFormat="1" ht="42">
      <c r="A105" s="329" t="s">
        <v>302</v>
      </c>
      <c r="B105" s="323"/>
      <c r="C105" s="330" t="s">
        <v>303</v>
      </c>
      <c r="D105" s="414">
        <v>0</v>
      </c>
      <c r="E105" s="414">
        <v>0</v>
      </c>
      <c r="F105" s="414">
        <v>0</v>
      </c>
      <c r="G105" s="414">
        <v>0</v>
      </c>
    </row>
    <row r="106" spans="1:7">
      <c r="A106" s="324">
        <v>6</v>
      </c>
      <c r="B106" s="325"/>
      <c r="C106" s="325" t="s">
        <v>304</v>
      </c>
      <c r="D106" s="326">
        <f t="shared" ref="D106:G106" si="10">SUM(D96:D105)</f>
        <v>51174.700000000004</v>
      </c>
      <c r="E106" s="326">
        <f t="shared" si="10"/>
        <v>54446.3</v>
      </c>
      <c r="F106" s="326">
        <f t="shared" si="10"/>
        <v>51044.625100000005</v>
      </c>
      <c r="G106" s="326">
        <f t="shared" si="10"/>
        <v>148853.4</v>
      </c>
    </row>
    <row r="107" spans="1:7">
      <c r="A107" s="331" t="s">
        <v>305</v>
      </c>
      <c r="B107" s="331"/>
      <c r="C107" s="325" t="s">
        <v>3</v>
      </c>
      <c r="D107" s="326">
        <f t="shared" ref="D107:G107" si="11">(D95-D88)-(D106-D103)</f>
        <v>142630.10000000003</v>
      </c>
      <c r="E107" s="326">
        <f t="shared" si="11"/>
        <v>266249.8</v>
      </c>
      <c r="F107" s="326">
        <f t="shared" si="11"/>
        <v>136363.71884999998</v>
      </c>
      <c r="G107" s="326">
        <f t="shared" si="11"/>
        <v>839040.9</v>
      </c>
    </row>
    <row r="108" spans="1:7">
      <c r="A108" s="332" t="s">
        <v>306</v>
      </c>
      <c r="B108" s="332"/>
      <c r="C108" s="333" t="s">
        <v>307</v>
      </c>
      <c r="D108" s="425">
        <f t="shared" ref="D108:G108" si="12">D107-D85-D86+D100+D101</f>
        <v>155167.70000000001</v>
      </c>
      <c r="E108" s="425">
        <f t="shared" si="12"/>
        <v>250861</v>
      </c>
      <c r="F108" s="425">
        <f t="shared" si="12"/>
        <v>133695.38434999998</v>
      </c>
      <c r="G108" s="425">
        <f t="shared" si="12"/>
        <v>35194.200000000026</v>
      </c>
    </row>
    <row r="109" spans="1:7">
      <c r="C109" s="292"/>
      <c r="D109" s="316"/>
      <c r="E109" s="316"/>
      <c r="F109" s="316"/>
      <c r="G109" s="316"/>
    </row>
    <row r="110" spans="1:7">
      <c r="A110" s="334" t="s">
        <v>308</v>
      </c>
      <c r="B110" s="335"/>
      <c r="C110" s="334"/>
      <c r="D110" s="316"/>
      <c r="E110" s="316"/>
      <c r="F110" s="316"/>
      <c r="G110" s="316"/>
    </row>
    <row r="111" spans="1:7" s="257" customFormat="1">
      <c r="A111" s="336">
        <v>10</v>
      </c>
      <c r="B111" s="337"/>
      <c r="C111" s="337" t="s">
        <v>309</v>
      </c>
      <c r="D111" s="338">
        <f t="shared" ref="D111:G111" si="13">D112+D117</f>
        <v>2161255.9000000004</v>
      </c>
      <c r="E111" s="338">
        <f t="shared" si="13"/>
        <v>0</v>
      </c>
      <c r="F111" s="338">
        <f t="shared" si="13"/>
        <v>2378553.8077499997</v>
      </c>
      <c r="G111" s="338">
        <f t="shared" si="13"/>
        <v>0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:G112" si="14">D113+D114+D115+D116</f>
        <v>1806995.0000000002</v>
      </c>
      <c r="E112" s="338">
        <f t="shared" si="14"/>
        <v>0</v>
      </c>
      <c r="F112" s="338">
        <f t="shared" si="14"/>
        <v>1961651.2352699998</v>
      </c>
      <c r="G112" s="338">
        <f t="shared" si="14"/>
        <v>0</v>
      </c>
    </row>
    <row r="113" spans="1:7" s="257" customFormat="1">
      <c r="A113" s="341" t="s">
        <v>312</v>
      </c>
      <c r="B113" s="342"/>
      <c r="C113" s="342" t="s">
        <v>313</v>
      </c>
      <c r="D113" s="283">
        <v>1587915.8</v>
      </c>
      <c r="E113" s="283"/>
      <c r="F113" s="283">
        <v>1691946.4947299999</v>
      </c>
      <c r="G113" s="283"/>
    </row>
    <row r="114" spans="1:7" s="308" customFormat="1" ht="15" customHeight="1">
      <c r="A114" s="343">
        <v>102</v>
      </c>
      <c r="B114" s="344"/>
      <c r="C114" s="344" t="s">
        <v>314</v>
      </c>
      <c r="D114" s="300">
        <v>0</v>
      </c>
      <c r="E114" s="300"/>
      <c r="F114" s="300">
        <v>49995.625</v>
      </c>
      <c r="G114" s="300"/>
    </row>
    <row r="115" spans="1:7" s="257" customFormat="1">
      <c r="A115" s="341">
        <v>104</v>
      </c>
      <c r="B115" s="342"/>
      <c r="C115" s="342" t="s">
        <v>315</v>
      </c>
      <c r="D115" s="283">
        <v>205305.60000000001</v>
      </c>
      <c r="E115" s="283"/>
      <c r="F115" s="283">
        <v>204784.61854</v>
      </c>
      <c r="G115" s="283"/>
    </row>
    <row r="116" spans="1:7" s="257" customFormat="1">
      <c r="A116" s="341">
        <v>106</v>
      </c>
      <c r="B116" s="342"/>
      <c r="C116" s="342" t="s">
        <v>316</v>
      </c>
      <c r="D116" s="283">
        <v>13773.6</v>
      </c>
      <c r="E116" s="283"/>
      <c r="F116" s="283">
        <v>14924.496999999999</v>
      </c>
      <c r="G116" s="283"/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G117" si="15">D118+D119+D120</f>
        <v>354260.9</v>
      </c>
      <c r="E117" s="338">
        <f t="shared" si="15"/>
        <v>0</v>
      </c>
      <c r="F117" s="338">
        <f t="shared" si="15"/>
        <v>416902.57247999997</v>
      </c>
      <c r="G117" s="338">
        <f t="shared" si="15"/>
        <v>0</v>
      </c>
    </row>
    <row r="118" spans="1:7" s="257" customFormat="1">
      <c r="A118" s="341">
        <v>107</v>
      </c>
      <c r="B118" s="342"/>
      <c r="C118" s="342" t="s">
        <v>319</v>
      </c>
      <c r="D118" s="283">
        <v>149809.20000000001</v>
      </c>
      <c r="E118" s="283"/>
      <c r="F118" s="283">
        <v>206754.70240000001</v>
      </c>
      <c r="G118" s="283"/>
    </row>
    <row r="119" spans="1:7" s="257" customFormat="1">
      <c r="A119" s="341">
        <v>108</v>
      </c>
      <c r="B119" s="342"/>
      <c r="C119" s="342" t="s">
        <v>320</v>
      </c>
      <c r="D119" s="283">
        <v>204451.7</v>
      </c>
      <c r="E119" s="283"/>
      <c r="F119" s="283">
        <v>210147.87007999999</v>
      </c>
      <c r="G119" s="283"/>
    </row>
    <row r="120" spans="1:7" s="347" customFormat="1" ht="28">
      <c r="A120" s="343">
        <v>109</v>
      </c>
      <c r="B120" s="345"/>
      <c r="C120" s="345" t="s">
        <v>321</v>
      </c>
      <c r="D120" s="346">
        <v>0</v>
      </c>
      <c r="E120" s="346"/>
      <c r="F120" s="346">
        <v>0</v>
      </c>
      <c r="G120" s="346"/>
    </row>
    <row r="121" spans="1:7" s="257" customFormat="1">
      <c r="A121" s="339">
        <v>14</v>
      </c>
      <c r="B121" s="340"/>
      <c r="C121" s="340" t="s">
        <v>322</v>
      </c>
      <c r="D121" s="348">
        <f t="shared" ref="D121:G121" si="16">SUM(D122:D130)</f>
        <v>1063774.3999999999</v>
      </c>
      <c r="E121" s="348">
        <f t="shared" si="16"/>
        <v>0</v>
      </c>
      <c r="F121" s="348">
        <f t="shared" si="16"/>
        <v>1028003.3136999999</v>
      </c>
      <c r="G121" s="348">
        <f t="shared" si="16"/>
        <v>0</v>
      </c>
    </row>
    <row r="122" spans="1:7" s="257" customFormat="1">
      <c r="A122" s="341" t="s">
        <v>323</v>
      </c>
      <c r="B122" s="342"/>
      <c r="C122" s="342" t="s">
        <v>324</v>
      </c>
      <c r="D122" s="283">
        <v>538502.1</v>
      </c>
      <c r="E122" s="283"/>
      <c r="F122" s="283">
        <v>496534.95679999999</v>
      </c>
      <c r="G122" s="283"/>
    </row>
    <row r="123" spans="1:7" s="257" customFormat="1">
      <c r="A123" s="341">
        <v>144</v>
      </c>
      <c r="B123" s="342"/>
      <c r="C123" s="342" t="s">
        <v>282</v>
      </c>
      <c r="D123" s="283">
        <v>254721.8</v>
      </c>
      <c r="E123" s="283"/>
      <c r="F123" s="283">
        <v>274813.00599999999</v>
      </c>
      <c r="G123" s="283"/>
    </row>
    <row r="124" spans="1:7" s="257" customFormat="1">
      <c r="A124" s="341">
        <v>145</v>
      </c>
      <c r="B124" s="342"/>
      <c r="C124" s="342" t="s">
        <v>325</v>
      </c>
      <c r="D124" s="349">
        <v>228122.9</v>
      </c>
      <c r="E124" s="349"/>
      <c r="F124" s="349">
        <v>228122.86</v>
      </c>
      <c r="G124" s="349"/>
    </row>
    <row r="125" spans="1:7" s="257" customFormat="1">
      <c r="A125" s="341">
        <v>146</v>
      </c>
      <c r="B125" s="342"/>
      <c r="C125" s="342" t="s">
        <v>326</v>
      </c>
      <c r="D125" s="349">
        <v>42427.6</v>
      </c>
      <c r="E125" s="349"/>
      <c r="F125" s="349">
        <v>28532.490900000001</v>
      </c>
      <c r="G125" s="349"/>
    </row>
    <row r="126" spans="1:7" s="347" customFormat="1" ht="29.5" customHeight="1">
      <c r="A126" s="343" t="s">
        <v>327</v>
      </c>
      <c r="B126" s="345"/>
      <c r="C126" s="345" t="s">
        <v>328</v>
      </c>
      <c r="D126" s="350">
        <v>0</v>
      </c>
      <c r="E126" s="350"/>
      <c r="F126" s="350">
        <v>0</v>
      </c>
      <c r="G126" s="350"/>
    </row>
    <row r="127" spans="1:7" s="257" customFormat="1">
      <c r="A127" s="341">
        <v>1484</v>
      </c>
      <c r="B127" s="342"/>
      <c r="C127" s="342" t="s">
        <v>329</v>
      </c>
      <c r="D127" s="349">
        <v>0</v>
      </c>
      <c r="E127" s="349"/>
      <c r="F127" s="349">
        <v>0</v>
      </c>
      <c r="G127" s="349"/>
    </row>
    <row r="128" spans="1:7" s="257" customFormat="1">
      <c r="A128" s="341">
        <v>1485</v>
      </c>
      <c r="B128" s="342"/>
      <c r="C128" s="342" t="s">
        <v>330</v>
      </c>
      <c r="D128" s="349">
        <v>0</v>
      </c>
      <c r="E128" s="349"/>
      <c r="F128" s="349"/>
      <c r="G128" s="349"/>
    </row>
    <row r="129" spans="1:7" s="257" customFormat="1">
      <c r="A129" s="341">
        <v>1486</v>
      </c>
      <c r="B129" s="342"/>
      <c r="C129" s="342" t="s">
        <v>331</v>
      </c>
      <c r="D129" s="349">
        <v>0</v>
      </c>
      <c r="E129" s="349"/>
      <c r="F129" s="349"/>
      <c r="G129" s="349"/>
    </row>
    <row r="130" spans="1:7" s="257" customFormat="1">
      <c r="A130" s="351">
        <v>1489</v>
      </c>
      <c r="B130" s="352"/>
      <c r="C130" s="352" t="s">
        <v>332</v>
      </c>
      <c r="D130" s="353">
        <v>0</v>
      </c>
      <c r="E130" s="353"/>
      <c r="F130" s="353"/>
      <c r="G130" s="353"/>
    </row>
    <row r="131" spans="1:7">
      <c r="A131" s="354">
        <v>1</v>
      </c>
      <c r="B131" s="355"/>
      <c r="C131" s="354" t="s">
        <v>333</v>
      </c>
      <c r="D131" s="356">
        <f t="shared" ref="D131:G131" si="17">D111+D121</f>
        <v>3225030.3000000003</v>
      </c>
      <c r="E131" s="356">
        <f t="shared" si="17"/>
        <v>0</v>
      </c>
      <c r="F131" s="356">
        <f t="shared" si="17"/>
        <v>3406557.1214499995</v>
      </c>
      <c r="G131" s="356">
        <f t="shared" si="17"/>
        <v>0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336">
        <v>20</v>
      </c>
      <c r="B133" s="337"/>
      <c r="C133" s="337" t="s">
        <v>334</v>
      </c>
      <c r="D133" s="466">
        <f t="shared" ref="D133:G133" si="18">D134+D140</f>
        <v>2236314.9000000004</v>
      </c>
      <c r="E133" s="466">
        <f t="shared" si="18"/>
        <v>0</v>
      </c>
      <c r="F133" s="466">
        <f t="shared" si="18"/>
        <v>2461309.9599900004</v>
      </c>
      <c r="G133" s="466">
        <f t="shared" si="18"/>
        <v>0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:G134" si="19">D135+D136+D138+D139</f>
        <v>868597.3</v>
      </c>
      <c r="E134" s="338">
        <f t="shared" si="19"/>
        <v>0</v>
      </c>
      <c r="F134" s="338">
        <f t="shared" si="19"/>
        <v>884635.80667000008</v>
      </c>
      <c r="G134" s="338">
        <f t="shared" si="19"/>
        <v>0</v>
      </c>
    </row>
    <row r="135" spans="1:7" s="269" customFormat="1">
      <c r="A135" s="359">
        <v>200</v>
      </c>
      <c r="B135" s="342"/>
      <c r="C135" s="342" t="s">
        <v>337</v>
      </c>
      <c r="D135" s="283">
        <v>407015</v>
      </c>
      <c r="E135" s="283"/>
      <c r="F135" s="283">
        <v>419469.81805</v>
      </c>
      <c r="G135" s="283"/>
    </row>
    <row r="136" spans="1:7" s="269" customFormat="1">
      <c r="A136" s="359">
        <v>201</v>
      </c>
      <c r="B136" s="342"/>
      <c r="C136" s="342" t="s">
        <v>338</v>
      </c>
      <c r="D136" s="283">
        <v>0</v>
      </c>
      <c r="E136" s="283"/>
      <c r="F136" s="283">
        <v>0.51919000000000004</v>
      </c>
      <c r="G136" s="283"/>
    </row>
    <row r="137" spans="1:7" s="269" customFormat="1">
      <c r="A137" s="360" t="s">
        <v>339</v>
      </c>
      <c r="B137" s="361"/>
      <c r="C137" s="361" t="s">
        <v>340</v>
      </c>
      <c r="D137" s="362">
        <v>0</v>
      </c>
      <c r="E137" s="362"/>
      <c r="F137" s="362">
        <v>0</v>
      </c>
      <c r="G137" s="362"/>
    </row>
    <row r="138" spans="1:7" s="269" customFormat="1">
      <c r="A138" s="359">
        <v>204</v>
      </c>
      <c r="B138" s="342"/>
      <c r="C138" s="342" t="s">
        <v>341</v>
      </c>
      <c r="D138" s="349">
        <v>319929.09999999998</v>
      </c>
      <c r="E138" s="349"/>
      <c r="F138" s="349">
        <v>325244.81487</v>
      </c>
      <c r="G138" s="349"/>
    </row>
    <row r="139" spans="1:7" s="269" customFormat="1">
      <c r="A139" s="359">
        <v>205</v>
      </c>
      <c r="B139" s="342"/>
      <c r="C139" s="342" t="s">
        <v>342</v>
      </c>
      <c r="D139" s="349">
        <v>141653.20000000001</v>
      </c>
      <c r="E139" s="349"/>
      <c r="F139" s="349">
        <v>139920.65456</v>
      </c>
      <c r="G139" s="349"/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G140" si="20">D141+D143+D144</f>
        <v>1367717.6</v>
      </c>
      <c r="E140" s="338">
        <f t="shared" si="20"/>
        <v>0</v>
      </c>
      <c r="F140" s="338">
        <f t="shared" si="20"/>
        <v>1576674.15332</v>
      </c>
      <c r="G140" s="338">
        <f t="shared" si="20"/>
        <v>0</v>
      </c>
    </row>
    <row r="141" spans="1:7" s="269" customFormat="1">
      <c r="A141" s="359">
        <v>206</v>
      </c>
      <c r="B141" s="342"/>
      <c r="C141" s="342" t="s">
        <v>345</v>
      </c>
      <c r="D141" s="349">
        <v>1181072.3999999999</v>
      </c>
      <c r="E141" s="349"/>
      <c r="F141" s="349">
        <v>1381072.4051999999</v>
      </c>
      <c r="G141" s="349"/>
    </row>
    <row r="142" spans="1:7" s="269" customFormat="1">
      <c r="A142" s="360" t="s">
        <v>346</v>
      </c>
      <c r="B142" s="361"/>
      <c r="C142" s="361" t="s">
        <v>347</v>
      </c>
      <c r="D142" s="362">
        <v>0</v>
      </c>
      <c r="E142" s="362"/>
      <c r="F142" s="362">
        <v>0</v>
      </c>
      <c r="G142" s="362"/>
    </row>
    <row r="143" spans="1:7" s="269" customFormat="1">
      <c r="A143" s="359">
        <v>208</v>
      </c>
      <c r="B143" s="342"/>
      <c r="C143" s="342" t="s">
        <v>348</v>
      </c>
      <c r="D143" s="349">
        <v>160143.1</v>
      </c>
      <c r="E143" s="349"/>
      <c r="F143" s="349">
        <v>168335.66558</v>
      </c>
      <c r="G143" s="349"/>
    </row>
    <row r="144" spans="1:7" s="273" customFormat="1" ht="28">
      <c r="A144" s="343">
        <v>209</v>
      </c>
      <c r="B144" s="345"/>
      <c r="C144" s="345" t="s">
        <v>349</v>
      </c>
      <c r="D144" s="350">
        <v>26502.1</v>
      </c>
      <c r="E144" s="350"/>
      <c r="F144" s="350">
        <v>27266.082539999999</v>
      </c>
      <c r="G144" s="350"/>
    </row>
    <row r="145" spans="1:7" s="257" customFormat="1">
      <c r="A145" s="358">
        <v>29</v>
      </c>
      <c r="B145" s="340"/>
      <c r="C145" s="340" t="s">
        <v>350</v>
      </c>
      <c r="D145" s="349">
        <v>988715.4</v>
      </c>
      <c r="E145" s="349"/>
      <c r="F145" s="349">
        <v>945247.16145999997</v>
      </c>
      <c r="G145" s="349"/>
    </row>
    <row r="146" spans="1:7" s="257" customFormat="1">
      <c r="A146" s="363" t="s">
        <v>351</v>
      </c>
      <c r="B146" s="364"/>
      <c r="C146" s="364" t="s">
        <v>352</v>
      </c>
      <c r="D146" s="295">
        <v>419704.2</v>
      </c>
      <c r="E146" s="295"/>
      <c r="F146" s="295">
        <v>410840.96007999999</v>
      </c>
      <c r="G146" s="295"/>
    </row>
    <row r="147" spans="1:7">
      <c r="A147" s="354">
        <v>2</v>
      </c>
      <c r="B147" s="355"/>
      <c r="C147" s="354" t="s">
        <v>353</v>
      </c>
      <c r="D147" s="356">
        <f>D133+D145</f>
        <v>3225030.3000000003</v>
      </c>
      <c r="E147" s="356">
        <f>E133+E145</f>
        <v>0</v>
      </c>
      <c r="F147" s="356">
        <f>F133+F145</f>
        <v>3406557.1214500004</v>
      </c>
      <c r="G147" s="356">
        <f>G133+G145</f>
        <v>0</v>
      </c>
    </row>
    <row r="148" spans="1:7" ht="7.5" customHeight="1"/>
    <row r="149" spans="1:7" ht="13.5" customHeight="1">
      <c r="A149" s="365" t="s">
        <v>354</v>
      </c>
      <c r="B149" s="366"/>
      <c r="C149" s="367" t="s">
        <v>355</v>
      </c>
      <c r="D149" s="366"/>
      <c r="E149" s="366"/>
      <c r="F149" s="366"/>
      <c r="G149" s="366"/>
    </row>
    <row r="150" spans="1:7">
      <c r="A150" s="436" t="s">
        <v>356</v>
      </c>
      <c r="B150" s="563"/>
      <c r="C150" s="563" t="s">
        <v>101</v>
      </c>
      <c r="D150" s="370">
        <f t="shared" ref="D150:G150" si="21">D77+SUM(D8:D12)-D30-D31+D16-D33+D59+D63-D73+D64-D74-D54+D20-D35</f>
        <v>236678.79999999993</v>
      </c>
      <c r="E150" s="370">
        <f t="shared" si="21"/>
        <v>67670.199999999837</v>
      </c>
      <c r="F150" s="370">
        <f t="shared" si="21"/>
        <v>141673.62990000081</v>
      </c>
      <c r="G150" s="370">
        <f t="shared" si="21"/>
        <v>388783.59999999992</v>
      </c>
    </row>
    <row r="151" spans="1:7">
      <c r="A151" s="367" t="s">
        <v>357</v>
      </c>
      <c r="B151" s="564"/>
      <c r="C151" s="564" t="s">
        <v>358</v>
      </c>
      <c r="D151" s="373">
        <f t="shared" ref="D151:G151" si="22">IF(D177=0,0,D150/D177)</f>
        <v>5.7943425894761376E-2</v>
      </c>
      <c r="E151" s="373">
        <f t="shared" si="22"/>
        <v>1.6681427726812477E-2</v>
      </c>
      <c r="F151" s="373">
        <f t="shared" si="22"/>
        <v>3.4684709999101317E-2</v>
      </c>
      <c r="G151" s="373">
        <f t="shared" si="22"/>
        <v>8.7303077558807743E-2</v>
      </c>
    </row>
    <row r="152" spans="1:7" s="443" customFormat="1" ht="28">
      <c r="A152" s="381" t="s">
        <v>359</v>
      </c>
      <c r="B152" s="382"/>
      <c r="C152" s="382" t="s">
        <v>360</v>
      </c>
      <c r="D152" s="442">
        <f t="shared" ref="D152:G152" si="23">IF(D107=0,0,D150/D107)</f>
        <v>1.6593888667258865</v>
      </c>
      <c r="E152" s="442">
        <f t="shared" si="23"/>
        <v>0.25416056650558927</v>
      </c>
      <c r="F152" s="442">
        <f t="shared" si="23"/>
        <v>1.0389393241456091</v>
      </c>
      <c r="G152" s="442">
        <f t="shared" si="23"/>
        <v>0.46336668450846663</v>
      </c>
    </row>
    <row r="153" spans="1:7" s="443" customFormat="1" ht="28">
      <c r="A153" s="374" t="s">
        <v>359</v>
      </c>
      <c r="B153" s="375"/>
      <c r="C153" s="375" t="s">
        <v>361</v>
      </c>
      <c r="D153" s="393">
        <f t="shared" ref="D153:G153" si="24">IF(0=D108,0,D150/D108)</f>
        <v>1.5253097132972901</v>
      </c>
      <c r="E153" s="393">
        <f t="shared" si="24"/>
        <v>0.26975177488728752</v>
      </c>
      <c r="F153" s="393">
        <f t="shared" si="24"/>
        <v>1.0596748017053055</v>
      </c>
      <c r="G153" s="393">
        <f t="shared" si="24"/>
        <v>11.046808849185366</v>
      </c>
    </row>
    <row r="154" spans="1:7" ht="28">
      <c r="A154" s="378" t="s">
        <v>362</v>
      </c>
      <c r="B154" s="379"/>
      <c r="C154" s="379" t="s">
        <v>363</v>
      </c>
      <c r="D154" s="386">
        <f t="shared" ref="D154:G154" si="25">D150-D107</f>
        <v>94048.699999999895</v>
      </c>
      <c r="E154" s="386">
        <f t="shared" si="25"/>
        <v>-198579.60000000015</v>
      </c>
      <c r="F154" s="386">
        <f t="shared" si="25"/>
        <v>5309.9110500008392</v>
      </c>
      <c r="G154" s="386">
        <f t="shared" si="25"/>
        <v>-450257.3000000001</v>
      </c>
    </row>
    <row r="155" spans="1:7" ht="28">
      <c r="A155" s="374" t="s">
        <v>364</v>
      </c>
      <c r="B155" s="375"/>
      <c r="C155" s="375" t="s">
        <v>365</v>
      </c>
      <c r="D155" s="383">
        <f t="shared" ref="D155:G155" si="26">D150-D108</f>
        <v>81511.099999999919</v>
      </c>
      <c r="E155" s="383">
        <f t="shared" si="26"/>
        <v>-183190.80000000016</v>
      </c>
      <c r="F155" s="383">
        <f t="shared" si="26"/>
        <v>7978.2455500008364</v>
      </c>
      <c r="G155" s="383">
        <f t="shared" si="26"/>
        <v>353589.39999999991</v>
      </c>
    </row>
    <row r="156" spans="1:7">
      <c r="A156" s="436" t="s">
        <v>366</v>
      </c>
      <c r="B156" s="563"/>
      <c r="C156" s="563" t="s">
        <v>367</v>
      </c>
      <c r="D156" s="387">
        <f t="shared" ref="D156:G156" si="27">D135+D136-D137+D141-D142</f>
        <v>1588087.4</v>
      </c>
      <c r="E156" s="387">
        <f t="shared" si="27"/>
        <v>0</v>
      </c>
      <c r="F156" s="387">
        <f t="shared" si="27"/>
        <v>1800542.7424399999</v>
      </c>
      <c r="G156" s="387">
        <f t="shared" si="27"/>
        <v>0</v>
      </c>
    </row>
    <row r="157" spans="1:7">
      <c r="A157" s="448" t="s">
        <v>368</v>
      </c>
      <c r="B157" s="565"/>
      <c r="C157" s="565" t="s">
        <v>369</v>
      </c>
      <c r="D157" s="390">
        <f t="shared" ref="D157:G157" si="28">IF(D177=0,0,D156/D177)</f>
        <v>0.38879369244860246</v>
      </c>
      <c r="E157" s="390">
        <f t="shared" si="28"/>
        <v>0</v>
      </c>
      <c r="F157" s="390">
        <f t="shared" si="28"/>
        <v>0.44081105923945557</v>
      </c>
      <c r="G157" s="390">
        <f t="shared" si="28"/>
        <v>0</v>
      </c>
    </row>
    <row r="158" spans="1:7">
      <c r="A158" s="436" t="s">
        <v>370</v>
      </c>
      <c r="B158" s="563"/>
      <c r="C158" s="563" t="s">
        <v>371</v>
      </c>
      <c r="D158" s="387">
        <f t="shared" ref="D158:G158" si="29">D133-D142-D111</f>
        <v>75059</v>
      </c>
      <c r="E158" s="387">
        <f t="shared" si="29"/>
        <v>0</v>
      </c>
      <c r="F158" s="387">
        <f t="shared" si="29"/>
        <v>82756.152240000665</v>
      </c>
      <c r="G158" s="387">
        <f t="shared" si="29"/>
        <v>0</v>
      </c>
    </row>
    <row r="159" spans="1:7">
      <c r="A159" s="367" t="s">
        <v>372</v>
      </c>
      <c r="B159" s="564"/>
      <c r="C159" s="564" t="s">
        <v>373</v>
      </c>
      <c r="D159" s="391">
        <f t="shared" ref="D159:G159" si="30">D121-D123-D124-D142-D145</f>
        <v>-407785.70000000019</v>
      </c>
      <c r="E159" s="391">
        <f t="shared" si="30"/>
        <v>0</v>
      </c>
      <c r="F159" s="391">
        <f t="shared" si="30"/>
        <v>-420179.71375999996</v>
      </c>
      <c r="G159" s="391">
        <f t="shared" si="30"/>
        <v>0</v>
      </c>
    </row>
    <row r="160" spans="1:7">
      <c r="A160" s="367" t="s">
        <v>374</v>
      </c>
      <c r="B160" s="564"/>
      <c r="C160" s="564" t="s">
        <v>375</v>
      </c>
      <c r="D160" s="392">
        <f t="shared" ref="D160:G160" si="31">IF(D175=0,"-",1000*D158/D175)</f>
        <v>151.38234534834942</v>
      </c>
      <c r="E160" s="392">
        <f t="shared" si="31"/>
        <v>0</v>
      </c>
      <c r="F160" s="392">
        <f t="shared" si="31"/>
        <v>164.69672629140629</v>
      </c>
      <c r="G160" s="392">
        <f t="shared" si="31"/>
        <v>0</v>
      </c>
    </row>
    <row r="161" spans="1:7">
      <c r="A161" s="367" t="s">
        <v>374</v>
      </c>
      <c r="B161" s="564"/>
      <c r="C161" s="564" t="s">
        <v>376</v>
      </c>
      <c r="D161" s="391">
        <f t="shared" ref="D161:G161" si="32">IF(D175=0,0,1000*(D159/D175))</f>
        <v>-822.44042240795159</v>
      </c>
      <c r="E161" s="391">
        <f t="shared" si="32"/>
        <v>0</v>
      </c>
      <c r="F161" s="391">
        <f t="shared" si="32"/>
        <v>-836.21847363854181</v>
      </c>
      <c r="G161" s="391">
        <f t="shared" si="32"/>
        <v>0</v>
      </c>
    </row>
    <row r="162" spans="1:7">
      <c r="A162" s="448" t="s">
        <v>377</v>
      </c>
      <c r="B162" s="565"/>
      <c r="C162" s="565" t="s">
        <v>378</v>
      </c>
      <c r="D162" s="390">
        <f t="shared" ref="D162:G162" si="33">IF((D22+D23+D65+D66)=0,0,D158/(D22+D23+D65+D66))</f>
        <v>3.5581211618496443E-2</v>
      </c>
      <c r="E162" s="390">
        <f t="shared" si="33"/>
        <v>0</v>
      </c>
      <c r="F162" s="390">
        <f t="shared" si="33"/>
        <v>3.8384460430869141E-2</v>
      </c>
      <c r="G162" s="390">
        <f t="shared" si="33"/>
        <v>0</v>
      </c>
    </row>
    <row r="163" spans="1:7">
      <c r="A163" s="367" t="s">
        <v>379</v>
      </c>
      <c r="B163" s="564"/>
      <c r="C163" s="564" t="s">
        <v>350</v>
      </c>
      <c r="D163" s="370">
        <f t="shared" ref="D163:G163" si="34">D145</f>
        <v>988715.4</v>
      </c>
      <c r="E163" s="370">
        <f t="shared" si="34"/>
        <v>0</v>
      </c>
      <c r="F163" s="370">
        <f t="shared" si="34"/>
        <v>945247.16145999997</v>
      </c>
      <c r="G163" s="370">
        <f t="shared" si="34"/>
        <v>0</v>
      </c>
    </row>
    <row r="164" spans="1:7" ht="28">
      <c r="A164" s="374" t="s">
        <v>380</v>
      </c>
      <c r="B164" s="389"/>
      <c r="C164" s="389" t="s">
        <v>381</v>
      </c>
      <c r="D164" s="393">
        <f>IF(D178=0,0,D146/D178)</f>
        <v>0.10542974323404423</v>
      </c>
      <c r="E164" s="393">
        <f>IF(E178=0,0,E146/E178)</f>
        <v>0</v>
      </c>
      <c r="F164" s="393">
        <f>IF(F178=0,0,F146/F178)</f>
        <v>9.9763444646614866E-2</v>
      </c>
      <c r="G164" s="393">
        <f>IF(G178=0,0,G146/G178)</f>
        <v>0</v>
      </c>
    </row>
    <row r="165" spans="1:7">
      <c r="A165" s="453" t="s">
        <v>382</v>
      </c>
      <c r="B165" s="566"/>
      <c r="C165" s="566" t="s">
        <v>383</v>
      </c>
      <c r="D165" s="396">
        <f t="shared" ref="D165:G165" si="35">IF(D177=0,0,D180/D177)</f>
        <v>3.8438049036819084E-2</v>
      </c>
      <c r="E165" s="396">
        <f t="shared" si="35"/>
        <v>5.3117137541527193E-2</v>
      </c>
      <c r="F165" s="396">
        <f t="shared" si="35"/>
        <v>4.7382028969265737E-2</v>
      </c>
      <c r="G165" s="396">
        <f t="shared" si="35"/>
        <v>3.8233579446479621E-2</v>
      </c>
    </row>
    <row r="166" spans="1:7">
      <c r="A166" s="367" t="s">
        <v>384</v>
      </c>
      <c r="B166" s="564"/>
      <c r="C166" s="564" t="s">
        <v>252</v>
      </c>
      <c r="D166" s="370">
        <f t="shared" ref="D166:G166" si="36">D55</f>
        <v>87746.299999999988</v>
      </c>
      <c r="E166" s="370">
        <f t="shared" si="36"/>
        <v>77480.100000000006</v>
      </c>
      <c r="F166" s="370">
        <f t="shared" si="36"/>
        <v>87884.831109999999</v>
      </c>
      <c r="G166" s="370">
        <f t="shared" si="36"/>
        <v>63344.3</v>
      </c>
    </row>
    <row r="167" spans="1:7">
      <c r="A167" s="448" t="s">
        <v>385</v>
      </c>
      <c r="B167" s="565"/>
      <c r="C167" s="565" t="s">
        <v>386</v>
      </c>
      <c r="D167" s="390">
        <f t="shared" ref="D167:G167" si="37">IF(0=D111,0,(D44+D45+D46+D47+D48)/D111)</f>
        <v>9.3710791026643328E-3</v>
      </c>
      <c r="E167" s="390">
        <f t="shared" si="37"/>
        <v>0</v>
      </c>
      <c r="F167" s="390">
        <f t="shared" si="37"/>
        <v>1.0088536623310284E-2</v>
      </c>
      <c r="G167" s="390">
        <f t="shared" si="37"/>
        <v>0</v>
      </c>
    </row>
    <row r="168" spans="1:7">
      <c r="A168" s="367" t="s">
        <v>387</v>
      </c>
      <c r="B168" s="563"/>
      <c r="C168" s="563" t="s">
        <v>388</v>
      </c>
      <c r="D168" s="370">
        <f t="shared" ref="D168:G168" si="38">D38-D44</f>
        <v>20201.2</v>
      </c>
      <c r="E168" s="370">
        <f t="shared" si="38"/>
        <v>26927.199999999997</v>
      </c>
      <c r="F168" s="370">
        <f t="shared" si="38"/>
        <v>21402.438750000001</v>
      </c>
      <c r="G168" s="370">
        <f t="shared" si="38"/>
        <v>23522.5</v>
      </c>
    </row>
    <row r="169" spans="1:7">
      <c r="A169" s="448" t="s">
        <v>389</v>
      </c>
      <c r="B169" s="565"/>
      <c r="C169" s="565" t="s">
        <v>390</v>
      </c>
      <c r="D169" s="373">
        <f t="shared" ref="D169:G169" si="39">IF(D177=0,0,D168/D177)</f>
        <v>4.9456340626420868E-3</v>
      </c>
      <c r="E169" s="373">
        <f t="shared" si="39"/>
        <v>6.6378426646504065E-3</v>
      </c>
      <c r="F169" s="373">
        <f t="shared" si="39"/>
        <v>5.2397710275458552E-3</v>
      </c>
      <c r="G169" s="373">
        <f t="shared" si="39"/>
        <v>5.2820814506503253E-3</v>
      </c>
    </row>
    <row r="170" spans="1:7">
      <c r="A170" s="367" t="s">
        <v>391</v>
      </c>
      <c r="B170" s="564"/>
      <c r="C170" s="564" t="s">
        <v>392</v>
      </c>
      <c r="D170" s="370">
        <f t="shared" ref="D170:G170" si="40">SUM(D82:D87)+SUM(D89:D94)</f>
        <v>190563.90000000002</v>
      </c>
      <c r="E170" s="370">
        <f t="shared" si="40"/>
        <v>320696.09999999998</v>
      </c>
      <c r="F170" s="370">
        <f t="shared" si="40"/>
        <v>183847.81694999998</v>
      </c>
      <c r="G170" s="370">
        <f t="shared" si="40"/>
        <v>987894.3</v>
      </c>
    </row>
    <row r="171" spans="1:7">
      <c r="A171" s="367" t="s">
        <v>393</v>
      </c>
      <c r="B171" s="564"/>
      <c r="C171" s="564" t="s">
        <v>394</v>
      </c>
      <c r="D171" s="391">
        <f t="shared" ref="D171:G171" si="41">SUM(D96:D102)+SUM(D104:D105)</f>
        <v>47933.8</v>
      </c>
      <c r="E171" s="391">
        <f t="shared" si="41"/>
        <v>54446.3</v>
      </c>
      <c r="F171" s="391">
        <f t="shared" si="41"/>
        <v>47484.098100000003</v>
      </c>
      <c r="G171" s="391">
        <f t="shared" si="41"/>
        <v>148853.4</v>
      </c>
    </row>
    <row r="172" spans="1:7">
      <c r="A172" s="453" t="s">
        <v>395</v>
      </c>
      <c r="B172" s="566"/>
      <c r="C172" s="566" t="s">
        <v>396</v>
      </c>
      <c r="D172" s="396">
        <f t="shared" ref="D172:G172" si="42">IF(D184=0,0,D170/D184)</f>
        <v>4.7686391519282972E-2</v>
      </c>
      <c r="E172" s="396">
        <f t="shared" si="42"/>
        <v>7.5510797198159813E-2</v>
      </c>
      <c r="F172" s="396">
        <f t="shared" si="42"/>
        <v>4.4749641621379552E-2</v>
      </c>
      <c r="G172" s="396">
        <f t="shared" si="42"/>
        <v>0.19694558540902898</v>
      </c>
    </row>
    <row r="173" spans="1:7">
      <c r="A173" s="479"/>
    </row>
    <row r="174" spans="1:7">
      <c r="A174" s="516" t="s">
        <v>397</v>
      </c>
      <c r="C174" s="292"/>
      <c r="D174" s="316"/>
      <c r="E174" s="316"/>
      <c r="F174" s="316"/>
      <c r="G174" s="316"/>
    </row>
    <row r="175" spans="1:7" s="257" customFormat="1">
      <c r="A175" s="479" t="s">
        <v>398</v>
      </c>
      <c r="B175" s="252"/>
      <c r="C175" s="252" t="s">
        <v>421</v>
      </c>
      <c r="D175" s="397">
        <v>495824</v>
      </c>
      <c r="E175" s="397">
        <v>495824</v>
      </c>
      <c r="F175" s="397">
        <v>502476</v>
      </c>
      <c r="G175" s="397">
        <v>502476</v>
      </c>
    </row>
    <row r="176" spans="1:7">
      <c r="A176" s="457" t="s">
        <v>400</v>
      </c>
      <c r="B176" s="399"/>
      <c r="C176" s="399"/>
      <c r="D176" s="399"/>
      <c r="E176" s="399"/>
      <c r="F176" s="399"/>
      <c r="G176" s="399"/>
    </row>
    <row r="177" spans="1:7">
      <c r="A177" s="459" t="s">
        <v>401</v>
      </c>
      <c r="B177" s="399"/>
      <c r="C177" s="399" t="s">
        <v>402</v>
      </c>
      <c r="D177" s="400">
        <f t="shared" ref="D177:G177" si="43">SUM(D22:D32)+SUM(D44:D53)+SUM(D65:D72)+D75</f>
        <v>4084653.2</v>
      </c>
      <c r="E177" s="400">
        <f t="shared" si="43"/>
        <v>4056619.1999999997</v>
      </c>
      <c r="F177" s="400">
        <f t="shared" si="43"/>
        <v>4084613.3614400006</v>
      </c>
      <c r="G177" s="400">
        <f t="shared" si="43"/>
        <v>4453263.4000000004</v>
      </c>
    </row>
    <row r="178" spans="1:7">
      <c r="A178" s="459" t="s">
        <v>403</v>
      </c>
      <c r="B178" s="399"/>
      <c r="C178" s="399" t="s">
        <v>404</v>
      </c>
      <c r="D178" s="400">
        <f t="shared" ref="D178:G178" si="44">D78-D17-D20-D59-D63-D64</f>
        <v>3980889.9</v>
      </c>
      <c r="E178" s="400">
        <f t="shared" si="44"/>
        <v>4130117.3</v>
      </c>
      <c r="F178" s="400">
        <f t="shared" si="44"/>
        <v>4118151.3081799997</v>
      </c>
      <c r="G178" s="400">
        <f t="shared" si="44"/>
        <v>4189290.0999999996</v>
      </c>
    </row>
    <row r="179" spans="1:7">
      <c r="A179" s="459"/>
      <c r="B179" s="399"/>
      <c r="C179" s="399" t="s">
        <v>405</v>
      </c>
      <c r="D179" s="400">
        <f t="shared" ref="D179:G179" si="45">D178+D170</f>
        <v>4171453.8</v>
      </c>
      <c r="E179" s="400">
        <f t="shared" si="45"/>
        <v>4450813.3999999994</v>
      </c>
      <c r="F179" s="400">
        <f t="shared" si="45"/>
        <v>4301999.1251299996</v>
      </c>
      <c r="G179" s="400">
        <f t="shared" si="45"/>
        <v>5177184.3999999994</v>
      </c>
    </row>
    <row r="180" spans="1:7">
      <c r="A180" s="459" t="s">
        <v>406</v>
      </c>
      <c r="B180" s="399"/>
      <c r="C180" s="399" t="s">
        <v>407</v>
      </c>
      <c r="D180" s="400">
        <f t="shared" ref="D180:G180" si="46">D38-D44+D8+D9+D10+D16-D33</f>
        <v>157006.1</v>
      </c>
      <c r="E180" s="400">
        <f t="shared" si="46"/>
        <v>215476</v>
      </c>
      <c r="F180" s="400">
        <f t="shared" si="46"/>
        <v>193537.26862000002</v>
      </c>
      <c r="G180" s="400">
        <f t="shared" si="46"/>
        <v>170264.19999999998</v>
      </c>
    </row>
    <row r="181" spans="1:7" ht="27.5" customHeight="1">
      <c r="A181" s="462" t="s">
        <v>408</v>
      </c>
      <c r="B181" s="402"/>
      <c r="C181" s="402" t="s">
        <v>409</v>
      </c>
      <c r="D181" s="403">
        <f t="shared" ref="D181:G181" si="47">D22+D23+D24+D25+D26+D29+SUM(D44:D47)+SUM(D49:D53)-D54+D32-D33+SUM(D65:D70)+D72</f>
        <v>4029907.6999999997</v>
      </c>
      <c r="E181" s="403">
        <f t="shared" si="47"/>
        <v>3986283.3000000003</v>
      </c>
      <c r="F181" s="403">
        <f t="shared" si="47"/>
        <v>4051386.1414200002</v>
      </c>
      <c r="G181" s="403">
        <f t="shared" si="47"/>
        <v>4402940</v>
      </c>
    </row>
    <row r="182" spans="1:7">
      <c r="A182" s="464" t="s">
        <v>410</v>
      </c>
      <c r="B182" s="402"/>
      <c r="C182" s="402" t="s">
        <v>411</v>
      </c>
      <c r="D182" s="403">
        <f t="shared" ref="D182:G182" si="48">D181+D171</f>
        <v>4077841.4999999995</v>
      </c>
      <c r="E182" s="403">
        <f t="shared" si="48"/>
        <v>4040729.6</v>
      </c>
      <c r="F182" s="403">
        <f t="shared" si="48"/>
        <v>4098870.2395200003</v>
      </c>
      <c r="G182" s="403">
        <f t="shared" si="48"/>
        <v>4551793.4000000004</v>
      </c>
    </row>
    <row r="183" spans="1:7">
      <c r="A183" s="464" t="s">
        <v>412</v>
      </c>
      <c r="B183" s="402"/>
      <c r="C183" s="402" t="s">
        <v>413</v>
      </c>
      <c r="D183" s="403">
        <f t="shared" ref="D183:G183" si="49">D4+D5-D7+D38+D39+D40+D41+D43+D13-D16+D57+D58+D60+D62</f>
        <v>3805626.5</v>
      </c>
      <c r="E183" s="403">
        <f t="shared" si="49"/>
        <v>3926327</v>
      </c>
      <c r="F183" s="403">
        <f t="shared" si="49"/>
        <v>3924516.1897499999</v>
      </c>
      <c r="G183" s="403">
        <f t="shared" si="49"/>
        <v>4028183.1</v>
      </c>
    </row>
    <row r="184" spans="1:7">
      <c r="A184" s="464" t="s">
        <v>414</v>
      </c>
      <c r="B184" s="402"/>
      <c r="C184" s="402" t="s">
        <v>415</v>
      </c>
      <c r="D184" s="403">
        <f t="shared" ref="D184:G184" si="50">D183+D170</f>
        <v>3996190.4</v>
      </c>
      <c r="E184" s="403">
        <f t="shared" si="50"/>
        <v>4247023.0999999996</v>
      </c>
      <c r="F184" s="403">
        <f t="shared" si="50"/>
        <v>4108364.0066999998</v>
      </c>
      <c r="G184" s="403">
        <f t="shared" si="50"/>
        <v>5016077.4000000004</v>
      </c>
    </row>
    <row r="185" spans="1:7">
      <c r="A185" s="464"/>
      <c r="B185" s="402"/>
      <c r="C185" s="402" t="s">
        <v>416</v>
      </c>
      <c r="D185" s="403">
        <f t="shared" ref="D185:G186" si="51">D181-D183</f>
        <v>224281.19999999972</v>
      </c>
      <c r="E185" s="403">
        <f t="shared" si="51"/>
        <v>59956.300000000279</v>
      </c>
      <c r="F185" s="403">
        <f t="shared" si="51"/>
        <v>126869.95167000033</v>
      </c>
      <c r="G185" s="403">
        <f t="shared" si="51"/>
        <v>374756.89999999991</v>
      </c>
    </row>
    <row r="186" spans="1:7">
      <c r="A186" s="464"/>
      <c r="B186" s="402"/>
      <c r="C186" s="402" t="s">
        <v>417</v>
      </c>
      <c r="D186" s="403">
        <f t="shared" si="51"/>
        <v>81651.099999999627</v>
      </c>
      <c r="E186" s="403">
        <f t="shared" si="51"/>
        <v>-206293.49999999953</v>
      </c>
      <c r="F186" s="403">
        <f t="shared" si="51"/>
        <v>-9493.7671799995005</v>
      </c>
      <c r="G186" s="403">
        <f t="shared" si="51"/>
        <v>-464284</v>
      </c>
    </row>
  </sheetData>
  <sheetProtection selectLockedCells="1" sort="0" autoFilter="0" pivotTables="0"/>
  <autoFilter ref="A1:D1" xr:uid="{00000000-0009-0000-0000-000011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6383" man="1"/>
    <brk id="147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AQ186"/>
  <sheetViews>
    <sheetView zoomScale="115" zoomScaleNormal="115" workbookViewId="0">
      <selection activeCell="B31" sqref="B31"/>
    </sheetView>
  </sheetViews>
  <sheetFormatPr baseColWidth="10" defaultColWidth="11.5" defaultRowHeight="13"/>
  <cols>
    <col min="1" max="1" width="14.6640625" style="252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43" s="244" customFormat="1" ht="18" customHeight="1">
      <c r="A1" s="239" t="s">
        <v>190</v>
      </c>
      <c r="B1" s="240" t="s">
        <v>646</v>
      </c>
      <c r="C1" s="240" t="s">
        <v>165</v>
      </c>
      <c r="D1" s="241" t="s">
        <v>23</v>
      </c>
      <c r="E1" s="242" t="s">
        <v>22</v>
      </c>
      <c r="F1" s="241" t="s">
        <v>23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</row>
    <row r="2" spans="1:43" s="250" customFormat="1" ht="15" customHeight="1">
      <c r="A2" s="245"/>
      <c r="B2" s="246"/>
      <c r="C2" s="247" t="s">
        <v>192</v>
      </c>
      <c r="D2" s="248">
        <v>2015</v>
      </c>
      <c r="E2" s="249">
        <v>2016</v>
      </c>
      <c r="F2" s="248">
        <v>2016</v>
      </c>
      <c r="G2" s="249">
        <v>2017</v>
      </c>
    </row>
    <row r="3" spans="1:43" ht="15" customHeight="1">
      <c r="A3" s="571" t="s">
        <v>193</v>
      </c>
      <c r="B3" s="572"/>
      <c r="C3" s="572"/>
      <c r="D3" s="251"/>
      <c r="E3" s="251"/>
      <c r="F3" s="251"/>
      <c r="G3" s="251"/>
    </row>
    <row r="4" spans="1:43" s="257" customFormat="1" ht="12.75" customHeight="1">
      <c r="A4" s="253">
        <v>30</v>
      </c>
      <c r="B4" s="254"/>
      <c r="C4" s="255" t="s">
        <v>33</v>
      </c>
      <c r="D4" s="256">
        <v>358814.1</v>
      </c>
      <c r="E4" s="256">
        <v>368251</v>
      </c>
      <c r="F4" s="256">
        <v>362701.7</v>
      </c>
      <c r="G4" s="256">
        <v>383766</v>
      </c>
    </row>
    <row r="5" spans="1:43" s="257" customFormat="1" ht="12.75" customHeight="1">
      <c r="A5" s="258">
        <v>31</v>
      </c>
      <c r="B5" s="259"/>
      <c r="C5" s="260" t="s">
        <v>194</v>
      </c>
      <c r="D5" s="261">
        <v>287873.7</v>
      </c>
      <c r="E5" s="261">
        <v>307645</v>
      </c>
      <c r="F5" s="261">
        <v>300366.09999999998</v>
      </c>
      <c r="G5" s="261">
        <v>320108</v>
      </c>
    </row>
    <row r="6" spans="1:43" s="257" customFormat="1" ht="12.75" customHeight="1">
      <c r="A6" s="262" t="s">
        <v>36</v>
      </c>
      <c r="B6" s="263"/>
      <c r="C6" s="264" t="s">
        <v>195</v>
      </c>
      <c r="D6" s="261">
        <v>109632.6</v>
      </c>
      <c r="E6" s="261">
        <v>117869</v>
      </c>
      <c r="F6" s="261">
        <v>118471.2</v>
      </c>
      <c r="G6" s="261">
        <v>121032</v>
      </c>
    </row>
    <row r="7" spans="1:43" s="257" customFormat="1" ht="12.75" customHeight="1">
      <c r="A7" s="262" t="s">
        <v>196</v>
      </c>
      <c r="B7" s="263"/>
      <c r="C7" s="264" t="s">
        <v>197</v>
      </c>
      <c r="D7" s="261">
        <v>2028.5</v>
      </c>
      <c r="E7" s="261">
        <v>0</v>
      </c>
      <c r="F7" s="261">
        <v>1387.5</v>
      </c>
      <c r="G7" s="261">
        <v>2028.5</v>
      </c>
    </row>
    <row r="8" spans="1:43" s="257" customFormat="1" ht="12.75" customHeight="1">
      <c r="A8" s="265">
        <v>330</v>
      </c>
      <c r="B8" s="259"/>
      <c r="C8" s="260" t="s">
        <v>198</v>
      </c>
      <c r="D8" s="261">
        <v>77707.199999999997</v>
      </c>
      <c r="E8" s="261">
        <v>77237</v>
      </c>
      <c r="F8" s="261">
        <v>66136.5</v>
      </c>
      <c r="G8" s="261">
        <v>83361</v>
      </c>
    </row>
    <row r="9" spans="1:43" s="257" customFormat="1" ht="12.75" customHeight="1">
      <c r="A9" s="265">
        <v>332</v>
      </c>
      <c r="B9" s="259"/>
      <c r="C9" s="260" t="s">
        <v>199</v>
      </c>
      <c r="D9" s="261">
        <v>4512.2</v>
      </c>
      <c r="E9" s="261">
        <v>5882</v>
      </c>
      <c r="F9" s="261">
        <v>5331</v>
      </c>
      <c r="G9" s="261">
        <v>6203</v>
      </c>
    </row>
    <row r="10" spans="1:43" s="257" customFormat="1" ht="12.75" customHeight="1">
      <c r="A10" s="265">
        <v>339</v>
      </c>
      <c r="B10" s="259"/>
      <c r="C10" s="260" t="s">
        <v>200</v>
      </c>
      <c r="D10" s="261">
        <v>0</v>
      </c>
      <c r="E10" s="261">
        <v>0</v>
      </c>
      <c r="F10" s="261">
        <v>0</v>
      </c>
      <c r="G10" s="261">
        <v>0</v>
      </c>
    </row>
    <row r="11" spans="1:43" s="257" customFormat="1" ht="12.75" customHeight="1">
      <c r="A11" s="258">
        <v>350</v>
      </c>
      <c r="B11" s="259"/>
      <c r="C11" s="260" t="s">
        <v>201</v>
      </c>
      <c r="D11" s="261">
        <v>1966.4</v>
      </c>
      <c r="E11" s="261">
        <v>279</v>
      </c>
      <c r="F11" s="261">
        <v>1904</v>
      </c>
      <c r="G11" s="261">
        <v>271</v>
      </c>
    </row>
    <row r="12" spans="1:43" s="269" customFormat="1" ht="14">
      <c r="A12" s="266">
        <v>351</v>
      </c>
      <c r="B12" s="267"/>
      <c r="C12" s="268" t="s">
        <v>202</v>
      </c>
      <c r="D12" s="261">
        <v>3468.8</v>
      </c>
      <c r="E12" s="261">
        <v>0</v>
      </c>
      <c r="F12" s="261">
        <v>457.7</v>
      </c>
      <c r="G12" s="261">
        <v>0</v>
      </c>
    </row>
    <row r="13" spans="1:43" s="257" customFormat="1" ht="12.75" customHeight="1">
      <c r="A13" s="258">
        <v>36</v>
      </c>
      <c r="B13" s="259"/>
      <c r="C13" s="260" t="s">
        <v>203</v>
      </c>
      <c r="D13" s="261">
        <v>1145355.7</v>
      </c>
      <c r="E13" s="261">
        <v>1119431</v>
      </c>
      <c r="F13" s="261">
        <v>1076900.8</v>
      </c>
      <c r="G13" s="261">
        <v>1113329</v>
      </c>
    </row>
    <row r="14" spans="1:43" s="257" customFormat="1" ht="12.75" customHeight="1">
      <c r="A14" s="270" t="s">
        <v>204</v>
      </c>
      <c r="B14" s="259"/>
      <c r="C14" s="271" t="s">
        <v>205</v>
      </c>
      <c r="D14" s="261">
        <v>284640</v>
      </c>
      <c r="E14" s="261">
        <v>251637</v>
      </c>
      <c r="F14" s="261">
        <v>255444.5</v>
      </c>
      <c r="G14" s="261">
        <v>256578</v>
      </c>
    </row>
    <row r="15" spans="1:43" s="257" customFormat="1" ht="12.75" customHeight="1">
      <c r="A15" s="270" t="s">
        <v>206</v>
      </c>
      <c r="B15" s="259"/>
      <c r="C15" s="271" t="s">
        <v>207</v>
      </c>
      <c r="D15" s="261">
        <v>18541.3</v>
      </c>
      <c r="E15" s="261">
        <v>20540</v>
      </c>
      <c r="F15" s="261">
        <v>18250.8</v>
      </c>
      <c r="G15" s="261">
        <v>20416</v>
      </c>
    </row>
    <row r="16" spans="1:43" s="273" customFormat="1" ht="26.25" customHeight="1">
      <c r="A16" s="270" t="s">
        <v>208</v>
      </c>
      <c r="B16" s="272"/>
      <c r="C16" s="271" t="s">
        <v>209</v>
      </c>
      <c r="D16" s="261">
        <v>85275.4</v>
      </c>
      <c r="E16" s="261">
        <v>128347</v>
      </c>
      <c r="F16" s="261">
        <v>117734.1</v>
      </c>
      <c r="G16" s="261">
        <v>131639</v>
      </c>
    </row>
    <row r="17" spans="1:7" s="274" customFormat="1">
      <c r="A17" s="258">
        <v>37</v>
      </c>
      <c r="B17" s="259"/>
      <c r="C17" s="260" t="s">
        <v>210</v>
      </c>
      <c r="D17" s="261">
        <v>430993.8</v>
      </c>
      <c r="E17" s="261">
        <v>348960</v>
      </c>
      <c r="F17" s="261">
        <v>350834.2</v>
      </c>
      <c r="G17" s="261">
        <v>346181</v>
      </c>
    </row>
    <row r="18" spans="1:7" s="274" customFormat="1">
      <c r="A18" s="275" t="s">
        <v>211</v>
      </c>
      <c r="B18" s="263"/>
      <c r="C18" s="264" t="s">
        <v>212</v>
      </c>
      <c r="D18" s="261">
        <v>182397.4</v>
      </c>
      <c r="E18" s="261">
        <v>96000</v>
      </c>
      <c r="F18" s="261">
        <v>98624.4</v>
      </c>
      <c r="G18" s="261">
        <v>96922</v>
      </c>
    </row>
    <row r="19" spans="1:7" s="274" customFormat="1">
      <c r="A19" s="275" t="s">
        <v>213</v>
      </c>
      <c r="B19" s="263"/>
      <c r="C19" s="264" t="s">
        <v>214</v>
      </c>
      <c r="D19" s="261">
        <v>219938.8</v>
      </c>
      <c r="E19" s="261">
        <v>222484</v>
      </c>
      <c r="F19" s="261">
        <v>221818.7</v>
      </c>
      <c r="G19" s="261">
        <v>218031</v>
      </c>
    </row>
    <row r="20" spans="1:7" s="257" customFormat="1" ht="12.75" customHeight="1">
      <c r="A20" s="276">
        <v>39</v>
      </c>
      <c r="B20" s="277"/>
      <c r="C20" s="278" t="s">
        <v>215</v>
      </c>
      <c r="D20" s="279">
        <v>153866.29999999999</v>
      </c>
      <c r="E20" s="279">
        <v>184679</v>
      </c>
      <c r="F20" s="279">
        <v>185640.2</v>
      </c>
      <c r="G20" s="279">
        <v>202382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2310691.9</v>
      </c>
      <c r="E21" s="282">
        <f t="shared" si="0"/>
        <v>2227685</v>
      </c>
      <c r="F21" s="282">
        <f t="shared" si="0"/>
        <v>2164632</v>
      </c>
      <c r="G21" s="282">
        <f t="shared" si="0"/>
        <v>2253219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283">
        <v>608976.1</v>
      </c>
      <c r="E22" s="283">
        <v>625200</v>
      </c>
      <c r="F22" s="283">
        <v>617266.4</v>
      </c>
      <c r="G22" s="283">
        <v>626700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283">
        <v>135181.4</v>
      </c>
      <c r="E23" s="283">
        <v>128100</v>
      </c>
      <c r="F23" s="283">
        <v>134556.70000000001</v>
      </c>
      <c r="G23" s="283">
        <v>134220</v>
      </c>
    </row>
    <row r="24" spans="1:7" s="284" customFormat="1" ht="12.75" customHeight="1">
      <c r="A24" s="258">
        <v>41</v>
      </c>
      <c r="B24" s="259"/>
      <c r="C24" s="260" t="s">
        <v>221</v>
      </c>
      <c r="D24" s="283">
        <v>104988.7</v>
      </c>
      <c r="E24" s="283">
        <v>70620</v>
      </c>
      <c r="F24" s="283">
        <v>81535.399999999994</v>
      </c>
      <c r="G24" s="283">
        <v>84720</v>
      </c>
    </row>
    <row r="25" spans="1:7" s="257" customFormat="1" ht="12.75" customHeight="1">
      <c r="A25" s="285">
        <v>42</v>
      </c>
      <c r="B25" s="286"/>
      <c r="C25" s="260" t="s">
        <v>222</v>
      </c>
      <c r="D25" s="283">
        <v>173028.5</v>
      </c>
      <c r="E25" s="283">
        <v>162653</v>
      </c>
      <c r="F25" s="283">
        <v>162699.79999999999</v>
      </c>
      <c r="G25" s="283">
        <v>168908</v>
      </c>
    </row>
    <row r="26" spans="1:7" s="288" customFormat="1" ht="12.75" customHeight="1">
      <c r="A26" s="266">
        <v>430</v>
      </c>
      <c r="B26" s="259"/>
      <c r="C26" s="260" t="s">
        <v>223</v>
      </c>
      <c r="D26" s="287">
        <v>3572.7</v>
      </c>
      <c r="E26" s="287">
        <v>2398</v>
      </c>
      <c r="F26" s="287">
        <v>2896.3</v>
      </c>
      <c r="G26" s="287">
        <v>2699</v>
      </c>
    </row>
    <row r="27" spans="1:7" s="288" customFormat="1" ht="12.75" customHeight="1">
      <c r="A27" s="266">
        <v>431</v>
      </c>
      <c r="B27" s="259"/>
      <c r="C27" s="260" t="s">
        <v>224</v>
      </c>
      <c r="D27" s="287">
        <v>740.3</v>
      </c>
      <c r="E27" s="287">
        <v>600</v>
      </c>
      <c r="F27" s="287">
        <v>699.2</v>
      </c>
      <c r="G27" s="287">
        <v>4660</v>
      </c>
    </row>
    <row r="28" spans="1:7" s="288" customFormat="1" ht="12.75" customHeight="1">
      <c r="A28" s="266">
        <v>432</v>
      </c>
      <c r="B28" s="259"/>
      <c r="C28" s="260" t="s">
        <v>225</v>
      </c>
      <c r="D28" s="287">
        <v>0</v>
      </c>
      <c r="E28" s="287">
        <v>0</v>
      </c>
      <c r="F28" s="287">
        <v>0</v>
      </c>
      <c r="G28" s="287">
        <v>0</v>
      </c>
    </row>
    <row r="29" spans="1:7" s="288" customFormat="1" ht="12.75" customHeight="1">
      <c r="A29" s="266">
        <v>439</v>
      </c>
      <c r="B29" s="259"/>
      <c r="C29" s="260" t="s">
        <v>226</v>
      </c>
      <c r="D29" s="287">
        <v>782.8</v>
      </c>
      <c r="E29" s="287">
        <v>740</v>
      </c>
      <c r="F29" s="287">
        <v>892.4</v>
      </c>
      <c r="G29" s="287">
        <v>763</v>
      </c>
    </row>
    <row r="30" spans="1:7" s="257" customFormat="1" ht="14">
      <c r="A30" s="266">
        <v>450</v>
      </c>
      <c r="B30" s="267"/>
      <c r="C30" s="268" t="s">
        <v>227</v>
      </c>
      <c r="D30" s="261">
        <v>596.70000000000005</v>
      </c>
      <c r="E30" s="261">
        <v>1142</v>
      </c>
      <c r="F30" s="261">
        <v>1244.2</v>
      </c>
      <c r="G30" s="261">
        <v>2447</v>
      </c>
    </row>
    <row r="31" spans="1:7" s="269" customFormat="1" ht="14">
      <c r="A31" s="266">
        <v>451</v>
      </c>
      <c r="B31" s="267"/>
      <c r="C31" s="268" t="s">
        <v>228</v>
      </c>
      <c r="D31" s="283">
        <v>20415.7</v>
      </c>
      <c r="E31" s="283">
        <v>49723</v>
      </c>
      <c r="F31" s="283">
        <v>23500.3</v>
      </c>
      <c r="G31" s="283">
        <v>37505</v>
      </c>
    </row>
    <row r="32" spans="1:7" s="257" customFormat="1" ht="12.75" customHeight="1">
      <c r="A32" s="258">
        <v>46</v>
      </c>
      <c r="B32" s="259"/>
      <c r="C32" s="260" t="s">
        <v>229</v>
      </c>
      <c r="D32" s="283">
        <v>795326.5</v>
      </c>
      <c r="E32" s="283">
        <v>688217</v>
      </c>
      <c r="F32" s="283">
        <v>708019.6</v>
      </c>
      <c r="G32" s="283">
        <v>723721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289">
        <v>0</v>
      </c>
      <c r="E33" s="289">
        <v>0</v>
      </c>
      <c r="F33" s="289">
        <v>0</v>
      </c>
      <c r="G33" s="289">
        <v>0</v>
      </c>
    </row>
    <row r="34" spans="1:7" s="257" customFormat="1" ht="15" customHeight="1">
      <c r="A34" s="258">
        <v>47</v>
      </c>
      <c r="B34" s="259"/>
      <c r="C34" s="260" t="s">
        <v>210</v>
      </c>
      <c r="D34" s="283">
        <v>430993.8</v>
      </c>
      <c r="E34" s="283">
        <v>348960</v>
      </c>
      <c r="F34" s="283">
        <v>350834.2</v>
      </c>
      <c r="G34" s="283">
        <v>346181</v>
      </c>
    </row>
    <row r="35" spans="1:7" s="257" customFormat="1" ht="15" customHeight="1">
      <c r="A35" s="276">
        <v>49</v>
      </c>
      <c r="B35" s="277"/>
      <c r="C35" s="278" t="s">
        <v>232</v>
      </c>
      <c r="D35" s="290">
        <v>153866.29999999999</v>
      </c>
      <c r="E35" s="290">
        <v>184679</v>
      </c>
      <c r="F35" s="290">
        <v>185640.2</v>
      </c>
      <c r="G35" s="290">
        <v>202382</v>
      </c>
    </row>
    <row r="36" spans="1:7" ht="13.5" customHeight="1">
      <c r="A36" s="280"/>
      <c r="B36" s="291"/>
      <c r="C36" s="281" t="s">
        <v>233</v>
      </c>
      <c r="D36" s="282">
        <f t="shared" ref="D36:G36" si="1">D22+D23+D24+D25+D26+D27+D28+D29+D30+D31+D32+D34</f>
        <v>2274603.1999999997</v>
      </c>
      <c r="E36" s="282">
        <f t="shared" si="1"/>
        <v>2078353</v>
      </c>
      <c r="F36" s="282">
        <f t="shared" si="1"/>
        <v>2084144.5</v>
      </c>
      <c r="G36" s="282">
        <f t="shared" si="1"/>
        <v>2132524</v>
      </c>
    </row>
    <row r="37" spans="1:7" s="292" customFormat="1" ht="15" customHeight="1">
      <c r="A37" s="280"/>
      <c r="B37" s="291"/>
      <c r="C37" s="281" t="s">
        <v>234</v>
      </c>
      <c r="D37" s="282">
        <f t="shared" ref="D37:G37" si="2">D36-D21</f>
        <v>-36088.700000000186</v>
      </c>
      <c r="E37" s="282">
        <f t="shared" si="2"/>
        <v>-149332</v>
      </c>
      <c r="F37" s="282">
        <f t="shared" si="2"/>
        <v>-80487.5</v>
      </c>
      <c r="G37" s="282">
        <f t="shared" si="2"/>
        <v>-120695</v>
      </c>
    </row>
    <row r="38" spans="1:7" s="269" customFormat="1" ht="15" customHeight="1">
      <c r="A38" s="265">
        <v>340</v>
      </c>
      <c r="B38" s="259"/>
      <c r="C38" s="260" t="s">
        <v>235</v>
      </c>
      <c r="D38" s="283">
        <v>877.7</v>
      </c>
      <c r="E38" s="283">
        <v>371</v>
      </c>
      <c r="F38" s="283">
        <v>1043.5999999999999</v>
      </c>
      <c r="G38" s="283">
        <v>1025</v>
      </c>
    </row>
    <row r="39" spans="1:7" s="269" customFormat="1" ht="15" customHeight="1">
      <c r="A39" s="265">
        <v>341</v>
      </c>
      <c r="B39" s="259"/>
      <c r="C39" s="260" t="s">
        <v>236</v>
      </c>
      <c r="D39" s="283">
        <v>779.4</v>
      </c>
      <c r="E39" s="283">
        <v>500</v>
      </c>
      <c r="F39" s="283">
        <v>834.1</v>
      </c>
      <c r="G39" s="283">
        <v>700</v>
      </c>
    </row>
    <row r="40" spans="1:7" s="269" customFormat="1" ht="15" customHeight="1">
      <c r="A40" s="265">
        <v>342</v>
      </c>
      <c r="B40" s="259"/>
      <c r="C40" s="260" t="s">
        <v>237</v>
      </c>
      <c r="D40" s="283">
        <v>145.6</v>
      </c>
      <c r="E40" s="283">
        <v>180</v>
      </c>
      <c r="F40" s="283">
        <v>210.6</v>
      </c>
      <c r="G40" s="283">
        <v>250</v>
      </c>
    </row>
    <row r="41" spans="1:7" s="269" customFormat="1" ht="15" customHeight="1">
      <c r="A41" s="265">
        <v>343</v>
      </c>
      <c r="B41" s="259"/>
      <c r="C41" s="260" t="s">
        <v>238</v>
      </c>
      <c r="D41" s="283">
        <v>109</v>
      </c>
      <c r="E41" s="283">
        <v>363</v>
      </c>
      <c r="F41" s="283">
        <v>241.7</v>
      </c>
      <c r="G41" s="283">
        <v>399</v>
      </c>
    </row>
    <row r="42" spans="1:7" s="269" customFormat="1" ht="15" customHeight="1">
      <c r="A42" s="265">
        <v>344</v>
      </c>
      <c r="B42" s="259"/>
      <c r="C42" s="260" t="s">
        <v>239</v>
      </c>
      <c r="D42" s="283">
        <v>0</v>
      </c>
      <c r="E42" s="283">
        <v>0</v>
      </c>
      <c r="F42" s="283">
        <v>0</v>
      </c>
      <c r="G42" s="283">
        <v>0</v>
      </c>
    </row>
    <row r="43" spans="1:7" s="269" customFormat="1" ht="15" customHeight="1">
      <c r="A43" s="265">
        <v>349</v>
      </c>
      <c r="B43" s="259"/>
      <c r="C43" s="260" t="s">
        <v>240</v>
      </c>
      <c r="D43" s="283">
        <v>389.3</v>
      </c>
      <c r="E43" s="283">
        <v>0</v>
      </c>
      <c r="F43" s="283">
        <v>1090.5</v>
      </c>
      <c r="G43" s="283">
        <v>1394</v>
      </c>
    </row>
    <row r="44" spans="1:7" s="257" customFormat="1" ht="15" customHeight="1">
      <c r="A44" s="258">
        <v>440</v>
      </c>
      <c r="B44" s="259"/>
      <c r="C44" s="260" t="s">
        <v>241</v>
      </c>
      <c r="D44" s="283">
        <v>3348.4</v>
      </c>
      <c r="E44" s="283">
        <v>2037</v>
      </c>
      <c r="F44" s="283">
        <v>3715.4</v>
      </c>
      <c r="G44" s="283">
        <v>3542</v>
      </c>
    </row>
    <row r="45" spans="1:7" s="257" customFormat="1" ht="15" customHeight="1">
      <c r="A45" s="258">
        <v>441</v>
      </c>
      <c r="B45" s="259"/>
      <c r="C45" s="260" t="s">
        <v>242</v>
      </c>
      <c r="D45" s="283">
        <v>1415.6</v>
      </c>
      <c r="E45" s="283">
        <v>300</v>
      </c>
      <c r="F45" s="283">
        <v>715.3</v>
      </c>
      <c r="G45" s="283">
        <v>300</v>
      </c>
    </row>
    <row r="46" spans="1:7" s="257" customFormat="1" ht="15" customHeight="1">
      <c r="A46" s="258">
        <v>442</v>
      </c>
      <c r="B46" s="259"/>
      <c r="C46" s="260" t="s">
        <v>243</v>
      </c>
      <c r="D46" s="283">
        <v>17563.8</v>
      </c>
      <c r="E46" s="283">
        <v>17034</v>
      </c>
      <c r="F46" s="283">
        <v>17974.2</v>
      </c>
      <c r="G46" s="283">
        <v>16998</v>
      </c>
    </row>
    <row r="47" spans="1:7" s="257" customFormat="1" ht="15" customHeight="1">
      <c r="A47" s="258">
        <v>443</v>
      </c>
      <c r="B47" s="259"/>
      <c r="C47" s="260" t="s">
        <v>244</v>
      </c>
      <c r="D47" s="283">
        <v>1808.3</v>
      </c>
      <c r="E47" s="283">
        <v>2145</v>
      </c>
      <c r="F47" s="283">
        <v>2243.9</v>
      </c>
      <c r="G47" s="283">
        <v>2378</v>
      </c>
    </row>
    <row r="48" spans="1:7" s="257" customFormat="1" ht="15" customHeight="1">
      <c r="A48" s="258">
        <v>444</v>
      </c>
      <c r="B48" s="259"/>
      <c r="C48" s="260" t="s">
        <v>239</v>
      </c>
      <c r="D48" s="283">
        <v>0</v>
      </c>
      <c r="E48" s="283">
        <v>0</v>
      </c>
      <c r="F48" s="283">
        <v>760</v>
      </c>
      <c r="G48" s="283">
        <v>0</v>
      </c>
    </row>
    <row r="49" spans="1:7" s="257" customFormat="1" ht="15" customHeight="1">
      <c r="A49" s="258">
        <v>445</v>
      </c>
      <c r="B49" s="259"/>
      <c r="C49" s="260" t="s">
        <v>245</v>
      </c>
      <c r="D49" s="283">
        <v>130</v>
      </c>
      <c r="E49" s="283">
        <v>99</v>
      </c>
      <c r="F49" s="283">
        <v>241.6</v>
      </c>
      <c r="G49" s="283">
        <v>33</v>
      </c>
    </row>
    <row r="50" spans="1:7" s="257" customFormat="1" ht="15" customHeight="1">
      <c r="A50" s="258">
        <v>446</v>
      </c>
      <c r="B50" s="259"/>
      <c r="C50" s="260" t="s">
        <v>246</v>
      </c>
      <c r="D50" s="283">
        <v>69349.899999999994</v>
      </c>
      <c r="E50" s="283">
        <v>69231</v>
      </c>
      <c r="F50" s="283">
        <v>69463</v>
      </c>
      <c r="G50" s="283">
        <v>69576</v>
      </c>
    </row>
    <row r="51" spans="1:7" s="257" customFormat="1" ht="15" customHeight="1">
      <c r="A51" s="258">
        <v>447</v>
      </c>
      <c r="B51" s="259"/>
      <c r="C51" s="260" t="s">
        <v>247</v>
      </c>
      <c r="D51" s="283">
        <v>4146.3999999999996</v>
      </c>
      <c r="E51" s="283">
        <v>4084</v>
      </c>
      <c r="F51" s="283">
        <v>4152.6000000000004</v>
      </c>
      <c r="G51" s="283">
        <v>4110</v>
      </c>
    </row>
    <row r="52" spans="1:7" s="257" customFormat="1" ht="15" customHeight="1">
      <c r="A52" s="258">
        <v>448</v>
      </c>
      <c r="B52" s="259"/>
      <c r="C52" s="260" t="s">
        <v>248</v>
      </c>
      <c r="D52" s="283">
        <v>0</v>
      </c>
      <c r="E52" s="283">
        <v>0</v>
      </c>
      <c r="F52" s="283">
        <v>0</v>
      </c>
      <c r="G52" s="283">
        <v>0</v>
      </c>
    </row>
    <row r="53" spans="1:7" s="257" customFormat="1" ht="15" customHeight="1">
      <c r="A53" s="258">
        <v>449</v>
      </c>
      <c r="B53" s="259"/>
      <c r="C53" s="260" t="s">
        <v>249</v>
      </c>
      <c r="D53" s="283">
        <v>473.3</v>
      </c>
      <c r="E53" s="283">
        <v>0</v>
      </c>
      <c r="F53" s="283">
        <v>1047.0999999999999</v>
      </c>
      <c r="G53" s="283">
        <v>0</v>
      </c>
    </row>
    <row r="54" spans="1:7" s="269" customFormat="1" ht="13.5" customHeight="1">
      <c r="A54" s="293" t="s">
        <v>250</v>
      </c>
      <c r="B54" s="294"/>
      <c r="C54" s="294" t="s">
        <v>251</v>
      </c>
      <c r="D54" s="295">
        <v>0</v>
      </c>
      <c r="E54" s="295">
        <v>0</v>
      </c>
      <c r="F54" s="295">
        <v>0</v>
      </c>
      <c r="G54" s="295">
        <v>0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95934.7</v>
      </c>
      <c r="E55" s="282">
        <f t="shared" si="3"/>
        <v>93516</v>
      </c>
      <c r="F55" s="282">
        <f t="shared" si="3"/>
        <v>96892.6</v>
      </c>
      <c r="G55" s="282">
        <f t="shared" si="3"/>
        <v>93169</v>
      </c>
    </row>
    <row r="56" spans="1:7" ht="14.25" customHeight="1">
      <c r="A56" s="291"/>
      <c r="B56" s="291"/>
      <c r="C56" s="281" t="s">
        <v>253</v>
      </c>
      <c r="D56" s="282">
        <f t="shared" ref="D56:G56" si="4">D55+D37</f>
        <v>59845.999999999811</v>
      </c>
      <c r="E56" s="282">
        <f t="shared" si="4"/>
        <v>-55816</v>
      </c>
      <c r="F56" s="282">
        <f t="shared" si="4"/>
        <v>16405.100000000006</v>
      </c>
      <c r="G56" s="282">
        <f t="shared" si="4"/>
        <v>-27526</v>
      </c>
    </row>
    <row r="57" spans="1:7" s="257" customFormat="1" ht="15.75" customHeight="1">
      <c r="A57" s="296">
        <v>380</v>
      </c>
      <c r="B57" s="297"/>
      <c r="C57" s="298" t="s">
        <v>254</v>
      </c>
      <c r="D57" s="519">
        <v>0</v>
      </c>
      <c r="E57" s="519">
        <v>0</v>
      </c>
      <c r="F57" s="519">
        <v>0</v>
      </c>
      <c r="G57" s="519">
        <v>0</v>
      </c>
    </row>
    <row r="58" spans="1:7" s="257" customFormat="1" ht="15.75" customHeight="1">
      <c r="A58" s="296">
        <v>381</v>
      </c>
      <c r="B58" s="297"/>
      <c r="C58" s="298" t="s">
        <v>255</v>
      </c>
      <c r="D58" s="519">
        <v>0</v>
      </c>
      <c r="E58" s="519">
        <v>0</v>
      </c>
      <c r="F58" s="519">
        <v>0</v>
      </c>
      <c r="G58" s="519">
        <v>0</v>
      </c>
    </row>
    <row r="59" spans="1:7" s="269" customFormat="1" ht="14">
      <c r="A59" s="266">
        <v>383</v>
      </c>
      <c r="B59" s="267"/>
      <c r="C59" s="268" t="s">
        <v>256</v>
      </c>
      <c r="D59" s="423">
        <v>0</v>
      </c>
      <c r="E59" s="423">
        <v>0</v>
      </c>
      <c r="F59" s="423">
        <v>0</v>
      </c>
      <c r="G59" s="423">
        <v>0</v>
      </c>
    </row>
    <row r="60" spans="1:7" s="269" customFormat="1" ht="14">
      <c r="A60" s="266">
        <v>3840</v>
      </c>
      <c r="B60" s="267"/>
      <c r="C60" s="268" t="s">
        <v>257</v>
      </c>
      <c r="D60" s="301">
        <v>0</v>
      </c>
      <c r="E60" s="301">
        <v>0</v>
      </c>
      <c r="F60" s="301">
        <v>0</v>
      </c>
      <c r="G60" s="301">
        <v>0</v>
      </c>
    </row>
    <row r="61" spans="1:7" s="269" customFormat="1" ht="14">
      <c r="A61" s="266">
        <v>3841</v>
      </c>
      <c r="B61" s="267"/>
      <c r="C61" s="268" t="s">
        <v>258</v>
      </c>
      <c r="D61" s="301">
        <v>92345.7</v>
      </c>
      <c r="E61" s="301">
        <v>0</v>
      </c>
      <c r="F61" s="301">
        <v>91486.8</v>
      </c>
      <c r="G61" s="301">
        <v>0</v>
      </c>
    </row>
    <row r="62" spans="1:7" s="269" customFormat="1" ht="14">
      <c r="A62" s="302">
        <v>386</v>
      </c>
      <c r="B62" s="303"/>
      <c r="C62" s="304" t="s">
        <v>259</v>
      </c>
      <c r="D62" s="301">
        <v>0</v>
      </c>
      <c r="E62" s="301">
        <v>0</v>
      </c>
      <c r="F62" s="301">
        <v>0</v>
      </c>
      <c r="G62" s="301">
        <v>0</v>
      </c>
    </row>
    <row r="63" spans="1:7" s="269" customFormat="1" ht="28">
      <c r="A63" s="266">
        <v>387</v>
      </c>
      <c r="B63" s="267"/>
      <c r="C63" s="268" t="s">
        <v>260</v>
      </c>
      <c r="D63" s="301">
        <v>0</v>
      </c>
      <c r="E63" s="301">
        <v>0</v>
      </c>
      <c r="F63" s="301">
        <v>0</v>
      </c>
      <c r="G63" s="301">
        <v>0</v>
      </c>
    </row>
    <row r="64" spans="1:7" s="269" customFormat="1">
      <c r="A64" s="275">
        <v>389</v>
      </c>
      <c r="B64" s="472"/>
      <c r="C64" s="264" t="s">
        <v>61</v>
      </c>
      <c r="D64" s="289">
        <v>80000</v>
      </c>
      <c r="E64" s="289">
        <v>0</v>
      </c>
      <c r="F64" s="289">
        <v>0</v>
      </c>
      <c r="G64" s="289">
        <v>0</v>
      </c>
    </row>
    <row r="65" spans="1:7" s="257" customFormat="1">
      <c r="A65" s="265" t="s">
        <v>261</v>
      </c>
      <c r="B65" s="259"/>
      <c r="C65" s="260" t="s">
        <v>262</v>
      </c>
      <c r="D65" s="283">
        <v>0</v>
      </c>
      <c r="E65" s="283">
        <v>0</v>
      </c>
      <c r="F65" s="283">
        <v>0</v>
      </c>
      <c r="G65" s="283">
        <v>0</v>
      </c>
    </row>
    <row r="66" spans="1:7" s="308" customFormat="1" ht="14">
      <c r="A66" s="306" t="s">
        <v>263</v>
      </c>
      <c r="B66" s="307"/>
      <c r="C66" s="268" t="s">
        <v>264</v>
      </c>
      <c r="D66" s="300">
        <v>0</v>
      </c>
      <c r="E66" s="300">
        <v>0</v>
      </c>
      <c r="F66" s="300">
        <v>0</v>
      </c>
      <c r="G66" s="300">
        <v>0</v>
      </c>
    </row>
    <row r="67" spans="1:7" s="257" customFormat="1">
      <c r="A67" s="309">
        <v>481</v>
      </c>
      <c r="B67" s="259"/>
      <c r="C67" s="260" t="s">
        <v>265</v>
      </c>
      <c r="D67" s="283">
        <v>0</v>
      </c>
      <c r="E67" s="283">
        <v>0</v>
      </c>
      <c r="F67" s="283">
        <v>0</v>
      </c>
      <c r="G67" s="283">
        <v>0</v>
      </c>
    </row>
    <row r="68" spans="1:7" s="257" customFormat="1">
      <c r="A68" s="309">
        <v>482</v>
      </c>
      <c r="B68" s="259"/>
      <c r="C68" s="260" t="s">
        <v>266</v>
      </c>
      <c r="D68" s="283">
        <v>0</v>
      </c>
      <c r="E68" s="283">
        <v>0</v>
      </c>
      <c r="F68" s="283">
        <v>0</v>
      </c>
      <c r="G68" s="283">
        <v>0</v>
      </c>
    </row>
    <row r="69" spans="1:7" s="257" customFormat="1">
      <c r="A69" s="309">
        <v>483</v>
      </c>
      <c r="B69" s="259"/>
      <c r="C69" s="260" t="s">
        <v>267</v>
      </c>
      <c r="D69" s="283">
        <v>0</v>
      </c>
      <c r="E69" s="283">
        <v>0</v>
      </c>
      <c r="F69" s="283">
        <v>0</v>
      </c>
      <c r="G69" s="283">
        <v>0</v>
      </c>
    </row>
    <row r="70" spans="1:7" s="257" customFormat="1">
      <c r="A70" s="309">
        <v>484</v>
      </c>
      <c r="B70" s="259"/>
      <c r="C70" s="260" t="s">
        <v>268</v>
      </c>
      <c r="D70" s="283">
        <v>120779</v>
      </c>
      <c r="E70" s="283">
        <v>0</v>
      </c>
      <c r="F70" s="283">
        <v>19613.400000000001</v>
      </c>
      <c r="G70" s="283">
        <v>0</v>
      </c>
    </row>
    <row r="71" spans="1:7" s="257" customFormat="1">
      <c r="A71" s="309">
        <v>485</v>
      </c>
      <c r="B71" s="259"/>
      <c r="C71" s="260" t="s">
        <v>269</v>
      </c>
      <c r="D71" s="283">
        <v>0</v>
      </c>
      <c r="E71" s="283">
        <v>0</v>
      </c>
      <c r="F71" s="283">
        <v>0</v>
      </c>
      <c r="G71" s="283">
        <v>0</v>
      </c>
    </row>
    <row r="72" spans="1:7" s="257" customFormat="1">
      <c r="A72" s="309">
        <v>486</v>
      </c>
      <c r="B72" s="259"/>
      <c r="C72" s="260" t="s">
        <v>270</v>
      </c>
      <c r="D72" s="283">
        <v>0</v>
      </c>
      <c r="E72" s="283">
        <v>0</v>
      </c>
      <c r="F72" s="283">
        <v>0</v>
      </c>
      <c r="G72" s="283">
        <v>0</v>
      </c>
    </row>
    <row r="73" spans="1:7" s="269" customFormat="1">
      <c r="A73" s="309">
        <v>487</v>
      </c>
      <c r="B73" s="263"/>
      <c r="C73" s="260" t="s">
        <v>271</v>
      </c>
      <c r="D73" s="261">
        <v>0</v>
      </c>
      <c r="E73" s="261">
        <v>0</v>
      </c>
      <c r="F73" s="261">
        <v>0</v>
      </c>
      <c r="G73" s="261">
        <v>0</v>
      </c>
    </row>
    <row r="74" spans="1:7" s="269" customFormat="1">
      <c r="A74" s="309">
        <v>489</v>
      </c>
      <c r="B74" s="310"/>
      <c r="C74" s="278" t="s">
        <v>78</v>
      </c>
      <c r="D74" s="261">
        <v>8409</v>
      </c>
      <c r="E74" s="261">
        <v>5000</v>
      </c>
      <c r="F74" s="261">
        <v>4000</v>
      </c>
      <c r="G74" s="261">
        <v>7400</v>
      </c>
    </row>
    <row r="75" spans="1:7" s="269" customFormat="1">
      <c r="A75" s="311" t="s">
        <v>272</v>
      </c>
      <c r="B75" s="310"/>
      <c r="C75" s="294" t="s">
        <v>273</v>
      </c>
      <c r="D75" s="283">
        <v>0</v>
      </c>
      <c r="E75" s="283">
        <v>0</v>
      </c>
      <c r="F75" s="283">
        <v>0</v>
      </c>
      <c r="G75" s="283">
        <v>0</v>
      </c>
    </row>
    <row r="76" spans="1:7">
      <c r="A76" s="280"/>
      <c r="B76" s="280"/>
      <c r="C76" s="281" t="s">
        <v>274</v>
      </c>
      <c r="D76" s="282">
        <f t="shared" ref="D76:G76" si="5">SUM(D65:D74)-SUM(D57:D64)</f>
        <v>-43157.700000000012</v>
      </c>
      <c r="E76" s="282">
        <f t="shared" si="5"/>
        <v>5000</v>
      </c>
      <c r="F76" s="282">
        <f t="shared" si="5"/>
        <v>-67873.399999999994</v>
      </c>
      <c r="G76" s="282">
        <f t="shared" si="5"/>
        <v>7400</v>
      </c>
    </row>
    <row r="77" spans="1:7">
      <c r="A77" s="312"/>
      <c r="B77" s="312"/>
      <c r="C77" s="281" t="s">
        <v>275</v>
      </c>
      <c r="D77" s="282">
        <f t="shared" ref="D77:G77" si="6">D56+D76</f>
        <v>16688.299999999799</v>
      </c>
      <c r="E77" s="282">
        <f t="shared" si="6"/>
        <v>-50816</v>
      </c>
      <c r="F77" s="282">
        <f t="shared" si="6"/>
        <v>-51468.299999999988</v>
      </c>
      <c r="G77" s="282">
        <f t="shared" si="6"/>
        <v>-20126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2639204.9</v>
      </c>
      <c r="E78" s="315">
        <f t="shared" si="7"/>
        <v>2413778</v>
      </c>
      <c r="F78" s="315">
        <f t="shared" si="7"/>
        <v>2445179.5</v>
      </c>
      <c r="G78" s="315">
        <f t="shared" si="7"/>
        <v>2459369</v>
      </c>
    </row>
    <row r="79" spans="1:7">
      <c r="A79" s="313">
        <v>4</v>
      </c>
      <c r="B79" s="313"/>
      <c r="C79" s="314" t="s">
        <v>277</v>
      </c>
      <c r="D79" s="315">
        <f t="shared" ref="D79:G79" si="8">D35+D36+SUM(D44:D53)+SUM(D65:D74)</f>
        <v>2655893.1999999997</v>
      </c>
      <c r="E79" s="315">
        <f t="shared" si="8"/>
        <v>2362962</v>
      </c>
      <c r="F79" s="315">
        <f t="shared" si="8"/>
        <v>2393711.2000000002</v>
      </c>
      <c r="G79" s="315">
        <f t="shared" si="8"/>
        <v>2439243</v>
      </c>
    </row>
    <row r="80" spans="1:7">
      <c r="C80" s="292"/>
      <c r="D80" s="316"/>
      <c r="E80" s="316"/>
      <c r="F80" s="316"/>
      <c r="G80" s="316"/>
    </row>
    <row r="81" spans="1:7">
      <c r="A81" s="573" t="s">
        <v>278</v>
      </c>
      <c r="B81" s="574"/>
      <c r="C81" s="574"/>
      <c r="D81" s="317"/>
      <c r="E81" s="317"/>
      <c r="F81" s="317"/>
      <c r="G81" s="317"/>
    </row>
    <row r="82" spans="1:7" s="257" customFormat="1">
      <c r="A82" s="318">
        <v>50</v>
      </c>
      <c r="B82" s="319"/>
      <c r="C82" s="319" t="s">
        <v>279</v>
      </c>
      <c r="D82" s="283">
        <v>170938.6</v>
      </c>
      <c r="E82" s="283">
        <v>187810</v>
      </c>
      <c r="F82" s="283">
        <v>155278.6</v>
      </c>
      <c r="G82" s="283">
        <v>205090</v>
      </c>
    </row>
    <row r="83" spans="1:7" s="257" customFormat="1">
      <c r="A83" s="318">
        <v>51</v>
      </c>
      <c r="B83" s="319"/>
      <c r="C83" s="319" t="s">
        <v>280</v>
      </c>
      <c r="D83" s="283">
        <v>0</v>
      </c>
      <c r="E83" s="283">
        <v>0</v>
      </c>
      <c r="F83" s="283">
        <v>0</v>
      </c>
      <c r="G83" s="283">
        <v>0</v>
      </c>
    </row>
    <row r="84" spans="1:7" s="257" customFormat="1">
      <c r="A84" s="318">
        <v>52</v>
      </c>
      <c r="B84" s="319"/>
      <c r="C84" s="319" t="s">
        <v>281</v>
      </c>
      <c r="D84" s="283">
        <v>5864</v>
      </c>
      <c r="E84" s="283">
        <v>8826</v>
      </c>
      <c r="F84" s="283">
        <v>17462.599999999999</v>
      </c>
      <c r="G84" s="283">
        <v>14141</v>
      </c>
    </row>
    <row r="85" spans="1:7" s="257" customFormat="1">
      <c r="A85" s="320">
        <v>54</v>
      </c>
      <c r="B85" s="321"/>
      <c r="C85" s="321" t="s">
        <v>282</v>
      </c>
      <c r="D85" s="283">
        <v>5212.2</v>
      </c>
      <c r="E85" s="283">
        <v>16460</v>
      </c>
      <c r="F85" s="283">
        <v>10117</v>
      </c>
      <c r="G85" s="283">
        <v>17300</v>
      </c>
    </row>
    <row r="86" spans="1:7" s="257" customFormat="1">
      <c r="A86" s="320">
        <v>55</v>
      </c>
      <c r="B86" s="321"/>
      <c r="C86" s="321" t="s">
        <v>283</v>
      </c>
      <c r="D86" s="283">
        <v>0</v>
      </c>
      <c r="E86" s="283">
        <v>0</v>
      </c>
      <c r="F86" s="283">
        <v>0</v>
      </c>
      <c r="G86" s="283">
        <v>0</v>
      </c>
    </row>
    <row r="87" spans="1:7" s="257" customFormat="1">
      <c r="A87" s="320">
        <v>56</v>
      </c>
      <c r="B87" s="321"/>
      <c r="C87" s="321" t="s">
        <v>284</v>
      </c>
      <c r="D87" s="283">
        <v>112645.5</v>
      </c>
      <c r="E87" s="283">
        <v>160049</v>
      </c>
      <c r="F87" s="283">
        <v>147608</v>
      </c>
      <c r="G87" s="283">
        <v>166112</v>
      </c>
    </row>
    <row r="88" spans="1:7" s="257" customFormat="1">
      <c r="A88" s="318">
        <v>57</v>
      </c>
      <c r="B88" s="319"/>
      <c r="C88" s="319" t="s">
        <v>285</v>
      </c>
      <c r="D88" s="283">
        <v>121059.8</v>
      </c>
      <c r="E88" s="283">
        <v>27109</v>
      </c>
      <c r="F88" s="283">
        <v>25424.3</v>
      </c>
      <c r="G88" s="283">
        <v>25808</v>
      </c>
    </row>
    <row r="89" spans="1:7" s="257" customFormat="1">
      <c r="A89" s="318">
        <v>580</v>
      </c>
      <c r="B89" s="319"/>
      <c r="C89" s="319" t="s">
        <v>286</v>
      </c>
      <c r="D89" s="283">
        <v>0</v>
      </c>
      <c r="E89" s="283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287</v>
      </c>
      <c r="D90" s="283">
        <v>0</v>
      </c>
      <c r="E90" s="283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288</v>
      </c>
      <c r="D91" s="283">
        <v>0</v>
      </c>
      <c r="E91" s="283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289</v>
      </c>
      <c r="D92" s="283">
        <v>0</v>
      </c>
      <c r="E92" s="283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290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291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292</v>
      </c>
      <c r="D95" s="326">
        <f t="shared" ref="D95:G95" si="9">SUM(D82:D94)</f>
        <v>415720.10000000003</v>
      </c>
      <c r="E95" s="326">
        <f t="shared" si="9"/>
        <v>400254</v>
      </c>
      <c r="F95" s="326">
        <f t="shared" si="9"/>
        <v>355890.5</v>
      </c>
      <c r="G95" s="326">
        <f t="shared" si="9"/>
        <v>428451</v>
      </c>
    </row>
    <row r="96" spans="1:7" s="257" customFormat="1">
      <c r="A96" s="318">
        <v>60</v>
      </c>
      <c r="B96" s="319"/>
      <c r="C96" s="319" t="s">
        <v>293</v>
      </c>
      <c r="D96" s="283">
        <v>1305.9000000000001</v>
      </c>
      <c r="E96" s="283">
        <v>0</v>
      </c>
      <c r="F96" s="283">
        <v>255</v>
      </c>
      <c r="G96" s="283">
        <v>0</v>
      </c>
    </row>
    <row r="97" spans="1:7" s="257" customFormat="1">
      <c r="A97" s="318">
        <v>61</v>
      </c>
      <c r="B97" s="319"/>
      <c r="C97" s="319" t="s">
        <v>294</v>
      </c>
      <c r="D97" s="283">
        <v>4372</v>
      </c>
      <c r="E97" s="283">
        <v>5710</v>
      </c>
      <c r="F97" s="283">
        <v>4939.3</v>
      </c>
      <c r="G97" s="283">
        <v>9855</v>
      </c>
    </row>
    <row r="98" spans="1:7" s="257" customFormat="1">
      <c r="A98" s="318">
        <v>62</v>
      </c>
      <c r="B98" s="319"/>
      <c r="C98" s="319" t="s">
        <v>295</v>
      </c>
      <c r="D98" s="283">
        <v>0</v>
      </c>
      <c r="E98" s="283">
        <v>0</v>
      </c>
      <c r="F98" s="283">
        <v>1286.5999999999999</v>
      </c>
      <c r="G98" s="283">
        <v>0</v>
      </c>
    </row>
    <row r="99" spans="1:7" s="257" customFormat="1">
      <c r="A99" s="318">
        <v>63</v>
      </c>
      <c r="B99" s="319"/>
      <c r="C99" s="319" t="s">
        <v>296</v>
      </c>
      <c r="D99" s="283">
        <v>121717.1</v>
      </c>
      <c r="E99" s="283">
        <v>114905</v>
      </c>
      <c r="F99" s="283">
        <v>111153.9</v>
      </c>
      <c r="G99" s="283">
        <v>113451</v>
      </c>
    </row>
    <row r="100" spans="1:7" s="257" customFormat="1">
      <c r="A100" s="320">
        <v>64</v>
      </c>
      <c r="B100" s="321"/>
      <c r="C100" s="321" t="s">
        <v>297</v>
      </c>
      <c r="D100" s="283">
        <v>3762.3</v>
      </c>
      <c r="E100" s="283">
        <v>4875</v>
      </c>
      <c r="F100" s="283">
        <v>4908.6000000000004</v>
      </c>
      <c r="G100" s="283">
        <v>5529</v>
      </c>
    </row>
    <row r="101" spans="1:7" s="257" customFormat="1">
      <c r="A101" s="320">
        <v>65</v>
      </c>
      <c r="B101" s="321"/>
      <c r="C101" s="321" t="s">
        <v>298</v>
      </c>
      <c r="D101" s="283">
        <v>0</v>
      </c>
      <c r="E101" s="283">
        <v>0</v>
      </c>
      <c r="F101" s="283">
        <v>0</v>
      </c>
      <c r="G101" s="283">
        <v>0</v>
      </c>
    </row>
    <row r="102" spans="1:7" s="257" customFormat="1">
      <c r="A102" s="320">
        <v>66</v>
      </c>
      <c r="B102" s="321"/>
      <c r="C102" s="321" t="s">
        <v>299</v>
      </c>
      <c r="D102" s="283">
        <v>223.7</v>
      </c>
      <c r="E102" s="283">
        <v>430</v>
      </c>
      <c r="F102" s="283">
        <v>204.1</v>
      </c>
      <c r="G102" s="283">
        <v>125</v>
      </c>
    </row>
    <row r="103" spans="1:7" s="257" customFormat="1">
      <c r="A103" s="318">
        <v>67</v>
      </c>
      <c r="B103" s="319"/>
      <c r="C103" s="319" t="s">
        <v>285</v>
      </c>
      <c r="D103" s="261">
        <v>121059.8</v>
      </c>
      <c r="E103" s="261">
        <v>27109</v>
      </c>
      <c r="F103" s="261">
        <v>25424.3</v>
      </c>
      <c r="G103" s="261">
        <v>25808</v>
      </c>
    </row>
    <row r="104" spans="1:7" s="257" customFormat="1" ht="28">
      <c r="A104" s="327" t="s">
        <v>300</v>
      </c>
      <c r="B104" s="319"/>
      <c r="C104" s="328" t="s">
        <v>301</v>
      </c>
      <c r="D104" s="261">
        <v>0</v>
      </c>
      <c r="E104" s="261">
        <v>0</v>
      </c>
      <c r="F104" s="261">
        <v>523</v>
      </c>
      <c r="G104" s="261">
        <v>0</v>
      </c>
    </row>
    <row r="105" spans="1:7" s="257" customFormat="1" ht="42">
      <c r="A105" s="329" t="s">
        <v>302</v>
      </c>
      <c r="B105" s="323"/>
      <c r="C105" s="330" t="s">
        <v>303</v>
      </c>
      <c r="D105" s="279">
        <v>0</v>
      </c>
      <c r="E105" s="279">
        <v>0</v>
      </c>
      <c r="F105" s="279">
        <v>0</v>
      </c>
      <c r="G105" s="279">
        <v>0</v>
      </c>
    </row>
    <row r="106" spans="1:7">
      <c r="A106" s="324">
        <v>6</v>
      </c>
      <c r="B106" s="325"/>
      <c r="C106" s="325" t="s">
        <v>304</v>
      </c>
      <c r="D106" s="326">
        <f t="shared" ref="D106:G106" si="10">SUM(D96:D105)</f>
        <v>252440.8</v>
      </c>
      <c r="E106" s="326">
        <f t="shared" si="10"/>
        <v>153029</v>
      </c>
      <c r="F106" s="326">
        <f t="shared" si="10"/>
        <v>148694.79999999999</v>
      </c>
      <c r="G106" s="326">
        <f t="shared" si="10"/>
        <v>154768</v>
      </c>
    </row>
    <row r="107" spans="1:7">
      <c r="A107" s="331" t="s">
        <v>305</v>
      </c>
      <c r="B107" s="331"/>
      <c r="C107" s="325" t="s">
        <v>3</v>
      </c>
      <c r="D107" s="326">
        <f t="shared" ref="D107:G107" si="11">(D95-D88)-(D106-D103)</f>
        <v>163279.30000000005</v>
      </c>
      <c r="E107" s="326">
        <f t="shared" si="11"/>
        <v>247225</v>
      </c>
      <c r="F107" s="326">
        <f t="shared" si="11"/>
        <v>207195.7</v>
      </c>
      <c r="G107" s="326">
        <f t="shared" si="11"/>
        <v>273683</v>
      </c>
    </row>
    <row r="108" spans="1:7">
      <c r="A108" s="332" t="s">
        <v>306</v>
      </c>
      <c r="B108" s="332"/>
      <c r="C108" s="333" t="s">
        <v>307</v>
      </c>
      <c r="D108" s="326">
        <f t="shared" ref="D108:G108" si="12">D107-D85-D86+D100+D101</f>
        <v>161829.40000000002</v>
      </c>
      <c r="E108" s="326">
        <f t="shared" si="12"/>
        <v>235640</v>
      </c>
      <c r="F108" s="326">
        <f t="shared" si="12"/>
        <v>201987.30000000002</v>
      </c>
      <c r="G108" s="326">
        <f t="shared" si="12"/>
        <v>261912</v>
      </c>
    </row>
    <row r="109" spans="1:7">
      <c r="C109" s="292"/>
      <c r="D109" s="316"/>
      <c r="E109" s="316"/>
      <c r="F109" s="316"/>
      <c r="G109" s="316"/>
    </row>
    <row r="110" spans="1:7">
      <c r="A110" s="334" t="s">
        <v>308</v>
      </c>
      <c r="B110" s="335"/>
      <c r="C110" s="334"/>
      <c r="D110" s="316"/>
      <c r="E110" s="316"/>
      <c r="F110" s="316"/>
      <c r="G110" s="316"/>
    </row>
    <row r="111" spans="1:7" s="257" customFormat="1">
      <c r="A111" s="336">
        <v>10</v>
      </c>
      <c r="B111" s="337"/>
      <c r="C111" s="337" t="s">
        <v>309</v>
      </c>
      <c r="D111" s="338">
        <f t="shared" ref="D111:G111" si="13">D112+D117</f>
        <v>2698830.4</v>
      </c>
      <c r="E111" s="338">
        <f t="shared" si="13"/>
        <v>0</v>
      </c>
      <c r="F111" s="338">
        <f t="shared" si="13"/>
        <v>2748303.5</v>
      </c>
      <c r="G111" s="338">
        <f t="shared" si="13"/>
        <v>0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:G112" si="14">D113+D114+D115+D116</f>
        <v>1054142.2</v>
      </c>
      <c r="E112" s="338">
        <f t="shared" si="14"/>
        <v>0</v>
      </c>
      <c r="F112" s="338">
        <f t="shared" si="14"/>
        <v>1409137.9000000001</v>
      </c>
      <c r="G112" s="338">
        <f t="shared" si="14"/>
        <v>0</v>
      </c>
    </row>
    <row r="113" spans="1:7" s="257" customFormat="1">
      <c r="A113" s="341" t="s">
        <v>312</v>
      </c>
      <c r="B113" s="342"/>
      <c r="C113" s="342" t="s">
        <v>313</v>
      </c>
      <c r="D113" s="283">
        <v>605780.6</v>
      </c>
      <c r="E113" s="283"/>
      <c r="F113" s="283">
        <v>658880.30000000005</v>
      </c>
      <c r="G113" s="283"/>
    </row>
    <row r="114" spans="1:7" s="308" customFormat="1" ht="15" customHeight="1">
      <c r="A114" s="343">
        <v>102</v>
      </c>
      <c r="B114" s="344"/>
      <c r="C114" s="344" t="s">
        <v>314</v>
      </c>
      <c r="D114" s="300">
        <v>350418.2</v>
      </c>
      <c r="E114" s="300"/>
      <c r="F114" s="300">
        <v>713439.9</v>
      </c>
      <c r="G114" s="300"/>
    </row>
    <row r="115" spans="1:7" s="257" customFormat="1">
      <c r="A115" s="341">
        <v>104</v>
      </c>
      <c r="B115" s="342"/>
      <c r="C115" s="342" t="s">
        <v>315</v>
      </c>
      <c r="D115" s="283">
        <v>91071</v>
      </c>
      <c r="E115" s="283"/>
      <c r="F115" s="283">
        <v>30479.5</v>
      </c>
      <c r="G115" s="283"/>
    </row>
    <row r="116" spans="1:7" s="257" customFormat="1">
      <c r="A116" s="341">
        <v>106</v>
      </c>
      <c r="B116" s="342"/>
      <c r="C116" s="342" t="s">
        <v>316</v>
      </c>
      <c r="D116" s="283">
        <v>6872.4</v>
      </c>
      <c r="E116" s="283"/>
      <c r="F116" s="283">
        <v>6338.2</v>
      </c>
      <c r="G116" s="283"/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G117" si="15">D118+D119+D120</f>
        <v>1644688.2</v>
      </c>
      <c r="E117" s="338">
        <f t="shared" si="15"/>
        <v>0</v>
      </c>
      <c r="F117" s="338">
        <f t="shared" si="15"/>
        <v>1339165.6000000001</v>
      </c>
      <c r="G117" s="338">
        <f t="shared" si="15"/>
        <v>0</v>
      </c>
    </row>
    <row r="118" spans="1:7" s="257" customFormat="1">
      <c r="A118" s="341">
        <v>107</v>
      </c>
      <c r="B118" s="342"/>
      <c r="C118" s="342" t="s">
        <v>319</v>
      </c>
      <c r="D118" s="283">
        <v>1585898.2</v>
      </c>
      <c r="E118" s="283"/>
      <c r="F118" s="283">
        <v>1259357.1000000001</v>
      </c>
      <c r="G118" s="283"/>
    </row>
    <row r="119" spans="1:7" s="257" customFormat="1">
      <c r="A119" s="341">
        <v>108</v>
      </c>
      <c r="B119" s="342"/>
      <c r="C119" s="342" t="s">
        <v>320</v>
      </c>
      <c r="D119" s="283">
        <v>58790</v>
      </c>
      <c r="E119" s="283"/>
      <c r="F119" s="283">
        <v>79808.5</v>
      </c>
      <c r="G119" s="283"/>
    </row>
    <row r="120" spans="1:7" s="347" customFormat="1" ht="14">
      <c r="A120" s="343">
        <v>109</v>
      </c>
      <c r="B120" s="345"/>
      <c r="C120" s="345" t="s">
        <v>321</v>
      </c>
      <c r="D120" s="346"/>
      <c r="E120" s="346"/>
      <c r="F120" s="346"/>
      <c r="G120" s="346"/>
    </row>
    <row r="121" spans="1:7" s="257" customFormat="1">
      <c r="A121" s="339">
        <v>14</v>
      </c>
      <c r="B121" s="340"/>
      <c r="C121" s="340" t="s">
        <v>322</v>
      </c>
      <c r="D121" s="348">
        <f t="shared" ref="D121:G121" si="16">SUM(D122:D130)</f>
        <v>1017156.7</v>
      </c>
      <c r="E121" s="348">
        <f t="shared" si="16"/>
        <v>0</v>
      </c>
      <c r="F121" s="348">
        <f t="shared" si="16"/>
        <v>1034402.9000000001</v>
      </c>
      <c r="G121" s="348">
        <f t="shared" si="16"/>
        <v>0</v>
      </c>
    </row>
    <row r="122" spans="1:7" s="257" customFormat="1">
      <c r="A122" s="341" t="s">
        <v>323</v>
      </c>
      <c r="B122" s="342"/>
      <c r="C122" s="342" t="s">
        <v>324</v>
      </c>
      <c r="D122" s="283">
        <v>516604.8</v>
      </c>
      <c r="E122" s="283"/>
      <c r="F122" s="283">
        <v>528243.4</v>
      </c>
      <c r="G122" s="283"/>
    </row>
    <row r="123" spans="1:7" s="257" customFormat="1">
      <c r="A123" s="341">
        <v>144</v>
      </c>
      <c r="B123" s="342"/>
      <c r="C123" s="342" t="s">
        <v>282</v>
      </c>
      <c r="D123" s="283">
        <v>199697.1</v>
      </c>
      <c r="E123" s="283"/>
      <c r="F123" s="283">
        <v>205304.7</v>
      </c>
      <c r="G123" s="283"/>
    </row>
    <row r="124" spans="1:7" s="257" customFormat="1">
      <c r="A124" s="341">
        <v>145</v>
      </c>
      <c r="B124" s="342"/>
      <c r="C124" s="342" t="s">
        <v>325</v>
      </c>
      <c r="D124" s="349">
        <v>300854.8</v>
      </c>
      <c r="E124" s="349"/>
      <c r="F124" s="349">
        <v>300854.8</v>
      </c>
      <c r="G124" s="349"/>
    </row>
    <row r="125" spans="1:7" s="257" customFormat="1">
      <c r="A125" s="341">
        <v>146</v>
      </c>
      <c r="B125" s="342"/>
      <c r="C125" s="342" t="s">
        <v>326</v>
      </c>
      <c r="D125" s="349"/>
      <c r="E125" s="349"/>
      <c r="F125" s="349"/>
      <c r="G125" s="349"/>
    </row>
    <row r="126" spans="1:7" s="347" customFormat="1" ht="29.5" customHeight="1">
      <c r="A126" s="343" t="s">
        <v>327</v>
      </c>
      <c r="B126" s="345"/>
      <c r="C126" s="345" t="s">
        <v>328</v>
      </c>
      <c r="D126" s="350"/>
      <c r="E126" s="350"/>
      <c r="F126" s="350"/>
      <c r="G126" s="350"/>
    </row>
    <row r="127" spans="1:7" s="257" customFormat="1">
      <c r="A127" s="341">
        <v>1484</v>
      </c>
      <c r="B127" s="342"/>
      <c r="C127" s="342" t="s">
        <v>329</v>
      </c>
      <c r="D127" s="349"/>
      <c r="E127" s="349"/>
      <c r="F127" s="349"/>
      <c r="G127" s="349"/>
    </row>
    <row r="128" spans="1:7" s="257" customFormat="1">
      <c r="A128" s="341">
        <v>1485</v>
      </c>
      <c r="B128" s="342"/>
      <c r="C128" s="342" t="s">
        <v>330</v>
      </c>
      <c r="D128" s="349"/>
      <c r="E128" s="349"/>
      <c r="F128" s="349"/>
      <c r="G128" s="349"/>
    </row>
    <row r="129" spans="1:7" s="257" customFormat="1">
      <c r="A129" s="341">
        <v>1486</v>
      </c>
      <c r="B129" s="342"/>
      <c r="C129" s="342" t="s">
        <v>331</v>
      </c>
      <c r="D129" s="349"/>
      <c r="E129" s="349"/>
      <c r="F129" s="349"/>
      <c r="G129" s="349"/>
    </row>
    <row r="130" spans="1:7" s="257" customFormat="1">
      <c r="A130" s="351">
        <v>1489</v>
      </c>
      <c r="B130" s="352"/>
      <c r="C130" s="352" t="s">
        <v>332</v>
      </c>
      <c r="D130" s="353"/>
      <c r="E130" s="353"/>
      <c r="F130" s="353"/>
      <c r="G130" s="353"/>
    </row>
    <row r="131" spans="1:7">
      <c r="A131" s="354">
        <v>1</v>
      </c>
      <c r="B131" s="355"/>
      <c r="C131" s="354" t="s">
        <v>333</v>
      </c>
      <c r="D131" s="356">
        <f>D111+D121</f>
        <v>3715987.0999999996</v>
      </c>
      <c r="E131" s="356">
        <f>E111+E121</f>
        <v>0</v>
      </c>
      <c r="F131" s="356">
        <f>F111+F121</f>
        <v>3782706.4000000004</v>
      </c>
      <c r="G131" s="356">
        <f>G111+G121</f>
        <v>0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336">
        <v>20</v>
      </c>
      <c r="B133" s="337"/>
      <c r="C133" s="337" t="s">
        <v>334</v>
      </c>
      <c r="D133" s="466">
        <f t="shared" ref="D133:G133" si="17">D134+D140</f>
        <v>1389833.9</v>
      </c>
      <c r="E133" s="466">
        <f t="shared" si="17"/>
        <v>0</v>
      </c>
      <c r="F133" s="466">
        <f t="shared" si="17"/>
        <v>1484509.7</v>
      </c>
      <c r="G133" s="466">
        <f t="shared" si="17"/>
        <v>0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:G134" si="18">D135+D136+D138+D139</f>
        <v>605012.20000000007</v>
      </c>
      <c r="E134" s="338">
        <f t="shared" si="18"/>
        <v>0</v>
      </c>
      <c r="F134" s="338">
        <f t="shared" si="18"/>
        <v>703800.1</v>
      </c>
      <c r="G134" s="338">
        <f t="shared" si="18"/>
        <v>0</v>
      </c>
    </row>
    <row r="135" spans="1:7" s="269" customFormat="1">
      <c r="A135" s="359">
        <v>200</v>
      </c>
      <c r="B135" s="342"/>
      <c r="C135" s="342" t="s">
        <v>337</v>
      </c>
      <c r="D135" s="283">
        <v>315947.09999999998</v>
      </c>
      <c r="E135" s="283"/>
      <c r="F135" s="283">
        <v>306421.5</v>
      </c>
      <c r="G135" s="283"/>
    </row>
    <row r="136" spans="1:7" s="269" customFormat="1">
      <c r="A136" s="359">
        <v>201</v>
      </c>
      <c r="B136" s="342"/>
      <c r="C136" s="342" t="s">
        <v>338</v>
      </c>
      <c r="D136" s="283">
        <v>55125.2</v>
      </c>
      <c r="E136" s="283"/>
      <c r="F136" s="283">
        <v>165147.70000000001</v>
      </c>
      <c r="G136" s="283"/>
    </row>
    <row r="137" spans="1:7" s="269" customFormat="1">
      <c r="A137" s="360" t="s">
        <v>339</v>
      </c>
      <c r="B137" s="361"/>
      <c r="C137" s="361" t="s">
        <v>340</v>
      </c>
      <c r="D137" s="362">
        <v>125.2</v>
      </c>
      <c r="E137" s="362"/>
      <c r="F137" s="362">
        <v>20.5</v>
      </c>
      <c r="G137" s="362"/>
    </row>
    <row r="138" spans="1:7" s="269" customFormat="1">
      <c r="A138" s="359">
        <v>204</v>
      </c>
      <c r="B138" s="342"/>
      <c r="C138" s="342" t="s">
        <v>341</v>
      </c>
      <c r="D138" s="349">
        <v>212684.5</v>
      </c>
      <c r="E138" s="349"/>
      <c r="F138" s="349">
        <v>215797.4</v>
      </c>
      <c r="G138" s="349"/>
    </row>
    <row r="139" spans="1:7" s="269" customFormat="1">
      <c r="A139" s="359">
        <v>205</v>
      </c>
      <c r="B139" s="342"/>
      <c r="C139" s="342" t="s">
        <v>342</v>
      </c>
      <c r="D139" s="349">
        <v>21255.4</v>
      </c>
      <c r="E139" s="349"/>
      <c r="F139" s="349">
        <v>16433.5</v>
      </c>
      <c r="G139" s="349"/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G140" si="19">D141+D143+D144</f>
        <v>784821.7</v>
      </c>
      <c r="E140" s="338">
        <f t="shared" si="19"/>
        <v>0</v>
      </c>
      <c r="F140" s="338">
        <f t="shared" si="19"/>
        <v>780709.6</v>
      </c>
      <c r="G140" s="338">
        <f t="shared" si="19"/>
        <v>0</v>
      </c>
    </row>
    <row r="141" spans="1:7" s="269" customFormat="1">
      <c r="A141" s="359">
        <v>206</v>
      </c>
      <c r="B141" s="342"/>
      <c r="C141" s="342" t="s">
        <v>345</v>
      </c>
      <c r="D141" s="349">
        <v>450033.1</v>
      </c>
      <c r="E141" s="349"/>
      <c r="F141" s="349">
        <v>454505</v>
      </c>
      <c r="G141" s="349"/>
    </row>
    <row r="142" spans="1:7" s="269" customFormat="1">
      <c r="A142" s="360" t="s">
        <v>346</v>
      </c>
      <c r="B142" s="361"/>
      <c r="C142" s="361" t="s">
        <v>347</v>
      </c>
      <c r="D142" s="362"/>
      <c r="E142" s="362"/>
      <c r="F142" s="362"/>
      <c r="G142" s="362"/>
    </row>
    <row r="143" spans="1:7" s="269" customFormat="1">
      <c r="A143" s="359">
        <v>208</v>
      </c>
      <c r="B143" s="342"/>
      <c r="C143" s="342" t="s">
        <v>348</v>
      </c>
      <c r="D143" s="349">
        <v>93019.5</v>
      </c>
      <c r="E143" s="349"/>
      <c r="F143" s="349">
        <v>38209</v>
      </c>
      <c r="G143" s="349"/>
    </row>
    <row r="144" spans="1:7" s="273" customFormat="1" ht="28">
      <c r="A144" s="343">
        <v>209</v>
      </c>
      <c r="B144" s="345"/>
      <c r="C144" s="345" t="s">
        <v>349</v>
      </c>
      <c r="D144" s="350">
        <v>241769.1</v>
      </c>
      <c r="E144" s="350"/>
      <c r="F144" s="350">
        <v>287995.59999999998</v>
      </c>
      <c r="G144" s="350"/>
    </row>
    <row r="145" spans="1:7" s="257" customFormat="1">
      <c r="A145" s="358">
        <v>29</v>
      </c>
      <c r="B145" s="340"/>
      <c r="C145" s="340" t="s">
        <v>350</v>
      </c>
      <c r="D145" s="349">
        <v>2326153.2000000002</v>
      </c>
      <c r="E145" s="349"/>
      <c r="F145" s="349">
        <v>2298196.7000000002</v>
      </c>
      <c r="G145" s="349"/>
    </row>
    <row r="146" spans="1:7" s="257" customFormat="1">
      <c r="A146" s="363" t="s">
        <v>351</v>
      </c>
      <c r="B146" s="364"/>
      <c r="C146" s="364" t="s">
        <v>352</v>
      </c>
      <c r="D146" s="295">
        <v>1938457.7</v>
      </c>
      <c r="E146" s="295"/>
      <c r="F146" s="295">
        <v>1941983.4</v>
      </c>
      <c r="G146" s="295"/>
    </row>
    <row r="147" spans="1:7">
      <c r="A147" s="354">
        <v>2</v>
      </c>
      <c r="B147" s="355"/>
      <c r="C147" s="354" t="s">
        <v>353</v>
      </c>
      <c r="D147" s="356">
        <f>D133+D145</f>
        <v>3715987.1</v>
      </c>
      <c r="E147" s="356">
        <f>E133+E145</f>
        <v>0</v>
      </c>
      <c r="F147" s="356">
        <f>F133+F145</f>
        <v>3782706.4000000004</v>
      </c>
      <c r="G147" s="356">
        <f>G133+G145</f>
        <v>0</v>
      </c>
    </row>
    <row r="148" spans="1:7" ht="7.5" customHeight="1"/>
    <row r="149" spans="1:7" ht="13.5" customHeight="1">
      <c r="A149" s="365" t="s">
        <v>354</v>
      </c>
      <c r="B149" s="366"/>
      <c r="C149" s="367" t="s">
        <v>355</v>
      </c>
      <c r="D149" s="366"/>
      <c r="E149" s="366"/>
      <c r="F149" s="366"/>
      <c r="G149" s="366"/>
    </row>
    <row r="150" spans="1:7">
      <c r="A150" s="368" t="s">
        <v>356</v>
      </c>
      <c r="B150" s="369"/>
      <c r="C150" s="369" t="s">
        <v>101</v>
      </c>
      <c r="D150" s="370">
        <f t="shared" ref="D150:G150" si="20">D77+SUM(D8:D12)-D30-D31+D16-D33+D59+D63-D73+D64-D74-D54+D20-D35</f>
        <v>240196.89999999979</v>
      </c>
      <c r="E150" s="370">
        <f t="shared" si="20"/>
        <v>105064</v>
      </c>
      <c r="F150" s="370">
        <f t="shared" si="20"/>
        <v>111350.5</v>
      </c>
      <c r="G150" s="370">
        <f t="shared" si="20"/>
        <v>153996</v>
      </c>
    </row>
    <row r="151" spans="1:7">
      <c r="A151" s="371" t="s">
        <v>357</v>
      </c>
      <c r="B151" s="372"/>
      <c r="C151" s="372" t="s">
        <v>358</v>
      </c>
      <c r="D151" s="373">
        <f t="shared" ref="D151:G151" si="21">IF(D177=0,0,D150/D177)</f>
        <v>0.11645209614296653</v>
      </c>
      <c r="E151" s="373">
        <f t="shared" si="21"/>
        <v>5.7590678843603901E-2</v>
      </c>
      <c r="F151" s="373">
        <f t="shared" si="21"/>
        <v>6.0084334608507664E-2</v>
      </c>
      <c r="G151" s="373">
        <f t="shared" si="21"/>
        <v>8.1770103224162102E-2</v>
      </c>
    </row>
    <row r="152" spans="1:7" s="377" customFormat="1" ht="28">
      <c r="A152" s="374" t="s">
        <v>359</v>
      </c>
      <c r="B152" s="375"/>
      <c r="C152" s="375" t="s">
        <v>360</v>
      </c>
      <c r="D152" s="376">
        <f t="shared" ref="D152:G152" si="22">IF(D107=0,0,D150/D107)</f>
        <v>1.4710799225621356</v>
      </c>
      <c r="E152" s="376">
        <f t="shared" si="22"/>
        <v>0.42497320254828597</v>
      </c>
      <c r="F152" s="376">
        <f t="shared" si="22"/>
        <v>0.53741704099071552</v>
      </c>
      <c r="G152" s="376">
        <f t="shared" si="22"/>
        <v>0.56268018108541629</v>
      </c>
    </row>
    <row r="153" spans="1:7" s="443" customFormat="1" ht="28">
      <c r="A153" s="378" t="s">
        <v>359</v>
      </c>
      <c r="B153" s="379"/>
      <c r="C153" s="379" t="s">
        <v>361</v>
      </c>
      <c r="D153" s="509">
        <f t="shared" ref="D153:G153" si="23">IF(0=D108,0,D150/D108)</f>
        <v>1.4842599675955035</v>
      </c>
      <c r="E153" s="509">
        <f t="shared" si="23"/>
        <v>0.44586657613308439</v>
      </c>
      <c r="F153" s="509">
        <f t="shared" si="23"/>
        <v>0.5512747583635208</v>
      </c>
      <c r="G153" s="509">
        <f t="shared" si="23"/>
        <v>0.58796847796206364</v>
      </c>
    </row>
    <row r="154" spans="1:7" s="443" customFormat="1" ht="28">
      <c r="A154" s="381" t="s">
        <v>362</v>
      </c>
      <c r="B154" s="382"/>
      <c r="C154" s="382" t="s">
        <v>363</v>
      </c>
      <c r="D154" s="383">
        <f t="shared" ref="D154:G154" si="24">D150-D107</f>
        <v>76917.599999999744</v>
      </c>
      <c r="E154" s="383">
        <f t="shared" si="24"/>
        <v>-142161</v>
      </c>
      <c r="F154" s="383">
        <f t="shared" si="24"/>
        <v>-95845.200000000012</v>
      </c>
      <c r="G154" s="383">
        <f t="shared" si="24"/>
        <v>-119687</v>
      </c>
    </row>
    <row r="155" spans="1:7" ht="28">
      <c r="A155" s="384" t="s">
        <v>364</v>
      </c>
      <c r="B155" s="385"/>
      <c r="C155" s="385" t="s">
        <v>365</v>
      </c>
      <c r="D155" s="386">
        <f t="shared" ref="D155:G155" si="25">D150-D108</f>
        <v>78367.499999999767</v>
      </c>
      <c r="E155" s="386">
        <f t="shared" si="25"/>
        <v>-130576</v>
      </c>
      <c r="F155" s="386">
        <f t="shared" si="25"/>
        <v>-90636.800000000017</v>
      </c>
      <c r="G155" s="386">
        <f t="shared" si="25"/>
        <v>-107916</v>
      </c>
    </row>
    <row r="156" spans="1:7">
      <c r="A156" s="368" t="s">
        <v>366</v>
      </c>
      <c r="B156" s="369"/>
      <c r="C156" s="369" t="s">
        <v>367</v>
      </c>
      <c r="D156" s="387">
        <f t="shared" ref="D156:G156" si="26">D135+D136-D137+D141-D142</f>
        <v>820980.2</v>
      </c>
      <c r="E156" s="387">
        <f t="shared" si="26"/>
        <v>0</v>
      </c>
      <c r="F156" s="387">
        <f t="shared" si="26"/>
        <v>926053.7</v>
      </c>
      <c r="G156" s="387">
        <f t="shared" si="26"/>
        <v>0</v>
      </c>
    </row>
    <row r="157" spans="1:7">
      <c r="A157" s="388" t="s">
        <v>368</v>
      </c>
      <c r="B157" s="389"/>
      <c r="C157" s="389" t="s">
        <v>369</v>
      </c>
      <c r="D157" s="390">
        <f t="shared" ref="D157:G157" si="27">IF(D177=0,0,D156/D177)</f>
        <v>0.39802705689320705</v>
      </c>
      <c r="E157" s="390">
        <f t="shared" si="27"/>
        <v>0</v>
      </c>
      <c r="F157" s="390">
        <f t="shared" si="27"/>
        <v>0.49969528988416373</v>
      </c>
      <c r="G157" s="390">
        <f t="shared" si="27"/>
        <v>0</v>
      </c>
    </row>
    <row r="158" spans="1:7">
      <c r="A158" s="368" t="s">
        <v>370</v>
      </c>
      <c r="B158" s="369"/>
      <c r="C158" s="369" t="s">
        <v>371</v>
      </c>
      <c r="D158" s="387">
        <f t="shared" ref="D158:G158" si="28">D133-D142-D111</f>
        <v>-1308996.5</v>
      </c>
      <c r="E158" s="387">
        <f t="shared" si="28"/>
        <v>0</v>
      </c>
      <c r="F158" s="387">
        <f t="shared" si="28"/>
        <v>-1263793.8</v>
      </c>
      <c r="G158" s="387">
        <f t="shared" si="28"/>
        <v>0</v>
      </c>
    </row>
    <row r="159" spans="1:7">
      <c r="A159" s="371" t="s">
        <v>372</v>
      </c>
      <c r="B159" s="372"/>
      <c r="C159" s="372" t="s">
        <v>373</v>
      </c>
      <c r="D159" s="391">
        <f t="shared" ref="D159:G159" si="29">D121-D123-D124-D142-D145</f>
        <v>-1809548.4000000001</v>
      </c>
      <c r="E159" s="391">
        <f t="shared" si="29"/>
        <v>0</v>
      </c>
      <c r="F159" s="391">
        <f t="shared" si="29"/>
        <v>-1769953.3</v>
      </c>
      <c r="G159" s="391">
        <f t="shared" si="29"/>
        <v>0</v>
      </c>
    </row>
    <row r="160" spans="1:7">
      <c r="A160" s="371" t="s">
        <v>374</v>
      </c>
      <c r="B160" s="372"/>
      <c r="C160" s="372" t="s">
        <v>375</v>
      </c>
      <c r="D160" s="392">
        <f t="shared" ref="D160:G160" si="30">IF(D175=0,"-",1000*D158/D175)</f>
        <v>-6678.3491321694237</v>
      </c>
      <c r="E160" s="392">
        <f t="shared" si="30"/>
        <v>0</v>
      </c>
      <c r="F160" s="392">
        <f t="shared" si="30"/>
        <v>-6427.922282691623</v>
      </c>
      <c r="G160" s="392">
        <f t="shared" si="30"/>
        <v>0</v>
      </c>
    </row>
    <row r="161" spans="1:7">
      <c r="A161" s="371" t="s">
        <v>374</v>
      </c>
      <c r="B161" s="372"/>
      <c r="C161" s="372" t="s">
        <v>376</v>
      </c>
      <c r="D161" s="391">
        <f t="shared" ref="D161:G161" si="31">IF(D175=0,0,1000*(D159/D175))</f>
        <v>-9232.1071803924387</v>
      </c>
      <c r="E161" s="391">
        <f t="shared" si="31"/>
        <v>0</v>
      </c>
      <c r="F161" s="391">
        <f t="shared" si="31"/>
        <v>-9002.3564416865884</v>
      </c>
      <c r="G161" s="391">
        <f t="shared" si="31"/>
        <v>0</v>
      </c>
    </row>
    <row r="162" spans="1:7">
      <c r="A162" s="388" t="s">
        <v>377</v>
      </c>
      <c r="B162" s="389"/>
      <c r="C162" s="389" t="s">
        <v>378</v>
      </c>
      <c r="D162" s="390">
        <f t="shared" ref="D162:G162" si="32">IF((D22+D23+D65+D66)=0,0,D158/(D22+D23+D65+D66))</f>
        <v>-1.7590315222247979</v>
      </c>
      <c r="E162" s="390">
        <f t="shared" si="32"/>
        <v>0</v>
      </c>
      <c r="F162" s="390">
        <f t="shared" si="32"/>
        <v>-1.6809722925512662</v>
      </c>
      <c r="G162" s="390">
        <f t="shared" si="32"/>
        <v>0</v>
      </c>
    </row>
    <row r="163" spans="1:7">
      <c r="A163" s="371" t="s">
        <v>379</v>
      </c>
      <c r="B163" s="372"/>
      <c r="C163" s="372" t="s">
        <v>350</v>
      </c>
      <c r="D163" s="370">
        <f t="shared" ref="D163:G163" si="33">D145</f>
        <v>2326153.2000000002</v>
      </c>
      <c r="E163" s="370">
        <f t="shared" si="33"/>
        <v>0</v>
      </c>
      <c r="F163" s="370">
        <f t="shared" si="33"/>
        <v>2298196.7000000002</v>
      </c>
      <c r="G163" s="370">
        <f t="shared" si="33"/>
        <v>0</v>
      </c>
    </row>
    <row r="164" spans="1:7" ht="28">
      <c r="A164" s="374" t="s">
        <v>380</v>
      </c>
      <c r="B164" s="389"/>
      <c r="C164" s="389" t="s">
        <v>381</v>
      </c>
      <c r="D164" s="393">
        <f>IF(D178=0,0,D146/D178)</f>
        <v>0.98182328638847682</v>
      </c>
      <c r="E164" s="393">
        <f>IF(E178=0,0,E146/E178)</f>
        <v>0</v>
      </c>
      <c r="F164" s="393">
        <f>IF(F178=0,0,F146/F178)</f>
        <v>1.0174350139264572</v>
      </c>
      <c r="G164" s="393">
        <f>IF(G178=0,0,G146/G178)</f>
        <v>0</v>
      </c>
    </row>
    <row r="165" spans="1:7">
      <c r="A165" s="394" t="s">
        <v>382</v>
      </c>
      <c r="B165" s="395"/>
      <c r="C165" s="395" t="s">
        <v>383</v>
      </c>
      <c r="D165" s="396">
        <f t="shared" ref="D165:G165" si="34">IF(D177=0,0,D180/D177)</f>
        <v>8.0006870859309742E-2</v>
      </c>
      <c r="E165" s="396">
        <f t="shared" si="34"/>
        <v>0.11500156496409901</v>
      </c>
      <c r="F165" s="396">
        <f t="shared" si="34"/>
        <v>0.1006508180713873</v>
      </c>
      <c r="G165" s="396">
        <f t="shared" si="34"/>
        <v>0.116119748523852</v>
      </c>
    </row>
    <row r="166" spans="1:7">
      <c r="A166" s="371" t="s">
        <v>384</v>
      </c>
      <c r="B166" s="372"/>
      <c r="C166" s="372" t="s">
        <v>252</v>
      </c>
      <c r="D166" s="370">
        <f t="shared" ref="D166:G166" si="35">D55</f>
        <v>95934.7</v>
      </c>
      <c r="E166" s="370">
        <f t="shared" si="35"/>
        <v>93516</v>
      </c>
      <c r="F166" s="370">
        <f t="shared" si="35"/>
        <v>96892.6</v>
      </c>
      <c r="G166" s="370">
        <f t="shared" si="35"/>
        <v>93169</v>
      </c>
    </row>
    <row r="167" spans="1:7">
      <c r="A167" s="388" t="s">
        <v>385</v>
      </c>
      <c r="B167" s="389"/>
      <c r="C167" s="389" t="s">
        <v>386</v>
      </c>
      <c r="D167" s="390">
        <f t="shared" ref="D167:G167" si="36">IF(0=D111,0,(D44+D45+D46+D47+D48)/D111)</f>
        <v>8.943170345198424E-3</v>
      </c>
      <c r="E167" s="390">
        <f t="shared" si="36"/>
        <v>0</v>
      </c>
      <c r="F167" s="390">
        <f t="shared" si="36"/>
        <v>9.2452671257013657E-3</v>
      </c>
      <c r="G167" s="390">
        <f t="shared" si="36"/>
        <v>0</v>
      </c>
    </row>
    <row r="168" spans="1:7">
      <c r="A168" s="371" t="s">
        <v>387</v>
      </c>
      <c r="B168" s="369"/>
      <c r="C168" s="369" t="s">
        <v>388</v>
      </c>
      <c r="D168" s="370">
        <f t="shared" ref="D168:G168" si="37">D38-D44</f>
        <v>-2470.6999999999998</v>
      </c>
      <c r="E168" s="370">
        <f t="shared" si="37"/>
        <v>-1666</v>
      </c>
      <c r="F168" s="370">
        <f t="shared" si="37"/>
        <v>-2671.8</v>
      </c>
      <c r="G168" s="370">
        <f t="shared" si="37"/>
        <v>-2517</v>
      </c>
    </row>
    <row r="169" spans="1:7">
      <c r="A169" s="388" t="s">
        <v>389</v>
      </c>
      <c r="B169" s="389"/>
      <c r="C169" s="389" t="s">
        <v>390</v>
      </c>
      <c r="D169" s="373">
        <f t="shared" ref="D169:G169" si="38">IF(D177=0,0,D168/D177)</f>
        <v>-1.1978430776601514E-3</v>
      </c>
      <c r="E169" s="373">
        <f t="shared" si="38"/>
        <v>-9.1321547774160603E-4</v>
      </c>
      <c r="F169" s="373">
        <f t="shared" si="38"/>
        <v>-1.4416937975762192E-3</v>
      </c>
      <c r="G169" s="373">
        <f t="shared" si="38"/>
        <v>-1.336498024722824E-3</v>
      </c>
    </row>
    <row r="170" spans="1:7">
      <c r="A170" s="371" t="s">
        <v>391</v>
      </c>
      <c r="B170" s="372"/>
      <c r="C170" s="372" t="s">
        <v>392</v>
      </c>
      <c r="D170" s="370">
        <f t="shared" ref="D170:G170" si="39">SUM(D82:D87)+SUM(D89:D94)</f>
        <v>294660.30000000005</v>
      </c>
      <c r="E170" s="370">
        <f t="shared" si="39"/>
        <v>373145</v>
      </c>
      <c r="F170" s="370">
        <f t="shared" si="39"/>
        <v>330466.2</v>
      </c>
      <c r="G170" s="370">
        <f t="shared" si="39"/>
        <v>402643</v>
      </c>
    </row>
    <row r="171" spans="1:7">
      <c r="A171" s="371" t="s">
        <v>393</v>
      </c>
      <c r="B171" s="372"/>
      <c r="C171" s="372" t="s">
        <v>394</v>
      </c>
      <c r="D171" s="391">
        <f t="shared" ref="D171:G171" si="40">SUM(D96:D102)+SUM(D104:D105)</f>
        <v>131381</v>
      </c>
      <c r="E171" s="391">
        <f t="shared" si="40"/>
        <v>125920</v>
      </c>
      <c r="F171" s="391">
        <f t="shared" si="40"/>
        <v>123270.5</v>
      </c>
      <c r="G171" s="391">
        <f t="shared" si="40"/>
        <v>128960</v>
      </c>
    </row>
    <row r="172" spans="1:7">
      <c r="A172" s="394" t="s">
        <v>395</v>
      </c>
      <c r="B172" s="395"/>
      <c r="C172" s="395" t="s">
        <v>396</v>
      </c>
      <c r="D172" s="396">
        <f t="shared" ref="D172:G172" si="41">IF(D184=0,0,D170/D184)</f>
        <v>0.1472049595421574</v>
      </c>
      <c r="E172" s="396">
        <f t="shared" si="41"/>
        <v>0.18277632707481953</v>
      </c>
      <c r="F172" s="396">
        <f t="shared" si="41"/>
        <v>0.16905944784192345</v>
      </c>
      <c r="G172" s="396">
        <f t="shared" si="41"/>
        <v>0.19265708476269608</v>
      </c>
    </row>
    <row r="173" spans="1:7">
      <c r="A173" s="479"/>
    </row>
    <row r="174" spans="1:7">
      <c r="A174" s="457" t="s">
        <v>397</v>
      </c>
      <c r="B174" s="399"/>
      <c r="C174" s="398"/>
      <c r="D174" s="316"/>
      <c r="E174" s="316"/>
      <c r="F174" s="316"/>
      <c r="G174" s="316"/>
    </row>
    <row r="175" spans="1:7" s="257" customFormat="1">
      <c r="A175" s="459" t="s">
        <v>398</v>
      </c>
      <c r="B175" s="399"/>
      <c r="C175" s="399" t="s">
        <v>399</v>
      </c>
      <c r="D175" s="483">
        <v>196006</v>
      </c>
      <c r="E175" s="483">
        <v>196006</v>
      </c>
      <c r="F175" s="397">
        <v>196610</v>
      </c>
      <c r="G175" s="397">
        <v>197610</v>
      </c>
    </row>
    <row r="176" spans="1:7">
      <c r="A176" s="457" t="s">
        <v>400</v>
      </c>
      <c r="B176" s="399"/>
      <c r="C176" s="399"/>
      <c r="D176" s="399"/>
      <c r="E176" s="399"/>
      <c r="F176" s="399"/>
      <c r="G176" s="399"/>
    </row>
    <row r="177" spans="1:7">
      <c r="A177" s="459" t="s">
        <v>401</v>
      </c>
      <c r="B177" s="399"/>
      <c r="C177" s="399" t="s">
        <v>402</v>
      </c>
      <c r="D177" s="400">
        <f t="shared" ref="D177:G177" si="42">SUM(D22:D32)+SUM(D44:D53)+SUM(D65:D72)+D75</f>
        <v>2062624.0999999999</v>
      </c>
      <c r="E177" s="400">
        <f t="shared" si="42"/>
        <v>1824323</v>
      </c>
      <c r="F177" s="400">
        <f t="shared" si="42"/>
        <v>1853236.8</v>
      </c>
      <c r="G177" s="400">
        <f t="shared" si="42"/>
        <v>1883280</v>
      </c>
    </row>
    <row r="178" spans="1:7">
      <c r="A178" s="459" t="s">
        <v>403</v>
      </c>
      <c r="B178" s="399"/>
      <c r="C178" s="399" t="s">
        <v>404</v>
      </c>
      <c r="D178" s="400">
        <f t="shared" ref="D178:G178" si="43">D78-D17-D20-D59-D63-D64</f>
        <v>1974344.8</v>
      </c>
      <c r="E178" s="400">
        <f t="shared" si="43"/>
        <v>1880139</v>
      </c>
      <c r="F178" s="400">
        <f t="shared" si="43"/>
        <v>1908705.1</v>
      </c>
      <c r="G178" s="400">
        <f t="shared" si="43"/>
        <v>1910806</v>
      </c>
    </row>
    <row r="179" spans="1:7">
      <c r="A179" s="459"/>
      <c r="B179" s="399"/>
      <c r="C179" s="399" t="s">
        <v>405</v>
      </c>
      <c r="D179" s="400">
        <f t="shared" ref="D179:G179" si="44">D178+D170</f>
        <v>2269005.1</v>
      </c>
      <c r="E179" s="400">
        <f t="shared" si="44"/>
        <v>2253284</v>
      </c>
      <c r="F179" s="400">
        <f t="shared" si="44"/>
        <v>2239171.3000000003</v>
      </c>
      <c r="G179" s="400">
        <f t="shared" si="44"/>
        <v>2313449</v>
      </c>
    </row>
    <row r="180" spans="1:7">
      <c r="A180" s="459" t="s">
        <v>406</v>
      </c>
      <c r="B180" s="399"/>
      <c r="C180" s="399" t="s">
        <v>407</v>
      </c>
      <c r="D180" s="400">
        <f t="shared" ref="D180:G180" si="45">D38-D44+D8+D9+D10+D16-D33</f>
        <v>165024.09999999998</v>
      </c>
      <c r="E180" s="400">
        <f t="shared" si="45"/>
        <v>209800</v>
      </c>
      <c r="F180" s="400">
        <f t="shared" si="45"/>
        <v>186529.8</v>
      </c>
      <c r="G180" s="400">
        <f t="shared" si="45"/>
        <v>218686</v>
      </c>
    </row>
    <row r="181" spans="1:7" ht="27.5" customHeight="1">
      <c r="A181" s="462" t="s">
        <v>408</v>
      </c>
      <c r="B181" s="402"/>
      <c r="C181" s="402" t="s">
        <v>409</v>
      </c>
      <c r="D181" s="403">
        <f t="shared" ref="D181:G181" si="46">D22+D23+D24+D25+D26+D29+SUM(D44:D47)+SUM(D49:D53)-D54+D32-D33+SUM(D65:D70)+D72</f>
        <v>2040871.4000000001</v>
      </c>
      <c r="E181" s="403">
        <f t="shared" si="46"/>
        <v>1772858</v>
      </c>
      <c r="F181" s="403">
        <f t="shared" si="46"/>
        <v>1827033.1</v>
      </c>
      <c r="G181" s="403">
        <f t="shared" si="46"/>
        <v>1838668</v>
      </c>
    </row>
    <row r="182" spans="1:7">
      <c r="A182" s="464" t="s">
        <v>410</v>
      </c>
      <c r="B182" s="402"/>
      <c r="C182" s="402" t="s">
        <v>411</v>
      </c>
      <c r="D182" s="403">
        <f t="shared" ref="D182:G182" si="47">D181+D171</f>
        <v>2172252.4000000004</v>
      </c>
      <c r="E182" s="403">
        <f t="shared" si="47"/>
        <v>1898778</v>
      </c>
      <c r="F182" s="403">
        <f t="shared" si="47"/>
        <v>1950303.6</v>
      </c>
      <c r="G182" s="403">
        <f t="shared" si="47"/>
        <v>1967628</v>
      </c>
    </row>
    <row r="183" spans="1:7">
      <c r="A183" s="464" t="s">
        <v>412</v>
      </c>
      <c r="B183" s="402"/>
      <c r="C183" s="402" t="s">
        <v>413</v>
      </c>
      <c r="D183" s="403">
        <f t="shared" ref="D183:G183" si="48">D4+D5-D7+D38+D39+D40+D41+D43+D13-D16+D57+D58+D60+D62</f>
        <v>1707040.6</v>
      </c>
      <c r="E183" s="403">
        <f t="shared" si="48"/>
        <v>1668394</v>
      </c>
      <c r="F183" s="403">
        <f t="shared" si="48"/>
        <v>1624267.5</v>
      </c>
      <c r="G183" s="403">
        <f t="shared" si="48"/>
        <v>1687303.5</v>
      </c>
    </row>
    <row r="184" spans="1:7">
      <c r="A184" s="464" t="s">
        <v>414</v>
      </c>
      <c r="B184" s="402"/>
      <c r="C184" s="402" t="s">
        <v>415</v>
      </c>
      <c r="D184" s="403">
        <f t="shared" ref="D184:G184" si="49">D183+D170</f>
        <v>2001700.9000000001</v>
      </c>
      <c r="E184" s="403">
        <f t="shared" si="49"/>
        <v>2041539</v>
      </c>
      <c r="F184" s="403">
        <f t="shared" si="49"/>
        <v>1954733.7</v>
      </c>
      <c r="G184" s="403">
        <f t="shared" si="49"/>
        <v>2089946.5</v>
      </c>
    </row>
    <row r="185" spans="1:7">
      <c r="A185" s="464"/>
      <c r="B185" s="402"/>
      <c r="C185" s="402" t="s">
        <v>416</v>
      </c>
      <c r="D185" s="403">
        <f t="shared" ref="D185:G186" si="50">D181-D183</f>
        <v>333830.80000000005</v>
      </c>
      <c r="E185" s="403">
        <f t="shared" si="50"/>
        <v>104464</v>
      </c>
      <c r="F185" s="403">
        <f t="shared" si="50"/>
        <v>202765.60000000009</v>
      </c>
      <c r="G185" s="403">
        <f t="shared" si="50"/>
        <v>151364.5</v>
      </c>
    </row>
    <row r="186" spans="1:7">
      <c r="A186" s="464"/>
      <c r="B186" s="402"/>
      <c r="C186" s="402" t="s">
        <v>417</v>
      </c>
      <c r="D186" s="403">
        <f t="shared" si="50"/>
        <v>170551.50000000023</v>
      </c>
      <c r="E186" s="403">
        <f t="shared" si="50"/>
        <v>-142761</v>
      </c>
      <c r="F186" s="403">
        <f t="shared" si="50"/>
        <v>-4430.0999999998603</v>
      </c>
      <c r="G186" s="403">
        <f t="shared" si="50"/>
        <v>-122318.5</v>
      </c>
    </row>
  </sheetData>
  <sheetProtection selectLockedCells="1" sort="0" autoFilter="0" pivotTables="0"/>
  <autoFilter ref="A1:D1" xr:uid="{00000000-0009-0000-0000-000012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3"/>
  <sheetViews>
    <sheetView view="pageLayout" zoomScaleNormal="100" workbookViewId="0">
      <selection activeCell="C35" sqref="C35"/>
    </sheetView>
  </sheetViews>
  <sheetFormatPr baseColWidth="10" defaultRowHeight="13"/>
  <cols>
    <col min="1" max="1" width="10.5" customWidth="1"/>
    <col min="2" max="2" width="52.5" bestFit="1" customWidth="1"/>
    <col min="3" max="3" width="13.33203125" bestFit="1" customWidth="1"/>
    <col min="4" max="4" width="11.5" bestFit="1" customWidth="1"/>
    <col min="5" max="5" width="13.33203125" bestFit="1" customWidth="1"/>
    <col min="6" max="6" width="11.5" bestFit="1" customWidth="1"/>
    <col min="7" max="7" width="13.33203125" bestFit="1" customWidth="1"/>
    <col min="8" max="8" width="11.5" style="59" bestFit="1" customWidth="1"/>
    <col min="9" max="9" width="13.33203125" bestFit="1" customWidth="1"/>
  </cols>
  <sheetData>
    <row r="1" spans="1:9">
      <c r="A1" s="5" t="s">
        <v>26</v>
      </c>
      <c r="B1" s="6" t="s">
        <v>104</v>
      </c>
      <c r="C1" s="49" t="s">
        <v>23</v>
      </c>
      <c r="D1" s="7" t="s">
        <v>28</v>
      </c>
      <c r="E1" s="49" t="s">
        <v>22</v>
      </c>
      <c r="F1" s="7" t="s">
        <v>28</v>
      </c>
      <c r="G1" s="49" t="s">
        <v>23</v>
      </c>
      <c r="H1" s="7" t="s">
        <v>28</v>
      </c>
      <c r="I1" s="50" t="s">
        <v>22</v>
      </c>
    </row>
    <row r="2" spans="1:9">
      <c r="A2" s="92">
        <v>0</v>
      </c>
      <c r="B2" s="95">
        <v>0</v>
      </c>
      <c r="C2" s="57">
        <v>2015</v>
      </c>
      <c r="D2" s="3" t="s">
        <v>29</v>
      </c>
      <c r="E2" s="57">
        <v>2016</v>
      </c>
      <c r="F2" s="3" t="s">
        <v>29</v>
      </c>
      <c r="G2" s="57">
        <v>2016</v>
      </c>
      <c r="H2" s="3" t="s">
        <v>29</v>
      </c>
      <c r="I2" s="58">
        <v>2017</v>
      </c>
    </row>
    <row r="3" spans="1:9">
      <c r="A3" s="92">
        <v>0</v>
      </c>
      <c r="B3" s="2" t="s">
        <v>30</v>
      </c>
      <c r="C3" s="94">
        <v>0</v>
      </c>
      <c r="D3" s="93">
        <v>0</v>
      </c>
      <c r="E3" s="94">
        <v>0</v>
      </c>
      <c r="F3" s="95">
        <v>0</v>
      </c>
      <c r="G3" s="94" t="s">
        <v>31</v>
      </c>
      <c r="H3" s="93">
        <v>0</v>
      </c>
      <c r="I3" s="85" t="s">
        <v>31</v>
      </c>
    </row>
    <row r="4" spans="1:9">
      <c r="A4" s="5" t="s">
        <v>32</v>
      </c>
      <c r="B4" s="9" t="s">
        <v>33</v>
      </c>
      <c r="C4" s="10">
        <v>3002285.5929199988</v>
      </c>
      <c r="D4" s="11">
        <v>2.3954454915814386E-2</v>
      </c>
      <c r="E4" s="10">
        <v>3074203.7078</v>
      </c>
      <c r="F4" s="11">
        <v>-1.0449385048393059E-2</v>
      </c>
      <c r="G4" s="10">
        <v>3042080.1695400001</v>
      </c>
      <c r="H4" s="219">
        <v>-4.2431082672459139E-2</v>
      </c>
      <c r="I4" s="12">
        <v>2913001.4143699999</v>
      </c>
    </row>
    <row r="5" spans="1:9">
      <c r="A5" s="13" t="s">
        <v>34</v>
      </c>
      <c r="B5" s="2" t="s">
        <v>35</v>
      </c>
      <c r="C5" s="14">
        <v>784379.65628999996</v>
      </c>
      <c r="D5" s="15">
        <v>2.0015097847203359E-2</v>
      </c>
      <c r="E5" s="14">
        <v>800079.09186000004</v>
      </c>
      <c r="F5" s="15">
        <v>0.15764074400043157</v>
      </c>
      <c r="G5" s="14">
        <v>926204.15516000008</v>
      </c>
      <c r="H5" s="38">
        <v>-5.1869321566259834E-2</v>
      </c>
      <c r="I5" s="16">
        <v>878162.57400000002</v>
      </c>
    </row>
    <row r="6" spans="1:9">
      <c r="A6" s="13" t="s">
        <v>36</v>
      </c>
      <c r="B6" s="2" t="s">
        <v>37</v>
      </c>
      <c r="C6" s="14">
        <v>46917.669060000007</v>
      </c>
      <c r="D6" s="15">
        <v>2.2449877862708741E-2</v>
      </c>
      <c r="E6" s="14">
        <v>47970.964999999997</v>
      </c>
      <c r="F6" s="15">
        <v>-4.5136600858456761E-3</v>
      </c>
      <c r="G6" s="14">
        <v>47754.440369999997</v>
      </c>
      <c r="H6" s="38">
        <v>-9.621284082487927E-2</v>
      </c>
      <c r="I6" s="16">
        <v>43159.85</v>
      </c>
    </row>
    <row r="7" spans="1:9">
      <c r="A7" s="13" t="s">
        <v>38</v>
      </c>
      <c r="B7" s="2" t="s">
        <v>39</v>
      </c>
      <c r="C7" s="14">
        <v>112643.32915999999</v>
      </c>
      <c r="D7" s="15">
        <v>2.8622092972948914E-2</v>
      </c>
      <c r="E7" s="14">
        <v>115867.417</v>
      </c>
      <c r="F7" s="15">
        <v>-4.1310831327153776E-2</v>
      </c>
      <c r="G7" s="14">
        <v>111080.83768000001</v>
      </c>
      <c r="H7" s="38">
        <v>-1.2613612836053438E-2</v>
      </c>
      <c r="I7" s="16">
        <v>109679.70699999999</v>
      </c>
    </row>
    <row r="8" spans="1:9">
      <c r="A8" s="13" t="s">
        <v>40</v>
      </c>
      <c r="B8" s="2" t="s">
        <v>41</v>
      </c>
      <c r="C8" s="14">
        <v>106861.77622999999</v>
      </c>
      <c r="D8" s="15">
        <v>1.5797713921267241E-2</v>
      </c>
      <c r="E8" s="14">
        <v>108549.948</v>
      </c>
      <c r="F8" s="15">
        <v>-0.99467175847933154</v>
      </c>
      <c r="G8" s="14">
        <v>578.38033999999993</v>
      </c>
      <c r="H8" s="38">
        <v>-0.52878503788700704</v>
      </c>
      <c r="I8" s="16">
        <v>272.54146999999995</v>
      </c>
    </row>
    <row r="9" spans="1:9">
      <c r="A9" s="13" t="s">
        <v>42</v>
      </c>
      <c r="B9" s="2" t="s">
        <v>43</v>
      </c>
      <c r="C9" s="14">
        <v>407279.24580999999</v>
      </c>
      <c r="D9" s="15">
        <v>8.2286797362698325E-2</v>
      </c>
      <c r="E9" s="14">
        <v>440792.95058000006</v>
      </c>
      <c r="F9" s="15">
        <v>-0.1890407862021305</v>
      </c>
      <c r="G9" s="14">
        <v>357465.10464999999</v>
      </c>
      <c r="H9" s="38">
        <v>0.10822580561500958</v>
      </c>
      <c r="I9" s="16">
        <v>396152.05357999995</v>
      </c>
    </row>
    <row r="10" spans="1:9">
      <c r="A10" s="13" t="s">
        <v>44</v>
      </c>
      <c r="B10" s="2" t="s">
        <v>45</v>
      </c>
      <c r="C10" s="14">
        <v>5918021.6844499996</v>
      </c>
      <c r="D10" s="15">
        <v>4.8518659563968449E-3</v>
      </c>
      <c r="E10" s="14">
        <v>5946735.1323900009</v>
      </c>
      <c r="F10" s="15">
        <v>3.5833327505938158E-2</v>
      </c>
      <c r="G10" s="14">
        <v>6159826.4399800003</v>
      </c>
      <c r="H10" s="38">
        <v>3.169722712522291E-2</v>
      </c>
      <c r="I10" s="16">
        <v>6355075.8576999996</v>
      </c>
    </row>
    <row r="11" spans="1:9">
      <c r="A11" s="13" t="s">
        <v>46</v>
      </c>
      <c r="B11" s="2" t="s">
        <v>47</v>
      </c>
      <c r="C11" s="14">
        <v>469252.79304000002</v>
      </c>
      <c r="D11" s="38">
        <v>-3.2029757228784012E-2</v>
      </c>
      <c r="E11" s="14">
        <v>454222.74</v>
      </c>
      <c r="F11" s="15">
        <v>-1</v>
      </c>
      <c r="G11" s="14">
        <v>0</v>
      </c>
      <c r="H11" s="38" t="s">
        <v>52</v>
      </c>
      <c r="I11" s="16">
        <v>1645238.26</v>
      </c>
    </row>
    <row r="12" spans="1:9">
      <c r="A12" s="13" t="s">
        <v>48</v>
      </c>
      <c r="B12" s="2" t="s">
        <v>49</v>
      </c>
      <c r="C12" s="14">
        <v>1039837.77784</v>
      </c>
      <c r="D12" s="38">
        <v>-1.3389251801296114E-2</v>
      </c>
      <c r="E12" s="14">
        <v>1025915.128</v>
      </c>
      <c r="F12" s="15">
        <v>-1</v>
      </c>
      <c r="G12" s="14">
        <v>0</v>
      </c>
      <c r="H12" s="38" t="s">
        <v>52</v>
      </c>
      <c r="I12" s="16">
        <v>1592415.8887</v>
      </c>
    </row>
    <row r="13" spans="1:9">
      <c r="A13" s="13" t="s">
        <v>50</v>
      </c>
      <c r="B13" s="2" t="s">
        <v>51</v>
      </c>
      <c r="C13" s="14">
        <v>1570927.2903</v>
      </c>
      <c r="D13" s="38">
        <v>-3.0402961489630162E-2</v>
      </c>
      <c r="E13" s="14">
        <v>1523166.44839</v>
      </c>
      <c r="F13" s="38">
        <v>-1</v>
      </c>
      <c r="G13" s="14">
        <v>0</v>
      </c>
      <c r="H13" s="38" t="s">
        <v>52</v>
      </c>
      <c r="I13" s="16">
        <v>0</v>
      </c>
    </row>
    <row r="14" spans="1:9">
      <c r="A14" s="13" t="s">
        <v>53</v>
      </c>
      <c r="B14" s="2" t="s">
        <v>54</v>
      </c>
      <c r="C14" s="14">
        <v>3544.59</v>
      </c>
      <c r="D14" s="38">
        <v>-3.0917539123001572E-2</v>
      </c>
      <c r="E14" s="14">
        <v>3435</v>
      </c>
      <c r="F14" s="15">
        <v>-1</v>
      </c>
      <c r="G14" s="14">
        <v>0</v>
      </c>
      <c r="H14" s="38" t="s">
        <v>52</v>
      </c>
      <c r="I14" s="16">
        <v>3431</v>
      </c>
    </row>
    <row r="15" spans="1:9">
      <c r="A15" s="13" t="s">
        <v>55</v>
      </c>
      <c r="B15" s="2" t="s">
        <v>56</v>
      </c>
      <c r="C15" s="14">
        <v>0</v>
      </c>
      <c r="D15" s="38" t="s">
        <v>52</v>
      </c>
      <c r="E15" s="14">
        <v>0</v>
      </c>
      <c r="F15" s="15" t="s">
        <v>52</v>
      </c>
      <c r="G15" s="14">
        <v>0</v>
      </c>
      <c r="H15" s="38" t="s">
        <v>52</v>
      </c>
      <c r="I15" s="16">
        <v>5446</v>
      </c>
    </row>
    <row r="16" spans="1:9">
      <c r="A16" s="13" t="s">
        <v>57</v>
      </c>
      <c r="B16" s="2" t="s">
        <v>58</v>
      </c>
      <c r="C16" s="14">
        <v>37869.461090000004</v>
      </c>
      <c r="D16" s="38">
        <v>-0.86701685592959676</v>
      </c>
      <c r="E16" s="14">
        <v>5036</v>
      </c>
      <c r="F16" s="38">
        <v>-1</v>
      </c>
      <c r="G16" s="14">
        <v>0</v>
      </c>
      <c r="H16" s="38" t="s">
        <v>52</v>
      </c>
      <c r="I16" s="16">
        <v>0</v>
      </c>
    </row>
    <row r="17" spans="1:9">
      <c r="A17" s="13" t="s">
        <v>59</v>
      </c>
      <c r="B17" s="2" t="s">
        <v>60</v>
      </c>
      <c r="C17" s="14">
        <v>181318.60090000002</v>
      </c>
      <c r="D17" s="15">
        <v>-0.96847779559499125</v>
      </c>
      <c r="E17" s="14">
        <v>5715.5619999999999</v>
      </c>
      <c r="F17" s="15">
        <v>1.9966017392515385</v>
      </c>
      <c r="G17" s="14">
        <v>17127.263030000002</v>
      </c>
      <c r="H17" s="38">
        <v>-0.42331088027904246</v>
      </c>
      <c r="I17" s="16">
        <v>9877.106240000001</v>
      </c>
    </row>
    <row r="18" spans="1:9">
      <c r="A18" s="13">
        <v>389</v>
      </c>
      <c r="B18" s="2" t="s">
        <v>61</v>
      </c>
      <c r="C18" s="14">
        <v>0</v>
      </c>
      <c r="D18" s="38" t="s">
        <v>52</v>
      </c>
      <c r="E18" s="14">
        <v>0</v>
      </c>
      <c r="F18" s="38" t="s">
        <v>52</v>
      </c>
      <c r="G18" s="14">
        <v>0</v>
      </c>
      <c r="H18" s="38" t="s">
        <v>52</v>
      </c>
      <c r="I18" s="16">
        <v>0</v>
      </c>
    </row>
    <row r="19" spans="1:9">
      <c r="A19" s="17" t="s">
        <v>62</v>
      </c>
      <c r="B19" s="18" t="s">
        <v>63</v>
      </c>
      <c r="C19" s="19">
        <v>226609.99550000002</v>
      </c>
      <c r="D19" s="38">
        <v>-0.72123707138063997</v>
      </c>
      <c r="E19" s="19">
        <v>63170.466</v>
      </c>
      <c r="F19" s="38">
        <v>-0.176099264963472</v>
      </c>
      <c r="G19" s="19">
        <v>52046.193370000001</v>
      </c>
      <c r="H19" s="38">
        <v>1.7997571880827066</v>
      </c>
      <c r="I19" s="20">
        <v>145716.704</v>
      </c>
    </row>
    <row r="20" spans="1:9">
      <c r="A20" s="21" t="s">
        <v>64</v>
      </c>
      <c r="B20" s="22" t="s">
        <v>65</v>
      </c>
      <c r="C20" s="23">
        <v>10739399.88126</v>
      </c>
      <c r="D20" s="24">
        <v>-1.7159767553825166E-2</v>
      </c>
      <c r="E20" s="23">
        <v>10555114.275630001</v>
      </c>
      <c r="F20" s="24">
        <v>1.0544108307473106E-2</v>
      </c>
      <c r="G20" s="23">
        <v>10666408.543749999</v>
      </c>
      <c r="H20" s="220">
        <v>1.326870370935958E-2</v>
      </c>
      <c r="I20" s="25">
        <v>10807937.95836</v>
      </c>
    </row>
    <row r="21" spans="1:9">
      <c r="A21" s="26" t="s">
        <v>66</v>
      </c>
      <c r="B21" s="27" t="s">
        <v>67</v>
      </c>
      <c r="C21" s="10">
        <v>4726779.1490300009</v>
      </c>
      <c r="D21" s="15">
        <v>2.1562431363207363E-2</v>
      </c>
      <c r="E21" s="10">
        <v>4828700</v>
      </c>
      <c r="F21" s="15">
        <v>-3.5135724559405244E-2</v>
      </c>
      <c r="G21" s="10">
        <v>4659040.1268199999</v>
      </c>
      <c r="H21" s="38">
        <v>-5.7823341475248709E-3</v>
      </c>
      <c r="I21" s="12">
        <v>4632100</v>
      </c>
    </row>
    <row r="22" spans="1:9">
      <c r="A22" s="8" t="s">
        <v>68</v>
      </c>
      <c r="B22" s="4" t="s">
        <v>69</v>
      </c>
      <c r="C22" s="14">
        <v>343719.05757</v>
      </c>
      <c r="D22" s="15">
        <v>-7.12327612646666E-2</v>
      </c>
      <c r="E22" s="14">
        <v>319235</v>
      </c>
      <c r="F22" s="15">
        <v>0.65748206177267532</v>
      </c>
      <c r="G22" s="14">
        <v>529126.28599</v>
      </c>
      <c r="H22" s="38">
        <v>9.3307405636870364E-4</v>
      </c>
      <c r="I22" s="16">
        <v>529620</v>
      </c>
    </row>
    <row r="23" spans="1:9">
      <c r="A23" s="8" t="s">
        <v>70</v>
      </c>
      <c r="B23" s="4" t="s">
        <v>71</v>
      </c>
      <c r="C23" s="14">
        <v>303358.81539</v>
      </c>
      <c r="D23" s="15">
        <v>-0.46214382532369763</v>
      </c>
      <c r="E23" s="14">
        <v>163163.41200000001</v>
      </c>
      <c r="F23" s="15">
        <v>0.42964686831873811</v>
      </c>
      <c r="G23" s="14">
        <v>233266.06099000003</v>
      </c>
      <c r="H23" s="38">
        <v>-0.50874786707650321</v>
      </c>
      <c r="I23" s="16">
        <v>114592.45</v>
      </c>
    </row>
    <row r="24" spans="1:9">
      <c r="A24" s="8" t="s">
        <v>72</v>
      </c>
      <c r="B24" s="4" t="s">
        <v>73</v>
      </c>
      <c r="C24" s="14">
        <v>929639.67904999992</v>
      </c>
      <c r="D24" s="15">
        <v>-7.7713773032824979E-2</v>
      </c>
      <c r="E24" s="14">
        <v>857393.87202999997</v>
      </c>
      <c r="F24" s="15">
        <v>6.3150517255044669E-2</v>
      </c>
      <c r="G24" s="14">
        <v>911538.73854000005</v>
      </c>
      <c r="H24" s="38">
        <v>-0.16979397622518957</v>
      </c>
      <c r="I24" s="16">
        <v>756764.95163999998</v>
      </c>
    </row>
    <row r="25" spans="1:9">
      <c r="A25" s="8" t="s">
        <v>74</v>
      </c>
      <c r="B25" s="4" t="s">
        <v>75</v>
      </c>
      <c r="C25" s="14">
        <v>4298757.9189900002</v>
      </c>
      <c r="D25" s="15">
        <v>3.2992929149013889E-2</v>
      </c>
      <c r="E25" s="14">
        <v>4440586.5344399996</v>
      </c>
      <c r="F25" s="15">
        <v>1.5942958402212582E-3</v>
      </c>
      <c r="G25" s="14">
        <v>4447666.1430799998</v>
      </c>
      <c r="H25" s="38">
        <v>1.1475687618642946E-2</v>
      </c>
      <c r="I25" s="16">
        <v>4498706.1703700004</v>
      </c>
    </row>
    <row r="26" spans="1:9">
      <c r="A26" s="51" t="s">
        <v>76</v>
      </c>
      <c r="B26" s="4" t="s">
        <v>77</v>
      </c>
      <c r="C26" s="14">
        <v>80266.974549999999</v>
      </c>
      <c r="D26" s="15">
        <v>0.26014121707045201</v>
      </c>
      <c r="E26" s="14">
        <v>101147.723</v>
      </c>
      <c r="F26" s="15">
        <v>-0.45675448739463964</v>
      </c>
      <c r="G26" s="14">
        <v>54948.046629999997</v>
      </c>
      <c r="H26" s="38">
        <v>-0.53727927452623259</v>
      </c>
      <c r="I26" s="16">
        <v>25425.599999999999</v>
      </c>
    </row>
    <row r="27" spans="1:9">
      <c r="A27" s="129">
        <v>489</v>
      </c>
      <c r="B27" s="4" t="s">
        <v>78</v>
      </c>
      <c r="C27" s="14">
        <v>0</v>
      </c>
      <c r="D27" s="15" t="s">
        <v>52</v>
      </c>
      <c r="E27" s="14">
        <v>0</v>
      </c>
      <c r="F27" s="15" t="s">
        <v>52</v>
      </c>
      <c r="G27" s="14">
        <v>0</v>
      </c>
      <c r="H27" s="38" t="s">
        <v>52</v>
      </c>
      <c r="I27" s="16">
        <v>201227.81899999999</v>
      </c>
    </row>
    <row r="28" spans="1:9">
      <c r="A28" s="28" t="s">
        <v>79</v>
      </c>
      <c r="B28" s="29" t="s">
        <v>80</v>
      </c>
      <c r="C28" s="19">
        <v>226609.99550000002</v>
      </c>
      <c r="D28" s="15">
        <v>-0.71595734619746731</v>
      </c>
      <c r="E28" s="19">
        <v>64366.904499999997</v>
      </c>
      <c r="F28" s="15">
        <v>-0.19141375875858682</v>
      </c>
      <c r="G28" s="19">
        <v>52046.193370000001</v>
      </c>
      <c r="H28" s="38">
        <v>1.8444374201886038</v>
      </c>
      <c r="I28" s="20">
        <v>148042.14000000001</v>
      </c>
    </row>
    <row r="29" spans="1:9">
      <c r="A29" s="44" t="s">
        <v>81</v>
      </c>
      <c r="B29" s="45" t="s">
        <v>82</v>
      </c>
      <c r="C29" s="23">
        <v>10909131.59008</v>
      </c>
      <c r="D29" s="46">
        <v>-1.2332617220635538E-2</v>
      </c>
      <c r="E29" s="23">
        <v>10774593.445970001</v>
      </c>
      <c r="F29" s="46">
        <v>1.0491175376299679E-2</v>
      </c>
      <c r="G29" s="23">
        <v>10887631.595420001</v>
      </c>
      <c r="H29" s="221">
        <v>1.7310960078707114E-3</v>
      </c>
      <c r="I29" s="25">
        <v>10906479.13101</v>
      </c>
    </row>
    <row r="30" spans="1:9">
      <c r="A30" s="43" t="s">
        <v>83</v>
      </c>
      <c r="B30" s="30" t="s">
        <v>84</v>
      </c>
      <c r="C30" s="31">
        <v>169731.70882000029</v>
      </c>
      <c r="D30" s="96">
        <v>0</v>
      </c>
      <c r="E30" s="31">
        <v>219479.17033999972</v>
      </c>
      <c r="F30" s="96">
        <v>0</v>
      </c>
      <c r="G30" s="31">
        <v>221223.05167000182</v>
      </c>
      <c r="H30" s="222">
        <v>0</v>
      </c>
      <c r="I30" s="32">
        <v>98541.17265000008</v>
      </c>
    </row>
    <row r="31" spans="1:9">
      <c r="A31" s="100">
        <v>0</v>
      </c>
      <c r="B31" s="27" t="s">
        <v>85</v>
      </c>
      <c r="C31" s="98">
        <v>0</v>
      </c>
      <c r="D31" s="95">
        <v>0</v>
      </c>
      <c r="E31" s="98">
        <v>0</v>
      </c>
      <c r="F31" s="95">
        <v>0</v>
      </c>
      <c r="G31" s="98">
        <v>0</v>
      </c>
      <c r="H31" s="223">
        <v>0</v>
      </c>
      <c r="I31" s="99">
        <v>0</v>
      </c>
    </row>
    <row r="32" spans="1:9">
      <c r="A32" s="51" t="s">
        <v>86</v>
      </c>
      <c r="B32" s="4" t="s">
        <v>87</v>
      </c>
      <c r="C32" s="14">
        <v>535633.28564000002</v>
      </c>
      <c r="D32" s="15">
        <v>4.3374597850542894E-2</v>
      </c>
      <c r="E32" s="14">
        <v>558866.16399999999</v>
      </c>
      <c r="F32" s="15">
        <v>-9.8347693831756067E-2</v>
      </c>
      <c r="G32" s="14">
        <v>503902.96561000001</v>
      </c>
      <c r="H32" s="38">
        <v>-3.2244629857121024E-2</v>
      </c>
      <c r="I32" s="16">
        <v>487654.80099999998</v>
      </c>
    </row>
    <row r="33" spans="1:9">
      <c r="A33" s="51" t="s">
        <v>88</v>
      </c>
      <c r="B33" s="4" t="s">
        <v>89</v>
      </c>
      <c r="C33" s="14">
        <v>4311.1708499999995</v>
      </c>
      <c r="D33" s="15">
        <v>1.6210977001758122</v>
      </c>
      <c r="E33" s="14">
        <v>11300</v>
      </c>
      <c r="F33" s="15">
        <v>-0.71835684070796468</v>
      </c>
      <c r="G33" s="14">
        <v>3182.5677000000001</v>
      </c>
      <c r="H33" s="38">
        <v>3.9659506064867056</v>
      </c>
      <c r="I33" s="16">
        <v>15804.474</v>
      </c>
    </row>
    <row r="34" spans="1:9">
      <c r="A34" s="8" t="s">
        <v>90</v>
      </c>
      <c r="B34" s="4" t="s">
        <v>91</v>
      </c>
      <c r="C34" s="14">
        <v>316601.66933999996</v>
      </c>
      <c r="D34" s="15">
        <v>-2.7400791531151721E-2</v>
      </c>
      <c r="E34" s="14">
        <v>307926.533</v>
      </c>
      <c r="F34" s="15">
        <v>-0.17432863143365432</v>
      </c>
      <c r="G34" s="14">
        <v>254246.12192000001</v>
      </c>
      <c r="H34" s="38">
        <v>-0.20756056974039055</v>
      </c>
      <c r="I34" s="16">
        <v>201474.652</v>
      </c>
    </row>
    <row r="35" spans="1:9">
      <c r="A35" s="44" t="s">
        <v>92</v>
      </c>
      <c r="B35" s="45" t="s">
        <v>93</v>
      </c>
      <c r="C35" s="23">
        <v>856546.12583000003</v>
      </c>
      <c r="D35" s="47">
        <v>2.5155179061864409E-2</v>
      </c>
      <c r="E35" s="23">
        <v>878092.69699999993</v>
      </c>
      <c r="F35" s="47">
        <v>-0.13297120243558969</v>
      </c>
      <c r="G35" s="23">
        <v>761331.65523000003</v>
      </c>
      <c r="H35" s="221">
        <v>-7.4077739763706851E-2</v>
      </c>
      <c r="I35" s="25">
        <v>704933.92699999991</v>
      </c>
    </row>
    <row r="36" spans="1:9">
      <c r="A36" s="8" t="s">
        <v>94</v>
      </c>
      <c r="B36" s="4" t="s">
        <v>95</v>
      </c>
      <c r="C36" s="14">
        <v>3211.17632</v>
      </c>
      <c r="D36" s="15">
        <v>-0.96885876388126824</v>
      </c>
      <c r="E36" s="14">
        <v>100</v>
      </c>
      <c r="F36" s="15">
        <v>13.2529772</v>
      </c>
      <c r="G36" s="14">
        <v>1425.29772</v>
      </c>
      <c r="H36" s="38">
        <v>-0.92983921983682116</v>
      </c>
      <c r="I36" s="16">
        <v>100</v>
      </c>
    </row>
    <row r="37" spans="1:9">
      <c r="A37" s="8" t="s">
        <v>96</v>
      </c>
      <c r="B37" s="4" t="s">
        <v>97</v>
      </c>
      <c r="C37" s="14">
        <v>373471.33010000002</v>
      </c>
      <c r="D37" s="15">
        <v>-6.4802987938912801E-2</v>
      </c>
      <c r="E37" s="14">
        <v>349269.272</v>
      </c>
      <c r="F37" s="15">
        <v>-8.2647729027820152E-2</v>
      </c>
      <c r="G37" s="14">
        <v>320402.95984999998</v>
      </c>
      <c r="H37" s="38">
        <v>-0.22434773350299919</v>
      </c>
      <c r="I37" s="16">
        <v>248521.28200000004</v>
      </c>
    </row>
    <row r="38" spans="1:9">
      <c r="A38" s="44" t="s">
        <v>98</v>
      </c>
      <c r="B38" s="45" t="s">
        <v>99</v>
      </c>
      <c r="C38" s="23">
        <v>376682.50642000005</v>
      </c>
      <c r="D38" s="47">
        <v>-7.2509962513485737E-2</v>
      </c>
      <c r="E38" s="23">
        <v>349369.272</v>
      </c>
      <c r="F38" s="47">
        <v>-7.8830671834242028E-2</v>
      </c>
      <c r="G38" s="23">
        <v>321828.25756999996</v>
      </c>
      <c r="H38" s="221">
        <v>-0.22747218073004941</v>
      </c>
      <c r="I38" s="25">
        <v>248621.28200000004</v>
      </c>
    </row>
    <row r="39" spans="1:9">
      <c r="A39" s="33" t="s">
        <v>100</v>
      </c>
      <c r="B39" s="34" t="s">
        <v>3</v>
      </c>
      <c r="C39" s="35">
        <v>479863.61940999998</v>
      </c>
      <c r="D39" s="36">
        <v>0.10182019143287807</v>
      </c>
      <c r="E39" s="35">
        <v>528723.42499999993</v>
      </c>
      <c r="F39" s="36">
        <v>-0.16874612154738533</v>
      </c>
      <c r="G39" s="35">
        <v>439503.39766000008</v>
      </c>
      <c r="H39" s="224">
        <v>3.8246000894408251E-2</v>
      </c>
      <c r="I39" s="37">
        <v>456312.6449999999</v>
      </c>
    </row>
    <row r="40" spans="1:9">
      <c r="A40" s="92" t="s">
        <v>0</v>
      </c>
      <c r="B40" s="4" t="s">
        <v>101</v>
      </c>
      <c r="C40" s="14">
        <v>577010.95463000028</v>
      </c>
      <c r="D40" s="15">
        <v>0.14429737533040338</v>
      </c>
      <c r="E40" s="14">
        <v>660272.12091999978</v>
      </c>
      <c r="F40" s="15">
        <v>-0.12356112277816873</v>
      </c>
      <c r="G40" s="14">
        <v>578688.15632000181</v>
      </c>
      <c r="H40" s="38">
        <v>-0.49287815203233554</v>
      </c>
      <c r="I40" s="16">
        <v>293465.40723000001</v>
      </c>
    </row>
    <row r="41" spans="1:9">
      <c r="A41" s="92" t="s">
        <v>0</v>
      </c>
      <c r="B41" s="4" t="s">
        <v>102</v>
      </c>
      <c r="C41" s="14">
        <v>97147.335220000299</v>
      </c>
      <c r="D41" s="15">
        <v>0.35411533030827941</v>
      </c>
      <c r="E41" s="14">
        <v>131548.69591999985</v>
      </c>
      <c r="F41" s="15">
        <v>5.8047422565448217E-2</v>
      </c>
      <c r="G41" s="14">
        <v>139184.75866000174</v>
      </c>
      <c r="H41" s="38">
        <v>-2.170007688613381</v>
      </c>
      <c r="I41" s="16">
        <v>-162847.23776999989</v>
      </c>
    </row>
    <row r="42" spans="1:9">
      <c r="A42" s="101" t="s">
        <v>0</v>
      </c>
      <c r="B42" s="29" t="s">
        <v>103</v>
      </c>
      <c r="C42" s="19">
        <v>10673876.38865</v>
      </c>
      <c r="D42" s="91">
        <v>1.3219345274603193E-2</v>
      </c>
      <c r="E42" s="19">
        <v>10814978.046049999</v>
      </c>
      <c r="F42" s="91">
        <v>1.7156318833931244E-2</v>
      </c>
      <c r="G42" s="19">
        <v>11000523.25759</v>
      </c>
      <c r="H42" s="55">
        <v>-3.6061718693817671E-3</v>
      </c>
      <c r="I42" s="20">
        <v>10960853.480069999</v>
      </c>
    </row>
    <row r="43" spans="1:9">
      <c r="A43" s="101">
        <v>0</v>
      </c>
      <c r="B43" s="29" t="s">
        <v>5</v>
      </c>
      <c r="C43" s="55">
        <v>1.2024478024390441</v>
      </c>
      <c r="D43" s="102">
        <v>0</v>
      </c>
      <c r="E43" s="55">
        <v>1.2488043648151204</v>
      </c>
      <c r="F43" s="143">
        <v>0</v>
      </c>
      <c r="G43" s="55">
        <v>1.3166864224509933</v>
      </c>
      <c r="H43" s="143">
        <v>0</v>
      </c>
      <c r="I43" s="144">
        <v>0.64312354795690585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82" orientation="landscape" r:id="rId1"/>
  <headerFooter alignWithMargins="0">
    <oddHeader>&amp;LFachgruppe für kantonale Finanzfragen (FkF)
Groupe d'études pour les finances cantonales&amp;CRechnung 2015 - Budget 2017
Compte 2015 - Budget 2017&amp;RZürich, 26.04.2016</oddHeader>
    <oddFooter>&amp;LQuelle: FkF Mai 2017&amp;RBlatt &amp;P /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AT186"/>
  <sheetViews>
    <sheetView zoomScale="115" zoomScaleNormal="115" workbookViewId="0">
      <selection activeCell="C30" sqref="C30"/>
    </sheetView>
  </sheetViews>
  <sheetFormatPr baseColWidth="10" defaultColWidth="11.5" defaultRowHeight="13"/>
  <cols>
    <col min="1" max="1" width="15.1640625" style="252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46" s="244" customFormat="1" ht="18" customHeight="1">
      <c r="A1" s="239" t="s">
        <v>190</v>
      </c>
      <c r="B1" s="240" t="s">
        <v>191</v>
      </c>
      <c r="C1" s="240" t="s">
        <v>166</v>
      </c>
      <c r="D1" s="241" t="s">
        <v>23</v>
      </c>
      <c r="E1" s="242" t="s">
        <v>22</v>
      </c>
      <c r="F1" s="241" t="s">
        <v>23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46" s="250" customFormat="1" ht="15" customHeight="1">
      <c r="A2" s="245"/>
      <c r="B2" s="246"/>
      <c r="C2" s="247" t="s">
        <v>192</v>
      </c>
      <c r="D2" s="248">
        <v>2015</v>
      </c>
      <c r="E2" s="249">
        <v>2016</v>
      </c>
      <c r="F2" s="248">
        <v>2016</v>
      </c>
      <c r="G2" s="249">
        <v>2017</v>
      </c>
    </row>
    <row r="3" spans="1:46" ht="15" customHeight="1">
      <c r="A3" s="571" t="s">
        <v>193</v>
      </c>
      <c r="B3" s="572"/>
      <c r="C3" s="572"/>
      <c r="D3" s="251"/>
      <c r="E3" s="251"/>
      <c r="F3" s="251"/>
      <c r="G3" s="251"/>
    </row>
    <row r="4" spans="1:46" s="257" customFormat="1" ht="12.75" customHeight="1">
      <c r="A4" s="253">
        <v>30</v>
      </c>
      <c r="B4" s="254"/>
      <c r="C4" s="255" t="s">
        <v>33</v>
      </c>
      <c r="D4" s="256">
        <v>1628166.0209999999</v>
      </c>
      <c r="E4" s="256">
        <v>1614778.7120000001</v>
      </c>
      <c r="F4" s="256">
        <v>1608937.0424599999</v>
      </c>
      <c r="G4" s="256">
        <v>1592225.4680000001</v>
      </c>
    </row>
    <row r="5" spans="1:46" s="257" customFormat="1" ht="12.75" customHeight="1">
      <c r="A5" s="258">
        <v>31</v>
      </c>
      <c r="B5" s="259"/>
      <c r="C5" s="260" t="s">
        <v>194</v>
      </c>
      <c r="D5" s="261">
        <v>404408.70799999998</v>
      </c>
      <c r="E5" s="261">
        <v>400961.17800000001</v>
      </c>
      <c r="F5" s="261">
        <v>402694.05387</v>
      </c>
      <c r="G5" s="261">
        <v>410371.34114999999</v>
      </c>
    </row>
    <row r="6" spans="1:46" s="257" customFormat="1" ht="12.75" customHeight="1">
      <c r="A6" s="262" t="s">
        <v>36</v>
      </c>
      <c r="B6" s="263"/>
      <c r="C6" s="264" t="s">
        <v>195</v>
      </c>
      <c r="D6" s="261">
        <v>30119.914000000001</v>
      </c>
      <c r="E6" s="261">
        <v>32537.3</v>
      </c>
      <c r="F6" s="261">
        <v>35499.282010000003</v>
      </c>
      <c r="G6" s="261">
        <v>33146.9</v>
      </c>
    </row>
    <row r="7" spans="1:46" s="257" customFormat="1" ht="12.75" customHeight="1">
      <c r="A7" s="262" t="s">
        <v>196</v>
      </c>
      <c r="B7" s="263"/>
      <c r="C7" s="264" t="s">
        <v>197</v>
      </c>
      <c r="D7" s="261">
        <v>7740.402</v>
      </c>
      <c r="E7" s="261">
        <v>4554</v>
      </c>
      <c r="F7" s="261">
        <v>2021.09635</v>
      </c>
      <c r="G7" s="261">
        <v>2522</v>
      </c>
    </row>
    <row r="8" spans="1:46" s="257" customFormat="1" ht="12.75" customHeight="1">
      <c r="A8" s="265">
        <v>330</v>
      </c>
      <c r="B8" s="259"/>
      <c r="C8" s="260" t="s">
        <v>198</v>
      </c>
      <c r="D8" s="261">
        <v>158628.61199999999</v>
      </c>
      <c r="E8" s="261">
        <v>178431.05300000001</v>
      </c>
      <c r="F8" s="261">
        <v>176765.83756000001</v>
      </c>
      <c r="G8" s="261">
        <v>161478.97073</v>
      </c>
    </row>
    <row r="9" spans="1:46" s="257" customFormat="1" ht="12.75" customHeight="1">
      <c r="A9" s="265">
        <v>332</v>
      </c>
      <c r="B9" s="259"/>
      <c r="C9" s="260" t="s">
        <v>199</v>
      </c>
      <c r="D9" s="261">
        <v>0</v>
      </c>
      <c r="E9" s="261">
        <v>0</v>
      </c>
      <c r="F9" s="261">
        <v>0</v>
      </c>
      <c r="G9" s="261">
        <v>0</v>
      </c>
    </row>
    <row r="10" spans="1:46" s="257" customFormat="1" ht="12.75" customHeight="1">
      <c r="A10" s="265">
        <v>339</v>
      </c>
      <c r="B10" s="259"/>
      <c r="C10" s="260" t="s">
        <v>200</v>
      </c>
      <c r="D10" s="261">
        <v>0</v>
      </c>
      <c r="E10" s="261">
        <v>0</v>
      </c>
      <c r="F10" s="261">
        <v>0</v>
      </c>
      <c r="G10" s="261">
        <v>0</v>
      </c>
    </row>
    <row r="11" spans="1:46" s="257" customFormat="1" ht="12.75" customHeight="1">
      <c r="A11" s="258">
        <v>350</v>
      </c>
      <c r="B11" s="259"/>
      <c r="C11" s="260" t="s">
        <v>201</v>
      </c>
      <c r="D11" s="261">
        <v>2017.123</v>
      </c>
      <c r="E11" s="261">
        <v>0</v>
      </c>
      <c r="F11" s="261">
        <v>2790.9921399999998</v>
      </c>
      <c r="G11" s="261">
        <v>1739.2</v>
      </c>
    </row>
    <row r="12" spans="1:46" s="269" customFormat="1" ht="14">
      <c r="A12" s="266">
        <v>351</v>
      </c>
      <c r="B12" s="267"/>
      <c r="C12" s="268" t="s">
        <v>202</v>
      </c>
      <c r="D12" s="261">
        <v>35731.915439999997</v>
      </c>
      <c r="E12" s="261">
        <v>35037.692999999999</v>
      </c>
      <c r="F12" s="261">
        <v>53401.03602</v>
      </c>
      <c r="G12" s="261">
        <v>63684.521000000001</v>
      </c>
    </row>
    <row r="13" spans="1:46" s="257" customFormat="1" ht="12.75" customHeight="1">
      <c r="A13" s="258">
        <v>36</v>
      </c>
      <c r="B13" s="259"/>
      <c r="C13" s="260" t="s">
        <v>203</v>
      </c>
      <c r="D13" s="261">
        <v>2337764.4300000002</v>
      </c>
      <c r="E13" s="261">
        <v>2357274.2570000002</v>
      </c>
      <c r="F13" s="261">
        <v>2415289.1247899998</v>
      </c>
      <c r="G13" s="261">
        <v>2444318.5819999999</v>
      </c>
    </row>
    <row r="14" spans="1:46" s="257" customFormat="1" ht="12.75" customHeight="1">
      <c r="A14" s="270" t="s">
        <v>204</v>
      </c>
      <c r="B14" s="259"/>
      <c r="C14" s="271" t="s">
        <v>205</v>
      </c>
      <c r="D14" s="261">
        <v>800975.37</v>
      </c>
      <c r="E14" s="261">
        <v>770343.98100000003</v>
      </c>
      <c r="F14" s="261">
        <v>735947.44616000005</v>
      </c>
      <c r="G14" s="261">
        <v>807982.18299999996</v>
      </c>
    </row>
    <row r="15" spans="1:46" s="257" customFormat="1" ht="12.75" customHeight="1">
      <c r="A15" s="270" t="s">
        <v>206</v>
      </c>
      <c r="B15" s="259"/>
      <c r="C15" s="271" t="s">
        <v>207</v>
      </c>
      <c r="D15" s="261">
        <v>2812.4870000000001</v>
      </c>
      <c r="E15" s="261">
        <v>1166.087</v>
      </c>
      <c r="F15" s="261">
        <v>57911.113060000003</v>
      </c>
      <c r="G15" s="261">
        <v>1872.652</v>
      </c>
    </row>
    <row r="16" spans="1:46" s="273" customFormat="1" ht="26.25" customHeight="1">
      <c r="A16" s="270" t="s">
        <v>208</v>
      </c>
      <c r="B16" s="272"/>
      <c r="C16" s="271" t="s">
        <v>209</v>
      </c>
      <c r="D16" s="261">
        <v>34085.983</v>
      </c>
      <c r="E16" s="261">
        <v>21054.44</v>
      </c>
      <c r="F16" s="261">
        <v>21313.419880000001</v>
      </c>
      <c r="G16" s="261">
        <v>36199.43</v>
      </c>
    </row>
    <row r="17" spans="1:7" s="274" customFormat="1">
      <c r="A17" s="258">
        <v>37</v>
      </c>
      <c r="B17" s="259"/>
      <c r="C17" s="260" t="s">
        <v>210</v>
      </c>
      <c r="D17" s="261">
        <v>267663.94900000002</v>
      </c>
      <c r="E17" s="261">
        <v>265638.59999999998</v>
      </c>
      <c r="F17" s="261">
        <v>260387.98963</v>
      </c>
      <c r="G17" s="261">
        <v>262162.7</v>
      </c>
    </row>
    <row r="18" spans="1:7" s="274" customFormat="1">
      <c r="A18" s="275" t="s">
        <v>211</v>
      </c>
      <c r="B18" s="263"/>
      <c r="C18" s="264" t="s">
        <v>212</v>
      </c>
      <c r="D18" s="261">
        <v>63584.468000000001</v>
      </c>
      <c r="E18" s="261">
        <v>74750</v>
      </c>
      <c r="F18" s="261">
        <v>71155.930410000001</v>
      </c>
      <c r="G18" s="261">
        <v>79946</v>
      </c>
    </row>
    <row r="19" spans="1:7" s="274" customFormat="1">
      <c r="A19" s="275" t="s">
        <v>213</v>
      </c>
      <c r="B19" s="263"/>
      <c r="C19" s="264" t="s">
        <v>214</v>
      </c>
      <c r="D19" s="261">
        <v>171989.77100000001</v>
      </c>
      <c r="E19" s="261">
        <v>162549.29999999999</v>
      </c>
      <c r="F19" s="261">
        <v>151242.39799</v>
      </c>
      <c r="G19" s="261">
        <v>141971.6</v>
      </c>
    </row>
    <row r="20" spans="1:7" s="257" customFormat="1" ht="12.75" customHeight="1">
      <c r="A20" s="276">
        <v>39</v>
      </c>
      <c r="B20" s="277"/>
      <c r="C20" s="278" t="s">
        <v>215</v>
      </c>
      <c r="D20" s="279">
        <v>220910.747</v>
      </c>
      <c r="E20" s="279">
        <v>205689.05</v>
      </c>
      <c r="F20" s="279">
        <v>195876.98126</v>
      </c>
      <c r="G20" s="279">
        <v>205492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4834380.75844</v>
      </c>
      <c r="E21" s="282">
        <f t="shared" si="0"/>
        <v>4852121.4929999998</v>
      </c>
      <c r="F21" s="282">
        <f t="shared" si="0"/>
        <v>4920266.0764699997</v>
      </c>
      <c r="G21" s="282">
        <f t="shared" si="0"/>
        <v>4935980.7828799998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283">
        <v>2061539.3570000001</v>
      </c>
      <c r="E22" s="283">
        <v>2099800</v>
      </c>
      <c r="F22" s="283">
        <v>2016782.26459</v>
      </c>
      <c r="G22" s="283">
        <v>2106000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283">
        <v>235612.72099999999</v>
      </c>
      <c r="E23" s="283">
        <v>232952</v>
      </c>
      <c r="F23" s="283">
        <v>236341.89621000001</v>
      </c>
      <c r="G23" s="283">
        <v>233977</v>
      </c>
    </row>
    <row r="24" spans="1:7" s="284" customFormat="1" ht="12.75" customHeight="1">
      <c r="A24" s="258">
        <v>41</v>
      </c>
      <c r="B24" s="259"/>
      <c r="C24" s="260" t="s">
        <v>221</v>
      </c>
      <c r="D24" s="283">
        <v>179322.80799999999</v>
      </c>
      <c r="E24" s="283">
        <v>73443</v>
      </c>
      <c r="F24" s="283">
        <v>124659.33482</v>
      </c>
      <c r="G24" s="283">
        <v>151783</v>
      </c>
    </row>
    <row r="25" spans="1:7" s="257" customFormat="1" ht="12.75" customHeight="1">
      <c r="A25" s="285">
        <v>42</v>
      </c>
      <c r="B25" s="286"/>
      <c r="C25" s="260" t="s">
        <v>222</v>
      </c>
      <c r="D25" s="283">
        <v>316691.875</v>
      </c>
      <c r="E25" s="283">
        <v>307965.96000000002</v>
      </c>
      <c r="F25" s="283">
        <v>335493.24514000001</v>
      </c>
      <c r="G25" s="283">
        <v>284368.228</v>
      </c>
    </row>
    <row r="26" spans="1:7" s="288" customFormat="1" ht="12.75" customHeight="1">
      <c r="A26" s="266">
        <v>430</v>
      </c>
      <c r="B26" s="259"/>
      <c r="C26" s="260" t="s">
        <v>223</v>
      </c>
      <c r="D26" s="287">
        <v>819.05700000000002</v>
      </c>
      <c r="E26" s="287">
        <v>116</v>
      </c>
      <c r="F26" s="287">
        <v>609.07824000000005</v>
      </c>
      <c r="G26" s="287">
        <v>736</v>
      </c>
    </row>
    <row r="27" spans="1:7" s="288" customFormat="1" ht="12.75" customHeight="1">
      <c r="A27" s="266">
        <v>431</v>
      </c>
      <c r="B27" s="259"/>
      <c r="C27" s="260" t="s">
        <v>224</v>
      </c>
      <c r="D27" s="287">
        <v>0</v>
      </c>
      <c r="E27" s="287">
        <v>0</v>
      </c>
      <c r="F27" s="287">
        <v>0</v>
      </c>
      <c r="G27" s="287">
        <v>0</v>
      </c>
    </row>
    <row r="28" spans="1:7" s="288" customFormat="1" ht="12.75" customHeight="1">
      <c r="A28" s="266">
        <v>432</v>
      </c>
      <c r="B28" s="259"/>
      <c r="C28" s="260" t="s">
        <v>225</v>
      </c>
      <c r="D28" s="287">
        <v>0</v>
      </c>
      <c r="E28" s="287">
        <v>0</v>
      </c>
      <c r="F28" s="287">
        <v>0</v>
      </c>
      <c r="G28" s="287">
        <v>0</v>
      </c>
    </row>
    <row r="29" spans="1:7" s="288" customFormat="1" ht="12.75" customHeight="1">
      <c r="A29" s="266">
        <v>439</v>
      </c>
      <c r="B29" s="259"/>
      <c r="C29" s="260" t="s">
        <v>226</v>
      </c>
      <c r="D29" s="287">
        <v>386.779</v>
      </c>
      <c r="E29" s="287">
        <v>27.6</v>
      </c>
      <c r="F29" s="287">
        <v>62.799930000000003</v>
      </c>
      <c r="G29" s="287">
        <v>19.5</v>
      </c>
    </row>
    <row r="30" spans="1:7" s="257" customFormat="1" ht="14">
      <c r="A30" s="266">
        <v>450</v>
      </c>
      <c r="B30" s="267"/>
      <c r="C30" s="268" t="s">
        <v>227</v>
      </c>
      <c r="D30" s="261">
        <v>309.74</v>
      </c>
      <c r="E30" s="261">
        <v>13326.5</v>
      </c>
      <c r="F30" s="261">
        <v>5806.8389299999999</v>
      </c>
      <c r="G30" s="261">
        <v>11510.4</v>
      </c>
    </row>
    <row r="31" spans="1:7" s="269" customFormat="1" ht="14">
      <c r="A31" s="266">
        <v>451</v>
      </c>
      <c r="B31" s="267"/>
      <c r="C31" s="268" t="s">
        <v>228</v>
      </c>
      <c r="D31" s="283">
        <v>14500.886</v>
      </c>
      <c r="E31" s="283">
        <v>13298</v>
      </c>
      <c r="F31" s="283">
        <v>11378.775809999999</v>
      </c>
      <c r="G31" s="283">
        <v>18798</v>
      </c>
    </row>
    <row r="32" spans="1:7" s="257" customFormat="1" ht="12.75" customHeight="1">
      <c r="A32" s="258">
        <v>46</v>
      </c>
      <c r="B32" s="259"/>
      <c r="C32" s="260" t="s">
        <v>229</v>
      </c>
      <c r="D32" s="283">
        <v>1558646.04</v>
      </c>
      <c r="E32" s="283">
        <v>1607134.8929999999</v>
      </c>
      <c r="F32" s="283">
        <v>1594179.98673</v>
      </c>
      <c r="G32" s="283">
        <v>1663537.9380000001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289">
        <v>0</v>
      </c>
      <c r="E33" s="289">
        <v>0</v>
      </c>
      <c r="F33" s="289">
        <v>0</v>
      </c>
      <c r="G33" s="289">
        <v>0</v>
      </c>
    </row>
    <row r="34" spans="1:7" s="257" customFormat="1" ht="15" customHeight="1">
      <c r="A34" s="258">
        <v>47</v>
      </c>
      <c r="B34" s="259"/>
      <c r="C34" s="260" t="s">
        <v>210</v>
      </c>
      <c r="D34" s="283">
        <v>267663.94900000002</v>
      </c>
      <c r="E34" s="283">
        <v>265638.59999999998</v>
      </c>
      <c r="F34" s="283">
        <v>260387.98963</v>
      </c>
      <c r="G34" s="283">
        <v>262162.7</v>
      </c>
    </row>
    <row r="35" spans="1:7" s="257" customFormat="1" ht="15" customHeight="1">
      <c r="A35" s="276">
        <v>49</v>
      </c>
      <c r="B35" s="277"/>
      <c r="C35" s="278" t="s">
        <v>232</v>
      </c>
      <c r="D35" s="290">
        <v>220910.747</v>
      </c>
      <c r="E35" s="290">
        <v>205689.05</v>
      </c>
      <c r="F35" s="290">
        <v>195876.98126</v>
      </c>
      <c r="G35" s="290">
        <v>205492</v>
      </c>
    </row>
    <row r="36" spans="1:7" ht="13.5" customHeight="1">
      <c r="A36" s="280"/>
      <c r="B36" s="291"/>
      <c r="C36" s="281" t="s">
        <v>233</v>
      </c>
      <c r="D36" s="282">
        <f t="shared" ref="D36:G36" si="1">D22+D23+D24+D25+D26+D27+D28+D29+D30+D31+D32+D34</f>
        <v>4635493.2120000003</v>
      </c>
      <c r="E36" s="282">
        <f t="shared" si="1"/>
        <v>4613702.5529999994</v>
      </c>
      <c r="F36" s="282">
        <f t="shared" si="1"/>
        <v>4585702.2100300007</v>
      </c>
      <c r="G36" s="282">
        <f t="shared" si="1"/>
        <v>4732892.7659999998</v>
      </c>
    </row>
    <row r="37" spans="1:7" s="292" customFormat="1" ht="15" customHeight="1">
      <c r="A37" s="280"/>
      <c r="B37" s="291"/>
      <c r="C37" s="281" t="s">
        <v>234</v>
      </c>
      <c r="D37" s="282">
        <f t="shared" ref="D37:G37" si="2">D36-D21</f>
        <v>-198887.54643999971</v>
      </c>
      <c r="E37" s="282">
        <f t="shared" si="2"/>
        <v>-238418.94000000041</v>
      </c>
      <c r="F37" s="282">
        <f t="shared" si="2"/>
        <v>-334563.86643999908</v>
      </c>
      <c r="G37" s="282">
        <f t="shared" si="2"/>
        <v>-203088.01688000001</v>
      </c>
    </row>
    <row r="38" spans="1:7" s="269" customFormat="1" ht="15" customHeight="1">
      <c r="A38" s="265">
        <v>340</v>
      </c>
      <c r="B38" s="259"/>
      <c r="C38" s="260" t="s">
        <v>235</v>
      </c>
      <c r="D38" s="283">
        <v>29670.655999999999</v>
      </c>
      <c r="E38" s="283">
        <v>22740.75</v>
      </c>
      <c r="F38" s="283">
        <v>22311.584449999998</v>
      </c>
      <c r="G38" s="283">
        <v>19501.349999999999</v>
      </c>
    </row>
    <row r="39" spans="1:7" s="269" customFormat="1" ht="15" customHeight="1">
      <c r="A39" s="265">
        <v>341</v>
      </c>
      <c r="B39" s="259"/>
      <c r="C39" s="260" t="s">
        <v>236</v>
      </c>
      <c r="D39" s="283">
        <v>1.4999999999999999E-2</v>
      </c>
      <c r="E39" s="283">
        <v>0</v>
      </c>
      <c r="F39" s="283">
        <v>704.00118999999995</v>
      </c>
      <c r="G39" s="283">
        <v>0</v>
      </c>
    </row>
    <row r="40" spans="1:7" s="269" customFormat="1" ht="15" customHeight="1">
      <c r="A40" s="265">
        <v>342</v>
      </c>
      <c r="B40" s="259"/>
      <c r="C40" s="260" t="s">
        <v>237</v>
      </c>
      <c r="D40" s="283">
        <v>427.28300000000002</v>
      </c>
      <c r="E40" s="283">
        <v>350</v>
      </c>
      <c r="F40" s="283">
        <v>444.78393999999997</v>
      </c>
      <c r="G40" s="283">
        <v>410</v>
      </c>
    </row>
    <row r="41" spans="1:7" s="269" customFormat="1" ht="15" customHeight="1">
      <c r="A41" s="265">
        <v>343</v>
      </c>
      <c r="B41" s="259"/>
      <c r="C41" s="260" t="s">
        <v>238</v>
      </c>
      <c r="D41" s="283">
        <v>0</v>
      </c>
      <c r="E41" s="283">
        <v>0</v>
      </c>
      <c r="F41" s="283">
        <v>0</v>
      </c>
      <c r="G41" s="283">
        <v>0</v>
      </c>
    </row>
    <row r="42" spans="1:7" s="269" customFormat="1" ht="15" customHeight="1">
      <c r="A42" s="265">
        <v>344</v>
      </c>
      <c r="B42" s="259"/>
      <c r="C42" s="260" t="s">
        <v>239</v>
      </c>
      <c r="D42" s="283">
        <v>21.187999999999999</v>
      </c>
      <c r="E42" s="283">
        <v>0</v>
      </c>
      <c r="F42" s="283">
        <v>597.798</v>
      </c>
      <c r="G42" s="283">
        <v>0</v>
      </c>
    </row>
    <row r="43" spans="1:7" s="269" customFormat="1" ht="15" customHeight="1">
      <c r="A43" s="265">
        <v>349</v>
      </c>
      <c r="B43" s="259"/>
      <c r="C43" s="260" t="s">
        <v>240</v>
      </c>
      <c r="D43" s="283">
        <v>82.197999999999993</v>
      </c>
      <c r="E43" s="283">
        <v>0</v>
      </c>
      <c r="F43" s="283">
        <v>251.98478</v>
      </c>
      <c r="G43" s="283">
        <v>0</v>
      </c>
    </row>
    <row r="44" spans="1:7" s="257" customFormat="1" ht="15" customHeight="1">
      <c r="A44" s="258">
        <v>440</v>
      </c>
      <c r="B44" s="259"/>
      <c r="C44" s="260" t="s">
        <v>241</v>
      </c>
      <c r="D44" s="283">
        <v>5523.1509999999998</v>
      </c>
      <c r="E44" s="283">
        <v>6095.2</v>
      </c>
      <c r="F44" s="283">
        <v>5287.2661500000004</v>
      </c>
      <c r="G44" s="283">
        <v>6064.4</v>
      </c>
    </row>
    <row r="45" spans="1:7" s="257" customFormat="1" ht="15" customHeight="1">
      <c r="A45" s="258">
        <v>441</v>
      </c>
      <c r="B45" s="259"/>
      <c r="C45" s="260" t="s">
        <v>242</v>
      </c>
      <c r="D45" s="283">
        <v>1684.59</v>
      </c>
      <c r="E45" s="283">
        <v>2010</v>
      </c>
      <c r="F45" s="283">
        <v>1157.7626499999999</v>
      </c>
      <c r="G45" s="283">
        <v>2010</v>
      </c>
    </row>
    <row r="46" spans="1:7" s="257" customFormat="1" ht="15" customHeight="1">
      <c r="A46" s="258">
        <v>442</v>
      </c>
      <c r="B46" s="259"/>
      <c r="C46" s="260" t="s">
        <v>243</v>
      </c>
      <c r="D46" s="283">
        <v>21.4</v>
      </c>
      <c r="E46" s="283"/>
      <c r="F46" s="283">
        <v>1.4</v>
      </c>
      <c r="G46" s="283">
        <v>0</v>
      </c>
    </row>
    <row r="47" spans="1:7" s="257" customFormat="1" ht="15" customHeight="1">
      <c r="A47" s="258">
        <v>443</v>
      </c>
      <c r="B47" s="259"/>
      <c r="C47" s="260" t="s">
        <v>244</v>
      </c>
      <c r="D47" s="283">
        <v>4361.549</v>
      </c>
      <c r="E47" s="283">
        <v>4373.53</v>
      </c>
      <c r="F47" s="283">
        <v>4231.58086</v>
      </c>
      <c r="G47" s="283">
        <v>4129.8</v>
      </c>
    </row>
    <row r="48" spans="1:7" s="257" customFormat="1" ht="15" customHeight="1">
      <c r="A48" s="258">
        <v>444</v>
      </c>
      <c r="B48" s="259"/>
      <c r="C48" s="260" t="s">
        <v>239</v>
      </c>
      <c r="D48" s="283">
        <v>10032.370000000001</v>
      </c>
      <c r="E48" s="283">
        <v>472.69</v>
      </c>
      <c r="F48" s="283">
        <v>1309.0840000000001</v>
      </c>
      <c r="G48" s="283">
        <v>2672.5650000000001</v>
      </c>
    </row>
    <row r="49" spans="1:7" s="257" customFormat="1" ht="15" customHeight="1">
      <c r="A49" s="258">
        <v>445</v>
      </c>
      <c r="B49" s="259"/>
      <c r="C49" s="260" t="s">
        <v>245</v>
      </c>
      <c r="D49" s="283">
        <v>5995.6570000000002</v>
      </c>
      <c r="E49" s="283">
        <v>5941</v>
      </c>
      <c r="F49" s="283">
        <v>4823.0258599999997</v>
      </c>
      <c r="G49" s="283">
        <v>4212</v>
      </c>
    </row>
    <row r="50" spans="1:7" s="257" customFormat="1" ht="15" customHeight="1">
      <c r="A50" s="258">
        <v>446</v>
      </c>
      <c r="B50" s="259"/>
      <c r="C50" s="260" t="s">
        <v>246</v>
      </c>
      <c r="D50" s="283">
        <v>104490.52099999999</v>
      </c>
      <c r="E50" s="283">
        <v>101912</v>
      </c>
      <c r="F50" s="283">
        <v>122304.00615</v>
      </c>
      <c r="G50" s="283">
        <v>130012.7</v>
      </c>
    </row>
    <row r="51" spans="1:7" s="257" customFormat="1" ht="15" customHeight="1">
      <c r="A51" s="258">
        <v>447</v>
      </c>
      <c r="B51" s="259"/>
      <c r="C51" s="260" t="s">
        <v>247</v>
      </c>
      <c r="D51" s="283">
        <v>22683.631000000001</v>
      </c>
      <c r="E51" s="283">
        <v>22247.125</v>
      </c>
      <c r="F51" s="283">
        <v>20819.911550000001</v>
      </c>
      <c r="G51" s="283">
        <v>19578.245350000001</v>
      </c>
    </row>
    <row r="52" spans="1:7" s="257" customFormat="1" ht="15" customHeight="1">
      <c r="A52" s="258">
        <v>448</v>
      </c>
      <c r="B52" s="259"/>
      <c r="C52" s="260" t="s">
        <v>248</v>
      </c>
      <c r="D52" s="283">
        <v>0</v>
      </c>
      <c r="E52" s="283">
        <v>0</v>
      </c>
      <c r="F52" s="283">
        <v>0</v>
      </c>
      <c r="G52" s="283">
        <v>0</v>
      </c>
    </row>
    <row r="53" spans="1:7" s="257" customFormat="1" ht="15" customHeight="1">
      <c r="A53" s="258">
        <v>449</v>
      </c>
      <c r="B53" s="259"/>
      <c r="C53" s="260" t="s">
        <v>249</v>
      </c>
      <c r="D53" s="283">
        <v>2473.2559999999999</v>
      </c>
      <c r="E53" s="283">
        <v>0</v>
      </c>
      <c r="F53" s="283">
        <v>4056.0818300000001</v>
      </c>
      <c r="G53" s="283">
        <v>2598</v>
      </c>
    </row>
    <row r="54" spans="1:7" s="269" customFormat="1" ht="13.5" customHeight="1">
      <c r="A54" s="293" t="s">
        <v>250</v>
      </c>
      <c r="B54" s="294"/>
      <c r="C54" s="294" t="s">
        <v>251</v>
      </c>
      <c r="D54" s="295"/>
      <c r="E54" s="295"/>
      <c r="F54" s="295">
        <v>4056.0818300000001</v>
      </c>
      <c r="G54" s="295">
        <v>2598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127064.78499999997</v>
      </c>
      <c r="E55" s="282">
        <f t="shared" si="3"/>
        <v>119960.79499999998</v>
      </c>
      <c r="F55" s="282">
        <f t="shared" si="3"/>
        <v>139679.96669</v>
      </c>
      <c r="G55" s="282">
        <f t="shared" si="3"/>
        <v>151366.36035</v>
      </c>
    </row>
    <row r="56" spans="1:7" ht="14.25" customHeight="1">
      <c r="A56" s="291"/>
      <c r="B56" s="291"/>
      <c r="C56" s="281" t="s">
        <v>253</v>
      </c>
      <c r="D56" s="282">
        <f t="shared" ref="D56:G56" si="4">D55+D37</f>
        <v>-71822.76143999974</v>
      </c>
      <c r="E56" s="282">
        <f t="shared" si="4"/>
        <v>-118458.14500000043</v>
      </c>
      <c r="F56" s="282">
        <f t="shared" si="4"/>
        <v>-194883.89974999908</v>
      </c>
      <c r="G56" s="282">
        <f t="shared" si="4"/>
        <v>-51721.656530000007</v>
      </c>
    </row>
    <row r="57" spans="1:7" s="257" customFormat="1" ht="15.75" customHeight="1">
      <c r="A57" s="296">
        <v>380</v>
      </c>
      <c r="B57" s="297"/>
      <c r="C57" s="298" t="s">
        <v>254</v>
      </c>
      <c r="D57" s="299">
        <v>0</v>
      </c>
      <c r="E57" s="299">
        <v>0</v>
      </c>
      <c r="F57" s="299">
        <v>0</v>
      </c>
      <c r="G57" s="299">
        <v>0</v>
      </c>
    </row>
    <row r="58" spans="1:7" s="257" customFormat="1" ht="15.75" customHeight="1">
      <c r="A58" s="296">
        <v>381</v>
      </c>
      <c r="B58" s="297"/>
      <c r="C58" s="298" t="s">
        <v>255</v>
      </c>
      <c r="D58" s="299">
        <v>0</v>
      </c>
      <c r="E58" s="299">
        <v>0</v>
      </c>
      <c r="F58" s="299">
        <v>0</v>
      </c>
      <c r="G58" s="299">
        <v>0</v>
      </c>
    </row>
    <row r="59" spans="1:7" s="269" customFormat="1" ht="14">
      <c r="A59" s="266">
        <v>383</v>
      </c>
      <c r="B59" s="267"/>
      <c r="C59" s="268" t="s">
        <v>256</v>
      </c>
      <c r="D59" s="300">
        <v>0</v>
      </c>
      <c r="E59" s="300">
        <v>0</v>
      </c>
      <c r="F59" s="300">
        <v>0</v>
      </c>
      <c r="G59" s="300">
        <v>0</v>
      </c>
    </row>
    <row r="60" spans="1:7" s="269" customFormat="1" ht="14">
      <c r="A60" s="266">
        <v>3840</v>
      </c>
      <c r="B60" s="267"/>
      <c r="C60" s="268" t="s">
        <v>257</v>
      </c>
      <c r="D60" s="301">
        <v>0</v>
      </c>
      <c r="E60" s="301">
        <v>0</v>
      </c>
      <c r="F60" s="301">
        <v>0</v>
      </c>
      <c r="G60" s="301">
        <v>0</v>
      </c>
    </row>
    <row r="61" spans="1:7" s="269" customFormat="1" ht="14">
      <c r="A61" s="266">
        <v>3841</v>
      </c>
      <c r="B61" s="267"/>
      <c r="C61" s="268" t="s">
        <v>258</v>
      </c>
      <c r="D61" s="301">
        <v>0</v>
      </c>
      <c r="E61" s="301">
        <v>0</v>
      </c>
      <c r="F61" s="301">
        <v>0</v>
      </c>
      <c r="G61" s="301">
        <v>0</v>
      </c>
    </row>
    <row r="62" spans="1:7" s="269" customFormat="1" ht="14">
      <c r="A62" s="302">
        <v>386</v>
      </c>
      <c r="B62" s="303"/>
      <c r="C62" s="304" t="s">
        <v>259</v>
      </c>
      <c r="D62" s="301">
        <v>0</v>
      </c>
      <c r="E62" s="301">
        <v>0</v>
      </c>
      <c r="F62" s="301">
        <v>0</v>
      </c>
      <c r="G62" s="301">
        <v>0</v>
      </c>
    </row>
    <row r="63" spans="1:7" s="269" customFormat="1" ht="28">
      <c r="A63" s="266">
        <v>387</v>
      </c>
      <c r="B63" s="267"/>
      <c r="C63" s="268" t="s">
        <v>260</v>
      </c>
      <c r="D63" s="301">
        <v>0</v>
      </c>
      <c r="E63" s="301">
        <v>0</v>
      </c>
      <c r="F63" s="301">
        <v>0</v>
      </c>
      <c r="G63" s="301">
        <v>0</v>
      </c>
    </row>
    <row r="64" spans="1:7" s="269" customFormat="1">
      <c r="A64" s="265">
        <v>389</v>
      </c>
      <c r="B64" s="305"/>
      <c r="C64" s="260" t="s">
        <v>61</v>
      </c>
      <c r="D64" s="283">
        <v>72023.724000000002</v>
      </c>
      <c r="E64" s="283">
        <v>35263</v>
      </c>
      <c r="F64" s="283">
        <v>40146.531730000002</v>
      </c>
      <c r="G64" s="283">
        <v>50034.8</v>
      </c>
    </row>
    <row r="65" spans="1:7" s="257" customFormat="1">
      <c r="A65" s="265" t="s">
        <v>261</v>
      </c>
      <c r="B65" s="259"/>
      <c r="C65" s="260" t="s">
        <v>262</v>
      </c>
      <c r="D65" s="283">
        <v>0</v>
      </c>
      <c r="E65" s="283">
        <v>0</v>
      </c>
      <c r="F65" s="283">
        <v>0</v>
      </c>
      <c r="G65" s="283">
        <v>0</v>
      </c>
    </row>
    <row r="66" spans="1:7" s="308" customFormat="1" ht="14">
      <c r="A66" s="306" t="s">
        <v>263</v>
      </c>
      <c r="B66" s="307"/>
      <c r="C66" s="268" t="s">
        <v>264</v>
      </c>
      <c r="D66" s="300">
        <v>0</v>
      </c>
      <c r="E66" s="300">
        <v>0</v>
      </c>
      <c r="F66" s="300">
        <v>0</v>
      </c>
      <c r="G66" s="300">
        <v>0</v>
      </c>
    </row>
    <row r="67" spans="1:7" s="257" customFormat="1">
      <c r="A67" s="309">
        <v>481</v>
      </c>
      <c r="B67" s="259"/>
      <c r="C67" s="260" t="s">
        <v>265</v>
      </c>
      <c r="D67" s="283">
        <v>0</v>
      </c>
      <c r="E67" s="283">
        <v>0</v>
      </c>
      <c r="F67" s="283">
        <v>0</v>
      </c>
      <c r="G67" s="283">
        <v>0</v>
      </c>
    </row>
    <row r="68" spans="1:7" s="257" customFormat="1">
      <c r="A68" s="309">
        <v>482</v>
      </c>
      <c r="B68" s="259"/>
      <c r="C68" s="260" t="s">
        <v>266</v>
      </c>
      <c r="D68" s="283">
        <v>0</v>
      </c>
      <c r="E68" s="283">
        <v>0</v>
      </c>
      <c r="F68" s="283">
        <v>0</v>
      </c>
      <c r="G68" s="283">
        <v>0</v>
      </c>
    </row>
    <row r="69" spans="1:7" s="257" customFormat="1">
      <c r="A69" s="309">
        <v>483</v>
      </c>
      <c r="B69" s="259"/>
      <c r="C69" s="260" t="s">
        <v>267</v>
      </c>
      <c r="D69" s="283">
        <v>0</v>
      </c>
      <c r="E69" s="283">
        <v>0</v>
      </c>
      <c r="F69" s="283">
        <v>0</v>
      </c>
      <c r="G69" s="283">
        <v>0</v>
      </c>
    </row>
    <row r="70" spans="1:7" s="257" customFormat="1">
      <c r="A70" s="309">
        <v>484</v>
      </c>
      <c r="B70" s="259"/>
      <c r="C70" s="260" t="s">
        <v>268</v>
      </c>
      <c r="D70" s="283">
        <v>0</v>
      </c>
      <c r="E70" s="283">
        <v>0</v>
      </c>
      <c r="F70" s="283">
        <v>0</v>
      </c>
      <c r="G70" s="283">
        <v>0</v>
      </c>
    </row>
    <row r="71" spans="1:7" s="257" customFormat="1">
      <c r="A71" s="309">
        <v>485</v>
      </c>
      <c r="B71" s="259"/>
      <c r="C71" s="260" t="s">
        <v>269</v>
      </c>
      <c r="D71" s="283">
        <v>0</v>
      </c>
      <c r="E71" s="283">
        <v>0</v>
      </c>
      <c r="F71" s="283">
        <v>0</v>
      </c>
      <c r="G71" s="283">
        <v>0</v>
      </c>
    </row>
    <row r="72" spans="1:7" s="257" customFormat="1">
      <c r="A72" s="309">
        <v>486</v>
      </c>
      <c r="B72" s="259"/>
      <c r="C72" s="260" t="s">
        <v>270</v>
      </c>
      <c r="D72" s="283">
        <v>0</v>
      </c>
      <c r="E72" s="283">
        <v>0</v>
      </c>
      <c r="F72" s="283">
        <v>0</v>
      </c>
      <c r="G72" s="283">
        <v>0</v>
      </c>
    </row>
    <row r="73" spans="1:7" s="269" customFormat="1">
      <c r="A73" s="309">
        <v>487</v>
      </c>
      <c r="B73" s="263"/>
      <c r="C73" s="260" t="s">
        <v>271</v>
      </c>
      <c r="D73" s="283">
        <v>0</v>
      </c>
      <c r="E73" s="283">
        <v>0</v>
      </c>
      <c r="F73" s="283">
        <v>0</v>
      </c>
      <c r="G73" s="283">
        <v>0</v>
      </c>
    </row>
    <row r="74" spans="1:7" s="269" customFormat="1">
      <c r="A74" s="309">
        <v>489</v>
      </c>
      <c r="B74" s="310"/>
      <c r="C74" s="278" t="s">
        <v>78</v>
      </c>
      <c r="D74" s="283">
        <v>115866.88</v>
      </c>
      <c r="E74" s="283">
        <v>126235.8</v>
      </c>
      <c r="F74" s="283">
        <v>100097.88943</v>
      </c>
      <c r="G74" s="283">
        <v>65632.187000000005</v>
      </c>
    </row>
    <row r="75" spans="1:7" s="269" customFormat="1">
      <c r="A75" s="311" t="s">
        <v>272</v>
      </c>
      <c r="B75" s="310"/>
      <c r="C75" s="294" t="s">
        <v>273</v>
      </c>
      <c r="D75" s="283">
        <v>0</v>
      </c>
      <c r="E75" s="283">
        <v>0</v>
      </c>
      <c r="F75" s="283">
        <v>0</v>
      </c>
      <c r="G75" s="283">
        <v>0</v>
      </c>
    </row>
    <row r="76" spans="1:7">
      <c r="A76" s="280"/>
      <c r="B76" s="280"/>
      <c r="C76" s="281" t="s">
        <v>274</v>
      </c>
      <c r="D76" s="282">
        <f t="shared" ref="D76:G76" si="5">SUM(D65:D74)-SUM(D57:D64)</f>
        <v>43843.156000000003</v>
      </c>
      <c r="E76" s="282">
        <f t="shared" si="5"/>
        <v>90972.800000000003</v>
      </c>
      <c r="F76" s="282">
        <f t="shared" si="5"/>
        <v>59951.357699999993</v>
      </c>
      <c r="G76" s="282">
        <f t="shared" si="5"/>
        <v>15597.387000000002</v>
      </c>
    </row>
    <row r="77" spans="1:7">
      <c r="A77" s="312"/>
      <c r="B77" s="312"/>
      <c r="C77" s="281" t="s">
        <v>275</v>
      </c>
      <c r="D77" s="282">
        <f t="shared" ref="D77:G77" si="6">D56+D76</f>
        <v>-27979.605439999737</v>
      </c>
      <c r="E77" s="282">
        <f t="shared" si="6"/>
        <v>-27485.345000000423</v>
      </c>
      <c r="F77" s="282">
        <f t="shared" si="6"/>
        <v>-134932.54204999909</v>
      </c>
      <c r="G77" s="282">
        <f t="shared" si="6"/>
        <v>-36124.269530000005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5157516.5694400007</v>
      </c>
      <c r="E78" s="315">
        <f t="shared" si="7"/>
        <v>5116164.2929999996</v>
      </c>
      <c r="F78" s="315">
        <f t="shared" si="7"/>
        <v>5180599.7418199992</v>
      </c>
      <c r="G78" s="315">
        <f t="shared" si="7"/>
        <v>5211418.9328799993</v>
      </c>
    </row>
    <row r="79" spans="1:7">
      <c r="A79" s="313">
        <v>4</v>
      </c>
      <c r="B79" s="313"/>
      <c r="C79" s="314" t="s">
        <v>277</v>
      </c>
      <c r="D79" s="315">
        <f t="shared" ref="D79:G79" si="8">D35+D36+SUM(D44:D53)+SUM(D65:D74)</f>
        <v>5129536.9640000006</v>
      </c>
      <c r="E79" s="315">
        <f t="shared" si="8"/>
        <v>5088678.9479999989</v>
      </c>
      <c r="F79" s="315">
        <f t="shared" si="8"/>
        <v>5045667.1997700008</v>
      </c>
      <c r="G79" s="315">
        <f t="shared" si="8"/>
        <v>5175294.66335</v>
      </c>
    </row>
    <row r="80" spans="1:7">
      <c r="C80" s="292"/>
      <c r="D80" s="316"/>
      <c r="E80" s="316"/>
      <c r="F80" s="316"/>
      <c r="G80" s="316"/>
    </row>
    <row r="81" spans="1:7">
      <c r="A81" s="573" t="s">
        <v>278</v>
      </c>
      <c r="B81" s="574"/>
      <c r="C81" s="574"/>
      <c r="D81" s="317"/>
      <c r="E81" s="317"/>
      <c r="F81" s="317"/>
      <c r="G81" s="317"/>
    </row>
    <row r="82" spans="1:7" s="257" customFormat="1">
      <c r="A82" s="318">
        <v>50</v>
      </c>
      <c r="B82" s="319"/>
      <c r="C82" s="319" t="s">
        <v>279</v>
      </c>
      <c r="D82" s="283">
        <v>224841.27600000001</v>
      </c>
      <c r="E82" s="283">
        <v>251933.5</v>
      </c>
      <c r="F82" s="283">
        <v>246225.38845</v>
      </c>
      <c r="G82" s="283">
        <v>222204.23420000001</v>
      </c>
    </row>
    <row r="83" spans="1:7" s="257" customFormat="1">
      <c r="A83" s="318">
        <v>51</v>
      </c>
      <c r="B83" s="319"/>
      <c r="C83" s="319" t="s">
        <v>280</v>
      </c>
      <c r="D83" s="283">
        <v>985.06200000000001</v>
      </c>
      <c r="E83" s="283">
        <v>400</v>
      </c>
      <c r="F83" s="283">
        <v>-89.798220000000001</v>
      </c>
      <c r="G83" s="283">
        <v>0</v>
      </c>
    </row>
    <row r="84" spans="1:7" s="257" customFormat="1">
      <c r="A84" s="318">
        <v>52</v>
      </c>
      <c r="B84" s="319"/>
      <c r="C84" s="319" t="s">
        <v>281</v>
      </c>
      <c r="D84" s="283">
        <v>0</v>
      </c>
      <c r="E84" s="283">
        <v>0</v>
      </c>
      <c r="F84" s="283">
        <v>0</v>
      </c>
      <c r="G84" s="283">
        <v>0</v>
      </c>
    </row>
    <row r="85" spans="1:7" s="257" customFormat="1">
      <c r="A85" s="320">
        <v>54</v>
      </c>
      <c r="B85" s="321"/>
      <c r="C85" s="321" t="s">
        <v>282</v>
      </c>
      <c r="D85" s="283">
        <v>0</v>
      </c>
      <c r="E85" s="283">
        <v>0</v>
      </c>
      <c r="F85" s="283">
        <v>0</v>
      </c>
      <c r="G85" s="283">
        <v>0</v>
      </c>
    </row>
    <row r="86" spans="1:7" s="257" customFormat="1">
      <c r="A86" s="320">
        <v>55</v>
      </c>
      <c r="B86" s="321"/>
      <c r="C86" s="321" t="s">
        <v>283</v>
      </c>
      <c r="D86" s="283">
        <v>0</v>
      </c>
      <c r="E86" s="283">
        <v>0</v>
      </c>
      <c r="F86" s="283">
        <v>0</v>
      </c>
      <c r="G86" s="283">
        <v>0</v>
      </c>
    </row>
    <row r="87" spans="1:7" s="257" customFormat="1">
      <c r="A87" s="320">
        <v>56</v>
      </c>
      <c r="B87" s="321"/>
      <c r="C87" s="321" t="s">
        <v>284</v>
      </c>
      <c r="D87" s="283">
        <v>40337.226000000002</v>
      </c>
      <c r="E87" s="283">
        <v>32694.44</v>
      </c>
      <c r="F87" s="283">
        <v>31102.442869999999</v>
      </c>
      <c r="G87" s="283">
        <v>48269.43</v>
      </c>
    </row>
    <row r="88" spans="1:7" s="257" customFormat="1">
      <c r="A88" s="318">
        <v>57</v>
      </c>
      <c r="B88" s="319"/>
      <c r="C88" s="319" t="s">
        <v>285</v>
      </c>
      <c r="D88" s="283">
        <v>2692.6590000000001</v>
      </c>
      <c r="E88" s="283">
        <v>5230</v>
      </c>
      <c r="F88" s="283">
        <v>6539.1513599999998</v>
      </c>
      <c r="G88" s="283">
        <v>3900</v>
      </c>
    </row>
    <row r="89" spans="1:7" s="257" customFormat="1">
      <c r="A89" s="318">
        <v>580</v>
      </c>
      <c r="B89" s="319"/>
      <c r="C89" s="319" t="s">
        <v>286</v>
      </c>
      <c r="D89" s="283">
        <v>0</v>
      </c>
      <c r="E89" s="283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287</v>
      </c>
      <c r="D90" s="283">
        <v>0</v>
      </c>
      <c r="E90" s="283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288</v>
      </c>
      <c r="D91" s="283">
        <v>0</v>
      </c>
      <c r="E91" s="283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289</v>
      </c>
      <c r="D92" s="283">
        <v>0</v>
      </c>
      <c r="E92" s="283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290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291</v>
      </c>
      <c r="D94" s="290">
        <v>0</v>
      </c>
      <c r="E94" s="290">
        <v>0</v>
      </c>
      <c r="F94" s="290">
        <v>0</v>
      </c>
      <c r="G94" s="290">
        <v>-5000</v>
      </c>
    </row>
    <row r="95" spans="1:7">
      <c r="A95" s="324">
        <v>5</v>
      </c>
      <c r="B95" s="325"/>
      <c r="C95" s="325" t="s">
        <v>292</v>
      </c>
      <c r="D95" s="326">
        <f t="shared" ref="D95:G95" si="9">SUM(D82:D94)</f>
        <v>268856.223</v>
      </c>
      <c r="E95" s="326">
        <f t="shared" si="9"/>
        <v>290257.94</v>
      </c>
      <c r="F95" s="326">
        <f t="shared" si="9"/>
        <v>283777.18446000002</v>
      </c>
      <c r="G95" s="326">
        <f t="shared" si="9"/>
        <v>269373.6642</v>
      </c>
    </row>
    <row r="96" spans="1:7" s="257" customFormat="1">
      <c r="A96" s="318">
        <v>60</v>
      </c>
      <c r="B96" s="319"/>
      <c r="C96" s="319" t="s">
        <v>293</v>
      </c>
      <c r="D96" s="283">
        <v>7476.2039999999997</v>
      </c>
      <c r="E96" s="283">
        <v>962.30899999999997</v>
      </c>
      <c r="F96" s="283">
        <v>0</v>
      </c>
      <c r="G96" s="283">
        <v>6801.4</v>
      </c>
    </row>
    <row r="97" spans="1:7" s="257" customFormat="1">
      <c r="A97" s="318">
        <v>61</v>
      </c>
      <c r="B97" s="319"/>
      <c r="C97" s="319" t="s">
        <v>294</v>
      </c>
      <c r="D97" s="283">
        <v>985.06200000000001</v>
      </c>
      <c r="E97" s="283">
        <v>400</v>
      </c>
      <c r="F97" s="283">
        <v>-89.798220000000001</v>
      </c>
      <c r="G97" s="283">
        <v>0</v>
      </c>
    </row>
    <row r="98" spans="1:7" s="257" customFormat="1">
      <c r="A98" s="318">
        <v>62</v>
      </c>
      <c r="B98" s="319"/>
      <c r="C98" s="319" t="s">
        <v>295</v>
      </c>
      <c r="D98" s="283">
        <v>0</v>
      </c>
      <c r="E98" s="283">
        <v>0</v>
      </c>
      <c r="F98" s="283">
        <v>0</v>
      </c>
      <c r="G98" s="283">
        <v>0</v>
      </c>
    </row>
    <row r="99" spans="1:7" s="257" customFormat="1">
      <c r="A99" s="318">
        <v>63</v>
      </c>
      <c r="B99" s="319"/>
      <c r="C99" s="319" t="s">
        <v>296</v>
      </c>
      <c r="D99" s="283">
        <v>93822.135999999999</v>
      </c>
      <c r="E99" s="283">
        <v>112288.535</v>
      </c>
      <c r="F99" s="283">
        <v>110643.51154000001</v>
      </c>
      <c r="G99" s="283">
        <v>97683.607999999993</v>
      </c>
    </row>
    <row r="100" spans="1:7" s="257" customFormat="1">
      <c r="A100" s="320">
        <v>64</v>
      </c>
      <c r="B100" s="321"/>
      <c r="C100" s="321" t="s">
        <v>297</v>
      </c>
      <c r="D100" s="283">
        <v>0</v>
      </c>
      <c r="E100" s="283">
        <v>0</v>
      </c>
      <c r="F100" s="283">
        <v>0</v>
      </c>
      <c r="G100" s="283">
        <v>0</v>
      </c>
    </row>
    <row r="101" spans="1:7" s="257" customFormat="1">
      <c r="A101" s="320">
        <v>65</v>
      </c>
      <c r="B101" s="321"/>
      <c r="C101" s="321" t="s">
        <v>298</v>
      </c>
      <c r="D101" s="283">
        <v>0</v>
      </c>
      <c r="E101" s="283">
        <v>0</v>
      </c>
      <c r="F101" s="283">
        <v>0</v>
      </c>
      <c r="G101" s="283">
        <v>0</v>
      </c>
    </row>
    <row r="102" spans="1:7" s="257" customFormat="1">
      <c r="A102" s="320">
        <v>66</v>
      </c>
      <c r="B102" s="321"/>
      <c r="C102" s="321" t="s">
        <v>299</v>
      </c>
      <c r="D102" s="283">
        <v>316.54399999999998</v>
      </c>
      <c r="E102" s="283">
        <v>362.5</v>
      </c>
      <c r="F102" s="283">
        <v>63.4163</v>
      </c>
      <c r="G102" s="283">
        <v>253</v>
      </c>
    </row>
    <row r="103" spans="1:7" s="257" customFormat="1">
      <c r="A103" s="318">
        <v>67</v>
      </c>
      <c r="B103" s="319"/>
      <c r="C103" s="319" t="s">
        <v>285</v>
      </c>
      <c r="D103" s="261">
        <v>2692.6590000000001</v>
      </c>
      <c r="E103" s="261">
        <v>5230</v>
      </c>
      <c r="F103" s="261">
        <v>6539.1513599999998</v>
      </c>
      <c r="G103" s="261">
        <v>3900</v>
      </c>
    </row>
    <row r="104" spans="1:7" s="257" customFormat="1" ht="28">
      <c r="A104" s="327" t="s">
        <v>300</v>
      </c>
      <c r="B104" s="319"/>
      <c r="C104" s="328" t="s">
        <v>301</v>
      </c>
      <c r="D104" s="261">
        <v>0</v>
      </c>
      <c r="E104" s="261">
        <v>0</v>
      </c>
      <c r="F104" s="261">
        <v>0</v>
      </c>
      <c r="G104" s="261">
        <v>0</v>
      </c>
    </row>
    <row r="105" spans="1:7" s="257" customFormat="1" ht="42">
      <c r="A105" s="329" t="s">
        <v>302</v>
      </c>
      <c r="B105" s="323"/>
      <c r="C105" s="330" t="s">
        <v>303</v>
      </c>
      <c r="D105" s="279">
        <v>0</v>
      </c>
      <c r="E105" s="279">
        <v>0</v>
      </c>
      <c r="F105" s="279">
        <v>0</v>
      </c>
      <c r="G105" s="279">
        <v>0</v>
      </c>
    </row>
    <row r="106" spans="1:7">
      <c r="A106" s="324">
        <v>6</v>
      </c>
      <c r="B106" s="325"/>
      <c r="C106" s="325" t="s">
        <v>304</v>
      </c>
      <c r="D106" s="326">
        <f t="shared" ref="D106:G106" si="10">SUM(D96:D105)</f>
        <v>105292.605</v>
      </c>
      <c r="E106" s="326">
        <f t="shared" si="10"/>
        <v>119243.344</v>
      </c>
      <c r="F106" s="326">
        <f t="shared" si="10"/>
        <v>117156.28098000001</v>
      </c>
      <c r="G106" s="326">
        <f t="shared" si="10"/>
        <v>108638.00799999999</v>
      </c>
    </row>
    <row r="107" spans="1:7">
      <c r="A107" s="331" t="s">
        <v>305</v>
      </c>
      <c r="B107" s="331"/>
      <c r="C107" s="325" t="s">
        <v>3</v>
      </c>
      <c r="D107" s="326">
        <f t="shared" ref="D107:G107" si="11">(D95-D88)-(D106-D103)</f>
        <v>163563.61800000002</v>
      </c>
      <c r="E107" s="326">
        <f t="shared" si="11"/>
        <v>171014.59600000002</v>
      </c>
      <c r="F107" s="326">
        <f t="shared" si="11"/>
        <v>166620.90347999998</v>
      </c>
      <c r="G107" s="326">
        <f t="shared" si="11"/>
        <v>160735.65620000003</v>
      </c>
    </row>
    <row r="108" spans="1:7">
      <c r="A108" s="332" t="s">
        <v>306</v>
      </c>
      <c r="B108" s="332"/>
      <c r="C108" s="333" t="s">
        <v>307</v>
      </c>
      <c r="D108" s="326">
        <f t="shared" ref="D108:G108" si="12">D107-D85-D86+D100+D101</f>
        <v>163563.61800000002</v>
      </c>
      <c r="E108" s="326">
        <f t="shared" si="12"/>
        <v>171014.59600000002</v>
      </c>
      <c r="F108" s="326">
        <f t="shared" si="12"/>
        <v>166620.90347999998</v>
      </c>
      <c r="G108" s="326">
        <f t="shared" si="12"/>
        <v>160735.65620000003</v>
      </c>
    </row>
    <row r="109" spans="1:7">
      <c r="C109" s="292"/>
      <c r="D109" s="316"/>
      <c r="E109" s="316"/>
      <c r="F109" s="316"/>
      <c r="G109" s="316"/>
    </row>
    <row r="110" spans="1:7">
      <c r="A110" s="334" t="s">
        <v>308</v>
      </c>
      <c r="B110" s="335"/>
      <c r="C110" s="334"/>
      <c r="D110" s="316"/>
      <c r="E110" s="316"/>
      <c r="F110" s="316"/>
      <c r="G110" s="316"/>
    </row>
    <row r="111" spans="1:7" s="257" customFormat="1">
      <c r="A111" s="336">
        <v>10</v>
      </c>
      <c r="B111" s="337"/>
      <c r="C111" s="337" t="s">
        <v>309</v>
      </c>
      <c r="D111" s="338">
        <f t="shared" ref="D111:G111" si="13">D112+D117</f>
        <v>1372413.7620999999</v>
      </c>
      <c r="E111" s="338">
        <f t="shared" si="13"/>
        <v>0</v>
      </c>
      <c r="F111" s="338">
        <f t="shared" si="13"/>
        <v>1432874.8505899999</v>
      </c>
      <c r="G111" s="338">
        <f t="shared" si="13"/>
        <v>0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:G112" si="14">D113+D114+D115+D116</f>
        <v>1352719.0691199999</v>
      </c>
      <c r="E112" s="338">
        <f t="shared" si="14"/>
        <v>0</v>
      </c>
      <c r="F112" s="338">
        <f t="shared" si="14"/>
        <v>1415828.5374399999</v>
      </c>
      <c r="G112" s="338">
        <f t="shared" si="14"/>
        <v>0</v>
      </c>
    </row>
    <row r="113" spans="1:7" s="257" customFormat="1">
      <c r="A113" s="341" t="s">
        <v>312</v>
      </c>
      <c r="B113" s="342"/>
      <c r="C113" s="342" t="s">
        <v>313</v>
      </c>
      <c r="D113" s="283">
        <v>1003122.6090000001</v>
      </c>
      <c r="E113" s="283"/>
      <c r="F113" s="283">
        <v>1008977.7072099999</v>
      </c>
      <c r="G113" s="283"/>
    </row>
    <row r="114" spans="1:7" s="308" customFormat="1" ht="15" customHeight="1">
      <c r="A114" s="343">
        <v>102</v>
      </c>
      <c r="B114" s="344"/>
      <c r="C114" s="344" t="s">
        <v>314</v>
      </c>
      <c r="D114" s="300"/>
      <c r="E114" s="300"/>
      <c r="F114" s="300">
        <v>0</v>
      </c>
      <c r="G114" s="300"/>
    </row>
    <row r="115" spans="1:7" s="257" customFormat="1">
      <c r="A115" s="341">
        <v>104</v>
      </c>
      <c r="B115" s="342"/>
      <c r="C115" s="342" t="s">
        <v>315</v>
      </c>
      <c r="D115" s="283">
        <v>345007.64662000001</v>
      </c>
      <c r="E115" s="283"/>
      <c r="F115" s="283">
        <v>402067.78051000001</v>
      </c>
      <c r="G115" s="283"/>
    </row>
    <row r="116" spans="1:7" s="257" customFormat="1">
      <c r="A116" s="341">
        <v>106</v>
      </c>
      <c r="B116" s="342"/>
      <c r="C116" s="342" t="s">
        <v>316</v>
      </c>
      <c r="D116" s="283">
        <v>4588.8135000000002</v>
      </c>
      <c r="E116" s="283"/>
      <c r="F116" s="283">
        <v>4783.04972</v>
      </c>
      <c r="G116" s="283"/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G117" si="15">D118+D119+D120</f>
        <v>19694.69298</v>
      </c>
      <c r="E117" s="338">
        <f t="shared" si="15"/>
        <v>0</v>
      </c>
      <c r="F117" s="338">
        <f t="shared" si="15"/>
        <v>17046.313150000002</v>
      </c>
      <c r="G117" s="338">
        <f t="shared" si="15"/>
        <v>0</v>
      </c>
    </row>
    <row r="118" spans="1:7" s="257" customFormat="1">
      <c r="A118" s="341">
        <v>107</v>
      </c>
      <c r="B118" s="342"/>
      <c r="C118" s="342" t="s">
        <v>319</v>
      </c>
      <c r="D118" s="283">
        <v>11555.715980000001</v>
      </c>
      <c r="E118" s="283"/>
      <c r="F118" s="283">
        <v>8931.3781500000005</v>
      </c>
      <c r="G118" s="283"/>
    </row>
    <row r="119" spans="1:7" s="257" customFormat="1">
      <c r="A119" s="341">
        <v>108</v>
      </c>
      <c r="B119" s="342"/>
      <c r="C119" s="342" t="s">
        <v>320</v>
      </c>
      <c r="D119" s="283">
        <v>8138.9769999999999</v>
      </c>
      <c r="E119" s="283"/>
      <c r="F119" s="283">
        <v>8114.9349999999995</v>
      </c>
      <c r="G119" s="283"/>
    </row>
    <row r="120" spans="1:7" s="347" customFormat="1" ht="14">
      <c r="A120" s="343">
        <v>109</v>
      </c>
      <c r="B120" s="345"/>
      <c r="C120" s="345" t="s">
        <v>321</v>
      </c>
      <c r="D120" s="346"/>
      <c r="E120" s="346"/>
      <c r="F120" s="346"/>
      <c r="G120" s="346"/>
    </row>
    <row r="121" spans="1:7" s="257" customFormat="1">
      <c r="A121" s="339">
        <v>14</v>
      </c>
      <c r="B121" s="340"/>
      <c r="C121" s="340" t="s">
        <v>322</v>
      </c>
      <c r="D121" s="348">
        <f t="shared" ref="D121:G121" si="16">SUM(D122:D130)</f>
        <v>1989123.30299</v>
      </c>
      <c r="E121" s="348">
        <f t="shared" si="16"/>
        <v>0</v>
      </c>
      <c r="F121" s="348">
        <f t="shared" si="16"/>
        <v>1936959.6960100001</v>
      </c>
      <c r="G121" s="348">
        <f t="shared" si="16"/>
        <v>0</v>
      </c>
    </row>
    <row r="122" spans="1:7" s="257" customFormat="1">
      <c r="A122" s="341" t="s">
        <v>323</v>
      </c>
      <c r="B122" s="342"/>
      <c r="C122" s="342" t="s">
        <v>324</v>
      </c>
      <c r="D122" s="283">
        <v>946415.94676000008</v>
      </c>
      <c r="E122" s="283"/>
      <c r="F122" s="283">
        <v>917234.20496000012</v>
      </c>
      <c r="G122" s="283"/>
    </row>
    <row r="123" spans="1:7" s="257" customFormat="1">
      <c r="A123" s="341">
        <v>144</v>
      </c>
      <c r="B123" s="342"/>
      <c r="C123" s="342" t="s">
        <v>282</v>
      </c>
      <c r="D123" s="283">
        <v>265264.07523000002</v>
      </c>
      <c r="E123" s="283"/>
      <c r="F123" s="283">
        <v>242980.81005</v>
      </c>
      <c r="G123" s="283"/>
    </row>
    <row r="124" spans="1:7" s="257" customFormat="1">
      <c r="A124" s="341">
        <v>145</v>
      </c>
      <c r="B124" s="342"/>
      <c r="C124" s="342" t="s">
        <v>325</v>
      </c>
      <c r="D124" s="283">
        <v>777443.28099999996</v>
      </c>
      <c r="E124" s="349"/>
      <c r="F124" s="349">
        <v>776744.68099999998</v>
      </c>
      <c r="G124" s="349"/>
    </row>
    <row r="125" spans="1:7" s="257" customFormat="1">
      <c r="A125" s="341">
        <v>146</v>
      </c>
      <c r="B125" s="342"/>
      <c r="C125" s="342" t="s">
        <v>326</v>
      </c>
      <c r="D125" s="283">
        <v>0</v>
      </c>
      <c r="E125" s="349"/>
      <c r="F125" s="349">
        <v>0</v>
      </c>
      <c r="G125" s="349"/>
    </row>
    <row r="126" spans="1:7" s="347" customFormat="1" ht="29.5" customHeight="1">
      <c r="A126" s="343" t="s">
        <v>327</v>
      </c>
      <c r="B126" s="345"/>
      <c r="C126" s="345" t="s">
        <v>328</v>
      </c>
      <c r="D126" s="283">
        <v>0</v>
      </c>
      <c r="E126" s="350"/>
      <c r="F126" s="350">
        <v>0</v>
      </c>
      <c r="G126" s="350"/>
    </row>
    <row r="127" spans="1:7" s="257" customFormat="1">
      <c r="A127" s="341">
        <v>1484</v>
      </c>
      <c r="B127" s="342"/>
      <c r="C127" s="342" t="s">
        <v>329</v>
      </c>
      <c r="D127" s="283">
        <v>0</v>
      </c>
      <c r="E127" s="349"/>
      <c r="F127" s="349">
        <v>0</v>
      </c>
      <c r="G127" s="349"/>
    </row>
    <row r="128" spans="1:7" s="257" customFormat="1">
      <c r="A128" s="341">
        <v>1485</v>
      </c>
      <c r="B128" s="342"/>
      <c r="C128" s="342" t="s">
        <v>330</v>
      </c>
      <c r="D128" s="283">
        <v>0</v>
      </c>
      <c r="E128" s="349"/>
      <c r="F128" s="349">
        <v>0</v>
      </c>
      <c r="G128" s="349"/>
    </row>
    <row r="129" spans="1:7" s="257" customFormat="1">
      <c r="A129" s="341">
        <v>1486</v>
      </c>
      <c r="B129" s="342"/>
      <c r="C129" s="342" t="s">
        <v>331</v>
      </c>
      <c r="D129" s="283">
        <v>0</v>
      </c>
      <c r="E129" s="349"/>
      <c r="F129" s="349">
        <v>0</v>
      </c>
      <c r="G129" s="349"/>
    </row>
    <row r="130" spans="1:7" s="257" customFormat="1">
      <c r="A130" s="351">
        <v>1489</v>
      </c>
      <c r="B130" s="352"/>
      <c r="C130" s="352" t="s">
        <v>332</v>
      </c>
      <c r="D130" s="283">
        <v>0</v>
      </c>
      <c r="E130" s="353"/>
      <c r="F130" s="353">
        <v>0</v>
      </c>
      <c r="G130" s="353"/>
    </row>
    <row r="131" spans="1:7">
      <c r="A131" s="354">
        <v>1</v>
      </c>
      <c r="B131" s="355"/>
      <c r="C131" s="354" t="s">
        <v>333</v>
      </c>
      <c r="D131" s="356">
        <f>D111+D121</f>
        <v>3361537.0650899997</v>
      </c>
      <c r="E131" s="356">
        <f>E111+E121</f>
        <v>0</v>
      </c>
      <c r="F131" s="356">
        <f>F111+F121</f>
        <v>3369834.5466</v>
      </c>
      <c r="G131" s="356">
        <f>G111+G121</f>
        <v>0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336">
        <v>20</v>
      </c>
      <c r="B133" s="337"/>
      <c r="C133" s="337" t="s">
        <v>334</v>
      </c>
      <c r="D133" s="357">
        <f t="shared" ref="D133" si="17">D134+D140</f>
        <v>3008346.5310899997</v>
      </c>
      <c r="E133" s="357">
        <f>E134+E140</f>
        <v>0</v>
      </c>
      <c r="F133" s="357">
        <f>F134+F140</f>
        <v>3174192.0295700002</v>
      </c>
      <c r="G133" s="357">
        <f>G134+G140</f>
        <v>0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:G134" si="18">D135+D136+D138+D139</f>
        <v>1706303.26382</v>
      </c>
      <c r="E134" s="338">
        <f t="shared" si="18"/>
        <v>0</v>
      </c>
      <c r="F134" s="338">
        <f t="shared" si="18"/>
        <v>1999272.4207400002</v>
      </c>
      <c r="G134" s="338">
        <f t="shared" si="18"/>
        <v>0</v>
      </c>
    </row>
    <row r="135" spans="1:7" s="269" customFormat="1">
      <c r="A135" s="359">
        <v>200</v>
      </c>
      <c r="B135" s="342"/>
      <c r="C135" s="342" t="s">
        <v>337</v>
      </c>
      <c r="D135" s="283">
        <v>606347.71279999986</v>
      </c>
      <c r="E135" s="283"/>
      <c r="F135" s="283">
        <v>675360.90047000011</v>
      </c>
      <c r="G135" s="283"/>
    </row>
    <row r="136" spans="1:7" s="269" customFormat="1">
      <c r="A136" s="359">
        <v>201</v>
      </c>
      <c r="B136" s="342"/>
      <c r="C136" s="342" t="s">
        <v>338</v>
      </c>
      <c r="D136" s="283">
        <v>415000</v>
      </c>
      <c r="E136" s="283"/>
      <c r="F136" s="283">
        <v>670000</v>
      </c>
      <c r="G136" s="283"/>
    </row>
    <row r="137" spans="1:7" s="269" customFormat="1">
      <c r="A137" s="360" t="s">
        <v>339</v>
      </c>
      <c r="B137" s="361"/>
      <c r="C137" s="361" t="s">
        <v>340</v>
      </c>
      <c r="D137" s="283">
        <v>0</v>
      </c>
      <c r="E137" s="362"/>
      <c r="F137" s="362">
        <v>0</v>
      </c>
      <c r="G137" s="362"/>
    </row>
    <row r="138" spans="1:7" s="269" customFormat="1">
      <c r="A138" s="359">
        <v>204</v>
      </c>
      <c r="B138" s="342"/>
      <c r="C138" s="342" t="s">
        <v>341</v>
      </c>
      <c r="D138" s="283">
        <v>675659.14922000002</v>
      </c>
      <c r="E138" s="349"/>
      <c r="F138" s="349">
        <v>648153.47247000004</v>
      </c>
      <c r="G138" s="349"/>
    </row>
    <row r="139" spans="1:7" s="269" customFormat="1">
      <c r="A139" s="359">
        <v>205</v>
      </c>
      <c r="B139" s="342"/>
      <c r="C139" s="342" t="s">
        <v>342</v>
      </c>
      <c r="D139" s="283">
        <v>9296.4017999999996</v>
      </c>
      <c r="E139" s="349"/>
      <c r="F139" s="349">
        <v>5758.0478000000003</v>
      </c>
      <c r="G139" s="349"/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G140" si="19">D141+D143+D144</f>
        <v>1302043.26727</v>
      </c>
      <c r="E140" s="338">
        <f t="shared" si="19"/>
        <v>0</v>
      </c>
      <c r="F140" s="338">
        <f t="shared" si="19"/>
        <v>1174919.6088299998</v>
      </c>
      <c r="G140" s="338">
        <f t="shared" si="19"/>
        <v>0</v>
      </c>
    </row>
    <row r="141" spans="1:7" s="269" customFormat="1">
      <c r="A141" s="359">
        <v>206</v>
      </c>
      <c r="B141" s="342"/>
      <c r="C141" s="342" t="s">
        <v>345</v>
      </c>
      <c r="D141" s="283">
        <v>1175000</v>
      </c>
      <c r="E141" s="349"/>
      <c r="F141" s="349">
        <v>1005000</v>
      </c>
      <c r="G141" s="349"/>
    </row>
    <row r="142" spans="1:7" s="269" customFormat="1">
      <c r="A142" s="360" t="s">
        <v>346</v>
      </c>
      <c r="B142" s="361"/>
      <c r="C142" s="361" t="s">
        <v>347</v>
      </c>
      <c r="D142" s="283">
        <v>0</v>
      </c>
      <c r="E142" s="289"/>
      <c r="F142" s="289">
        <v>0</v>
      </c>
      <c r="G142" s="289"/>
    </row>
    <row r="143" spans="1:7" s="269" customFormat="1">
      <c r="A143" s="359">
        <v>208</v>
      </c>
      <c r="B143" s="342"/>
      <c r="C143" s="342" t="s">
        <v>348</v>
      </c>
      <c r="D143" s="283">
        <v>32591.8302</v>
      </c>
      <c r="E143" s="283"/>
      <c r="F143" s="283">
        <v>78484.018549999993</v>
      </c>
      <c r="G143" s="283"/>
    </row>
    <row r="144" spans="1:7" s="273" customFormat="1" ht="28">
      <c r="A144" s="343">
        <v>209</v>
      </c>
      <c r="B144" s="345"/>
      <c r="C144" s="345" t="s">
        <v>349</v>
      </c>
      <c r="D144" s="283">
        <v>94451.43707</v>
      </c>
      <c r="E144" s="346"/>
      <c r="F144" s="346">
        <v>91435.590280000004</v>
      </c>
      <c r="G144" s="346"/>
    </row>
    <row r="145" spans="1:7" s="257" customFormat="1">
      <c r="A145" s="358">
        <v>29</v>
      </c>
      <c r="B145" s="340"/>
      <c r="C145" s="340" t="s">
        <v>350</v>
      </c>
      <c r="D145" s="349">
        <v>353190.53484000004</v>
      </c>
      <c r="E145" s="349"/>
      <c r="F145" s="349">
        <v>195642.51733</v>
      </c>
      <c r="G145" s="349"/>
    </row>
    <row r="146" spans="1:7" s="257" customFormat="1">
      <c r="A146" s="363" t="s">
        <v>351</v>
      </c>
      <c r="B146" s="364"/>
      <c r="C146" s="364" t="s">
        <v>352</v>
      </c>
      <c r="D146" s="295">
        <v>370807.45410999999</v>
      </c>
      <c r="E146" s="295"/>
      <c r="F146" s="295">
        <v>-482447.59616000002</v>
      </c>
      <c r="G146" s="295"/>
    </row>
    <row r="147" spans="1:7">
      <c r="A147" s="354">
        <v>2</v>
      </c>
      <c r="B147" s="355"/>
      <c r="C147" s="354" t="s">
        <v>353</v>
      </c>
      <c r="D147" s="356">
        <f>D133+D145</f>
        <v>3361537.0659299996</v>
      </c>
      <c r="E147" s="356">
        <f>E133+E145</f>
        <v>0</v>
      </c>
      <c r="F147" s="356">
        <f>F133+F145</f>
        <v>3369834.5469000004</v>
      </c>
      <c r="G147" s="356">
        <f>G133+G145</f>
        <v>0</v>
      </c>
    </row>
    <row r="148" spans="1:7" ht="7.5" customHeight="1"/>
    <row r="149" spans="1:7" ht="13.5" customHeight="1">
      <c r="A149" s="365" t="s">
        <v>354</v>
      </c>
      <c r="B149" s="366"/>
      <c r="C149" s="367" t="s">
        <v>355</v>
      </c>
      <c r="D149" s="366"/>
      <c r="E149" s="366"/>
      <c r="F149" s="366"/>
      <c r="G149" s="366"/>
    </row>
    <row r="150" spans="1:7">
      <c r="A150" s="368" t="s">
        <v>356</v>
      </c>
      <c r="B150" s="369"/>
      <c r="C150" s="369" t="s">
        <v>101</v>
      </c>
      <c r="D150" s="370">
        <f t="shared" ref="D150:G150" si="20">D77+SUM(D8:D12)-D30-D31+D16-D33+D59+D63-D73+D64-D74-D54+D20-D35</f>
        <v>143830.24600000025</v>
      </c>
      <c r="E150" s="370">
        <f t="shared" si="20"/>
        <v>89440.540999999619</v>
      </c>
      <c r="F150" s="370">
        <f t="shared" si="20"/>
        <v>38145.689280000952</v>
      </c>
      <c r="G150" s="370">
        <f t="shared" si="20"/>
        <v>178474.06520000007</v>
      </c>
    </row>
    <row r="151" spans="1:7">
      <c r="A151" s="371" t="s">
        <v>357</v>
      </c>
      <c r="B151" s="372"/>
      <c r="C151" s="372" t="s">
        <v>358</v>
      </c>
      <c r="D151" s="373">
        <f t="shared" ref="D151:G151" si="21">IF(D177=0,0,D150/D177)</f>
        <v>3.1785019688517609E-2</v>
      </c>
      <c r="E151" s="373">
        <f t="shared" si="21"/>
        <v>1.9914994624348811E-2</v>
      </c>
      <c r="F151" s="373">
        <f t="shared" si="21"/>
        <v>8.4970156611557119E-3</v>
      </c>
      <c r="G151" s="373">
        <f t="shared" si="21"/>
        <v>3.8447601511847063E-2</v>
      </c>
    </row>
    <row r="152" spans="1:7" s="377" customFormat="1" ht="28">
      <c r="A152" s="374" t="s">
        <v>359</v>
      </c>
      <c r="B152" s="375"/>
      <c r="C152" s="375" t="s">
        <v>360</v>
      </c>
      <c r="D152" s="376">
        <f t="shared" ref="D152:G152" si="22">IF(D107=0,0,D150/D107)</f>
        <v>0.87935353692164131</v>
      </c>
      <c r="E152" s="376">
        <f t="shared" si="22"/>
        <v>0.52299945789422331</v>
      </c>
      <c r="F152" s="376">
        <f t="shared" si="22"/>
        <v>0.22893699699917722</v>
      </c>
      <c r="G152" s="376">
        <f t="shared" si="22"/>
        <v>1.1103576481992801</v>
      </c>
    </row>
    <row r="153" spans="1:7" s="377" customFormat="1" ht="28">
      <c r="A153" s="378" t="s">
        <v>359</v>
      </c>
      <c r="B153" s="379"/>
      <c r="C153" s="379" t="s">
        <v>361</v>
      </c>
      <c r="D153" s="380">
        <f t="shared" ref="D153:G153" si="23">IF(0=D108,0,D150/D108)</f>
        <v>0.87935353692164131</v>
      </c>
      <c r="E153" s="380">
        <f t="shared" si="23"/>
        <v>0.52299945789422331</v>
      </c>
      <c r="F153" s="380">
        <f t="shared" si="23"/>
        <v>0.22893699699917722</v>
      </c>
      <c r="G153" s="380">
        <f t="shared" si="23"/>
        <v>1.1103576481992801</v>
      </c>
    </row>
    <row r="154" spans="1:7" ht="28">
      <c r="A154" s="381" t="s">
        <v>362</v>
      </c>
      <c r="B154" s="382"/>
      <c r="C154" s="382" t="s">
        <v>363</v>
      </c>
      <c r="D154" s="383">
        <f t="shared" ref="D154:G154" si="24">D150-D107</f>
        <v>-19733.37199999977</v>
      </c>
      <c r="E154" s="383">
        <f t="shared" si="24"/>
        <v>-81574.0550000004</v>
      </c>
      <c r="F154" s="383">
        <f t="shared" si="24"/>
        <v>-128475.21419999903</v>
      </c>
      <c r="G154" s="383">
        <f t="shared" si="24"/>
        <v>17738.409000000043</v>
      </c>
    </row>
    <row r="155" spans="1:7" ht="28">
      <c r="A155" s="384" t="s">
        <v>364</v>
      </c>
      <c r="B155" s="385"/>
      <c r="C155" s="385" t="s">
        <v>365</v>
      </c>
      <c r="D155" s="386">
        <f t="shared" ref="D155:G155" si="25">D150-D108</f>
        <v>-19733.37199999977</v>
      </c>
      <c r="E155" s="386">
        <f t="shared" si="25"/>
        <v>-81574.0550000004</v>
      </c>
      <c r="F155" s="386">
        <f t="shared" si="25"/>
        <v>-128475.21419999903</v>
      </c>
      <c r="G155" s="386">
        <f t="shared" si="25"/>
        <v>17738.409000000043</v>
      </c>
    </row>
    <row r="156" spans="1:7">
      <c r="A156" s="368" t="s">
        <v>366</v>
      </c>
      <c r="B156" s="369"/>
      <c r="C156" s="369" t="s">
        <v>367</v>
      </c>
      <c r="D156" s="387">
        <f t="shared" ref="D156:G156" si="26">D135+D136-D137+D141-D142</f>
        <v>2196347.7127999999</v>
      </c>
      <c r="E156" s="387">
        <f t="shared" si="26"/>
        <v>0</v>
      </c>
      <c r="F156" s="387">
        <f t="shared" si="26"/>
        <v>2350360.9004700002</v>
      </c>
      <c r="G156" s="387">
        <f t="shared" si="26"/>
        <v>0</v>
      </c>
    </row>
    <row r="157" spans="1:7">
      <c r="A157" s="388" t="s">
        <v>368</v>
      </c>
      <c r="B157" s="389"/>
      <c r="C157" s="389" t="s">
        <v>369</v>
      </c>
      <c r="D157" s="390">
        <f t="shared" ref="D157:G157" si="27">IF(D177=0,0,D156/D177)</f>
        <v>0.48537047829410301</v>
      </c>
      <c r="E157" s="390">
        <f t="shared" si="27"/>
        <v>0</v>
      </c>
      <c r="F157" s="390">
        <f t="shared" si="27"/>
        <v>0.52354679539457349</v>
      </c>
      <c r="G157" s="390">
        <f t="shared" si="27"/>
        <v>0</v>
      </c>
    </row>
    <row r="158" spans="1:7">
      <c r="A158" s="368" t="s">
        <v>370</v>
      </c>
      <c r="B158" s="369"/>
      <c r="C158" s="369" t="s">
        <v>371</v>
      </c>
      <c r="D158" s="387">
        <f t="shared" ref="D158:G158" si="28">D133-D142-D111</f>
        <v>1635932.7689899998</v>
      </c>
      <c r="E158" s="387">
        <f t="shared" si="28"/>
        <v>0</v>
      </c>
      <c r="F158" s="387">
        <f t="shared" si="28"/>
        <v>1741317.1789800003</v>
      </c>
      <c r="G158" s="387">
        <f t="shared" si="28"/>
        <v>0</v>
      </c>
    </row>
    <row r="159" spans="1:7">
      <c r="A159" s="371" t="s">
        <v>372</v>
      </c>
      <c r="B159" s="372"/>
      <c r="C159" s="372" t="s">
        <v>373</v>
      </c>
      <c r="D159" s="391">
        <f t="shared" ref="D159:G159" si="29">D121-D123-D124-D142-D145</f>
        <v>593225.41191999987</v>
      </c>
      <c r="E159" s="391">
        <f t="shared" si="29"/>
        <v>0</v>
      </c>
      <c r="F159" s="391">
        <f t="shared" si="29"/>
        <v>721591.68763000006</v>
      </c>
      <c r="G159" s="391">
        <f t="shared" si="29"/>
        <v>0</v>
      </c>
    </row>
    <row r="160" spans="1:7">
      <c r="A160" s="371" t="s">
        <v>374</v>
      </c>
      <c r="B160" s="372"/>
      <c r="C160" s="372" t="s">
        <v>375</v>
      </c>
      <c r="D160" s="392">
        <f t="shared" ref="D160:G160" si="30">IF(D175=0,"-",1000*D158/D175)</f>
        <v>2504.0413290791448</v>
      </c>
      <c r="E160" s="392">
        <f t="shared" si="30"/>
        <v>0</v>
      </c>
      <c r="F160" s="392">
        <f t="shared" si="30"/>
        <v>2629.498748127522</v>
      </c>
      <c r="G160" s="392">
        <f t="shared" si="30"/>
        <v>0</v>
      </c>
    </row>
    <row r="161" spans="1:7">
      <c r="A161" s="371" t="s">
        <v>374</v>
      </c>
      <c r="B161" s="372"/>
      <c r="C161" s="372" t="s">
        <v>376</v>
      </c>
      <c r="D161" s="391">
        <f t="shared" ref="D161:G161" si="31">IF(D175=0,0,1000*(D159/D175))</f>
        <v>908.02077998888728</v>
      </c>
      <c r="E161" s="391">
        <f t="shared" si="31"/>
        <v>0</v>
      </c>
      <c r="F161" s="391">
        <f t="shared" si="31"/>
        <v>1089.6489520615382</v>
      </c>
      <c r="G161" s="391">
        <f t="shared" si="31"/>
        <v>0</v>
      </c>
    </row>
    <row r="162" spans="1:7">
      <c r="A162" s="388" t="s">
        <v>377</v>
      </c>
      <c r="B162" s="389"/>
      <c r="C162" s="389" t="s">
        <v>378</v>
      </c>
      <c r="D162" s="390">
        <f t="shared" ref="D162:G162" si="32">IF((D22+D23+D65+D66)=0,0,D158/(D22+D23+D65+D66))</f>
        <v>0.71215692885876036</v>
      </c>
      <c r="E162" s="390">
        <f t="shared" si="32"/>
        <v>0</v>
      </c>
      <c r="F162" s="390">
        <f t="shared" si="32"/>
        <v>0.7728456377484868</v>
      </c>
      <c r="G162" s="390">
        <f t="shared" si="32"/>
        <v>0</v>
      </c>
    </row>
    <row r="163" spans="1:7">
      <c r="A163" s="371" t="s">
        <v>379</v>
      </c>
      <c r="B163" s="372"/>
      <c r="C163" s="372" t="s">
        <v>350</v>
      </c>
      <c r="D163" s="370">
        <f t="shared" ref="D163:G163" si="33">D145</f>
        <v>353190.53484000004</v>
      </c>
      <c r="E163" s="370">
        <f t="shared" si="33"/>
        <v>0</v>
      </c>
      <c r="F163" s="370">
        <f t="shared" si="33"/>
        <v>195642.51733</v>
      </c>
      <c r="G163" s="370">
        <f t="shared" si="33"/>
        <v>0</v>
      </c>
    </row>
    <row r="164" spans="1:7" ht="28">
      <c r="A164" s="374" t="s">
        <v>380</v>
      </c>
      <c r="B164" s="389"/>
      <c r="C164" s="389" t="s">
        <v>381</v>
      </c>
      <c r="D164" s="393">
        <f>IF(D178=0,0,D146/D178)</f>
        <v>8.066435861059916E-2</v>
      </c>
      <c r="E164" s="393">
        <f>IF(E178=0,0,E146/E178)</f>
        <v>0</v>
      </c>
      <c r="F164" s="393">
        <f>IF(F178=0,0,F146/F178)</f>
        <v>-0.10299492068286221</v>
      </c>
      <c r="G164" s="393">
        <f>IF(G178=0,0,G146/G178)</f>
        <v>0</v>
      </c>
    </row>
    <row r="165" spans="1:7">
      <c r="A165" s="394" t="s">
        <v>382</v>
      </c>
      <c r="B165" s="395"/>
      <c r="C165" s="395" t="s">
        <v>383</v>
      </c>
      <c r="D165" s="396">
        <f t="shared" ref="D165:G165" si="34">IF(D177=0,0,D180/D177)</f>
        <v>4.7924315711684616E-2</v>
      </c>
      <c r="E165" s="396">
        <f t="shared" si="34"/>
        <v>4.8124133769494079E-2</v>
      </c>
      <c r="F165" s="396">
        <f t="shared" si="34"/>
        <v>4.7914678862327482E-2</v>
      </c>
      <c r="G165" s="396">
        <f t="shared" si="34"/>
        <v>4.5479318627078977E-2</v>
      </c>
    </row>
    <row r="166" spans="1:7">
      <c r="A166" s="371" t="s">
        <v>384</v>
      </c>
      <c r="B166" s="372"/>
      <c r="C166" s="372" t="s">
        <v>252</v>
      </c>
      <c r="D166" s="370">
        <f t="shared" ref="D166:G166" si="35">D55</f>
        <v>127064.78499999997</v>
      </c>
      <c r="E166" s="370">
        <f t="shared" si="35"/>
        <v>119960.79499999998</v>
      </c>
      <c r="F166" s="370">
        <f t="shared" si="35"/>
        <v>139679.96669</v>
      </c>
      <c r="G166" s="370">
        <f t="shared" si="35"/>
        <v>151366.36035</v>
      </c>
    </row>
    <row r="167" spans="1:7">
      <c r="A167" s="388" t="s">
        <v>385</v>
      </c>
      <c r="B167" s="389"/>
      <c r="C167" s="389" t="s">
        <v>386</v>
      </c>
      <c r="D167" s="390">
        <f t="shared" ref="D167:G167" si="36">IF(0=D111,0,(D44+D45+D46+D47+D48)/D111)</f>
        <v>1.5755496335823283E-2</v>
      </c>
      <c r="E167" s="390">
        <f t="shared" si="36"/>
        <v>0</v>
      </c>
      <c r="F167" s="390">
        <f t="shared" si="36"/>
        <v>8.3657645711795424E-3</v>
      </c>
      <c r="G167" s="390">
        <f t="shared" si="36"/>
        <v>0</v>
      </c>
    </row>
    <row r="168" spans="1:7">
      <c r="A168" s="371" t="s">
        <v>387</v>
      </c>
      <c r="B168" s="369"/>
      <c r="C168" s="369" t="s">
        <v>388</v>
      </c>
      <c r="D168" s="370">
        <f t="shared" ref="D168:G168" si="37">D38-D44</f>
        <v>24147.504999999997</v>
      </c>
      <c r="E168" s="370">
        <f t="shared" si="37"/>
        <v>16645.55</v>
      </c>
      <c r="F168" s="370">
        <f t="shared" si="37"/>
        <v>17024.318299999999</v>
      </c>
      <c r="G168" s="370">
        <f t="shared" si="37"/>
        <v>13436.949999999999</v>
      </c>
    </row>
    <row r="169" spans="1:7">
      <c r="A169" s="388" t="s">
        <v>389</v>
      </c>
      <c r="B169" s="389"/>
      <c r="C169" s="389" t="s">
        <v>390</v>
      </c>
      <c r="D169" s="373">
        <f t="shared" ref="D169:G169" si="38">IF(D177=0,0,D168/D177)</f>
        <v>5.3363527018759046E-3</v>
      </c>
      <c r="E169" s="373">
        <f t="shared" si="38"/>
        <v>3.7063286409384612E-3</v>
      </c>
      <c r="F169" s="373">
        <f t="shared" si="38"/>
        <v>3.7921951849862116E-3</v>
      </c>
      <c r="G169" s="373">
        <f t="shared" si="38"/>
        <v>2.8946418548582101E-3</v>
      </c>
    </row>
    <row r="170" spans="1:7">
      <c r="A170" s="371" t="s">
        <v>391</v>
      </c>
      <c r="B170" s="372"/>
      <c r="C170" s="372" t="s">
        <v>392</v>
      </c>
      <c r="D170" s="370">
        <f t="shared" ref="D170:G170" si="39">SUM(D82:D87)+SUM(D89:D94)</f>
        <v>266163.56400000001</v>
      </c>
      <c r="E170" s="370">
        <f t="shared" si="39"/>
        <v>285027.94</v>
      </c>
      <c r="F170" s="370">
        <f t="shared" si="39"/>
        <v>277238.0331</v>
      </c>
      <c r="G170" s="370">
        <f t="shared" si="39"/>
        <v>265473.6642</v>
      </c>
    </row>
    <row r="171" spans="1:7">
      <c r="A171" s="371" t="s">
        <v>393</v>
      </c>
      <c r="B171" s="372"/>
      <c r="C171" s="372" t="s">
        <v>394</v>
      </c>
      <c r="D171" s="391">
        <f t="shared" ref="D171:G171" si="40">SUM(D96:D102)+SUM(D104:D105)</f>
        <v>102599.946</v>
      </c>
      <c r="E171" s="391">
        <f t="shared" si="40"/>
        <v>114013.344</v>
      </c>
      <c r="F171" s="391">
        <f t="shared" si="40"/>
        <v>110617.12962000001</v>
      </c>
      <c r="G171" s="391">
        <f t="shared" si="40"/>
        <v>104738.00799999999</v>
      </c>
    </row>
    <row r="172" spans="1:7">
      <c r="A172" s="394" t="s">
        <v>395</v>
      </c>
      <c r="B172" s="395"/>
      <c r="C172" s="395" t="s">
        <v>396</v>
      </c>
      <c r="D172" s="396">
        <f t="shared" ref="D172:G172" si="41">IF(D184=0,0,D170/D184)</f>
        <v>5.7550664453157985E-2</v>
      </c>
      <c r="E172" s="396">
        <f t="shared" si="41"/>
        <v>6.1223594958211537E-2</v>
      </c>
      <c r="F172" s="396">
        <f t="shared" si="41"/>
        <v>5.8929940733330556E-2</v>
      </c>
      <c r="G172" s="396">
        <f t="shared" si="41"/>
        <v>5.656103063232331E-2</v>
      </c>
    </row>
    <row r="174" spans="1:7">
      <c r="A174" s="292" t="s">
        <v>397</v>
      </c>
      <c r="C174" s="292"/>
      <c r="D174" s="316"/>
      <c r="E174" s="316"/>
      <c r="F174" s="316"/>
      <c r="G174" s="316"/>
    </row>
    <row r="175" spans="1:7" s="257" customFormat="1">
      <c r="A175" s="252" t="s">
        <v>398</v>
      </c>
      <c r="B175" s="252"/>
      <c r="C175" s="252" t="s">
        <v>399</v>
      </c>
      <c r="D175" s="397">
        <v>653317</v>
      </c>
      <c r="E175" s="397">
        <v>663190</v>
      </c>
      <c r="F175" s="397">
        <v>662224</v>
      </c>
      <c r="G175" s="397">
        <v>672043</v>
      </c>
    </row>
    <row r="176" spans="1:7">
      <c r="A176" s="398" t="s">
        <v>400</v>
      </c>
      <c r="B176" s="399"/>
      <c r="C176" s="399"/>
      <c r="D176" s="399"/>
      <c r="E176" s="399"/>
      <c r="F176" s="399"/>
      <c r="G176" s="399"/>
    </row>
    <row r="177" spans="1:7">
      <c r="A177" s="399" t="s">
        <v>401</v>
      </c>
      <c r="B177" s="399"/>
      <c r="C177" s="399" t="s">
        <v>402</v>
      </c>
      <c r="D177" s="400">
        <f t="shared" ref="D177:G177" si="42">SUM(D22:D32)+SUM(D44:D53)+SUM(D65:D72)+D75</f>
        <v>4525095.3880000003</v>
      </c>
      <c r="E177" s="400">
        <f t="shared" si="42"/>
        <v>4491115.4979999997</v>
      </c>
      <c r="F177" s="400">
        <f t="shared" si="42"/>
        <v>4489304.3394500008</v>
      </c>
      <c r="G177" s="400">
        <f t="shared" si="42"/>
        <v>4642007.7763499999</v>
      </c>
    </row>
    <row r="178" spans="1:7">
      <c r="A178" s="399" t="s">
        <v>403</v>
      </c>
      <c r="B178" s="399"/>
      <c r="C178" s="399" t="s">
        <v>404</v>
      </c>
      <c r="D178" s="400">
        <f t="shared" ref="D178:G178" si="43">D78-D17-D20-D59-D63-D64</f>
        <v>4596918.1494399998</v>
      </c>
      <c r="E178" s="400">
        <f t="shared" si="43"/>
        <v>4609573.6430000002</v>
      </c>
      <c r="F178" s="400">
        <f t="shared" si="43"/>
        <v>4684188.2391999997</v>
      </c>
      <c r="G178" s="400">
        <f t="shared" si="43"/>
        <v>4693729.4328799993</v>
      </c>
    </row>
    <row r="179" spans="1:7">
      <c r="A179" s="399"/>
      <c r="B179" s="399"/>
      <c r="C179" s="399" t="s">
        <v>405</v>
      </c>
      <c r="D179" s="400">
        <f t="shared" ref="D179:G179" si="44">D178+D170</f>
        <v>4863081.7134400001</v>
      </c>
      <c r="E179" s="400">
        <f t="shared" si="44"/>
        <v>4894601.5830000006</v>
      </c>
      <c r="F179" s="400">
        <f t="shared" si="44"/>
        <v>4961426.2722999994</v>
      </c>
      <c r="G179" s="400">
        <f t="shared" si="44"/>
        <v>4959203.0970799997</v>
      </c>
    </row>
    <row r="180" spans="1:7">
      <c r="A180" s="399" t="s">
        <v>406</v>
      </c>
      <c r="B180" s="399"/>
      <c r="C180" s="399" t="s">
        <v>407</v>
      </c>
      <c r="D180" s="400">
        <f t="shared" ref="D180:G180" si="45">D38-D44+D8+D9+D10+D16-D33</f>
        <v>216862.1</v>
      </c>
      <c r="E180" s="400">
        <f t="shared" si="45"/>
        <v>216131.04300000001</v>
      </c>
      <c r="F180" s="400">
        <f t="shared" si="45"/>
        <v>215103.57574</v>
      </c>
      <c r="G180" s="400">
        <f t="shared" si="45"/>
        <v>211115.35073000001</v>
      </c>
    </row>
    <row r="181" spans="1:7" ht="27.5" customHeight="1">
      <c r="A181" s="401" t="s">
        <v>408</v>
      </c>
      <c r="B181" s="402"/>
      <c r="C181" s="402" t="s">
        <v>409</v>
      </c>
      <c r="D181" s="403">
        <f t="shared" ref="D181:G181" si="46">D22+D23+D24+D25+D26+D29+SUM(D44:D47)+SUM(D49:D53)-D54+D32-D33+SUM(D65:D70)+D72</f>
        <v>4500252.3920000009</v>
      </c>
      <c r="E181" s="403">
        <f t="shared" si="46"/>
        <v>4464018.3080000002</v>
      </c>
      <c r="F181" s="403">
        <f t="shared" si="46"/>
        <v>4466753.5588800013</v>
      </c>
      <c r="G181" s="403">
        <f t="shared" si="46"/>
        <v>4606428.811350001</v>
      </c>
    </row>
    <row r="182" spans="1:7">
      <c r="A182" s="402" t="s">
        <v>410</v>
      </c>
      <c r="B182" s="402"/>
      <c r="C182" s="402" t="s">
        <v>411</v>
      </c>
      <c r="D182" s="403">
        <f t="shared" ref="D182:G182" si="47">D181+D171</f>
        <v>4602852.3380000014</v>
      </c>
      <c r="E182" s="403">
        <f t="shared" si="47"/>
        <v>4578031.6519999998</v>
      </c>
      <c r="F182" s="403">
        <f t="shared" si="47"/>
        <v>4577370.6885000011</v>
      </c>
      <c r="G182" s="403">
        <f t="shared" si="47"/>
        <v>4711166.8193500014</v>
      </c>
    </row>
    <row r="183" spans="1:7">
      <c r="A183" s="402" t="s">
        <v>412</v>
      </c>
      <c r="B183" s="402"/>
      <c r="C183" s="402" t="s">
        <v>413</v>
      </c>
      <c r="D183" s="403">
        <f t="shared" ref="D183:G183" si="48">D4+D5-D7+D38+D39+D40+D41+D43+D13-D16+D57+D58+D60+D62</f>
        <v>4358692.926</v>
      </c>
      <c r="E183" s="403">
        <f t="shared" si="48"/>
        <v>4370496.4569999995</v>
      </c>
      <c r="F183" s="403">
        <f t="shared" si="48"/>
        <v>4427298.0592499999</v>
      </c>
      <c r="G183" s="403">
        <f t="shared" si="48"/>
        <v>4428105.3111500004</v>
      </c>
    </row>
    <row r="184" spans="1:7">
      <c r="A184" s="402" t="s">
        <v>414</v>
      </c>
      <c r="B184" s="402"/>
      <c r="C184" s="402" t="s">
        <v>415</v>
      </c>
      <c r="D184" s="403">
        <f t="shared" ref="D184:G184" si="49">D183+D170</f>
        <v>4624856.49</v>
      </c>
      <c r="E184" s="403">
        <f t="shared" si="49"/>
        <v>4655524.3969999999</v>
      </c>
      <c r="F184" s="403">
        <f t="shared" si="49"/>
        <v>4704536.0923499996</v>
      </c>
      <c r="G184" s="403">
        <f t="shared" si="49"/>
        <v>4693578.97535</v>
      </c>
    </row>
    <row r="185" spans="1:7">
      <c r="A185" s="402"/>
      <c r="B185" s="402"/>
      <c r="C185" s="402" t="s">
        <v>416</v>
      </c>
      <c r="D185" s="403">
        <f t="shared" ref="D185:G186" si="50">D181-D183</f>
        <v>141559.46600000095</v>
      </c>
      <c r="E185" s="403">
        <f t="shared" si="50"/>
        <v>93521.851000000723</v>
      </c>
      <c r="F185" s="403">
        <f t="shared" si="50"/>
        <v>39455.499630001374</v>
      </c>
      <c r="G185" s="403">
        <f t="shared" si="50"/>
        <v>178323.50020000059</v>
      </c>
    </row>
    <row r="186" spans="1:7">
      <c r="A186" s="402"/>
      <c r="B186" s="402"/>
      <c r="C186" s="402" t="s">
        <v>417</v>
      </c>
      <c r="D186" s="403">
        <f t="shared" si="50"/>
        <v>-22004.151999998838</v>
      </c>
      <c r="E186" s="403">
        <f t="shared" si="50"/>
        <v>-77492.745000000112</v>
      </c>
      <c r="F186" s="403">
        <f t="shared" si="50"/>
        <v>-127165.40384999849</v>
      </c>
      <c r="G186" s="403">
        <f t="shared" si="50"/>
        <v>17587.844000001438</v>
      </c>
    </row>
  </sheetData>
  <sheetProtection selectLockedCells="1" sort="0" autoFilter="0" pivotTables="0"/>
  <autoFilter ref="A1:G79" xr:uid="{00000000-0009-0000-0000-000013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8" max="8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AN186"/>
  <sheetViews>
    <sheetView topLeftCell="A166" zoomScale="115" zoomScaleNormal="115" workbookViewId="0">
      <selection activeCell="F175" sqref="F175"/>
    </sheetView>
  </sheetViews>
  <sheetFormatPr baseColWidth="10" defaultColWidth="11.5" defaultRowHeight="13"/>
  <cols>
    <col min="1" max="1" width="15.1640625" style="252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40" s="244" customFormat="1" ht="18" customHeight="1">
      <c r="A1" s="467" t="s">
        <v>190</v>
      </c>
      <c r="B1" s="520" t="s">
        <v>658</v>
      </c>
      <c r="C1" s="520" t="s">
        <v>167</v>
      </c>
      <c r="D1" s="241" t="s">
        <v>23</v>
      </c>
      <c r="E1" s="242" t="s">
        <v>22</v>
      </c>
      <c r="F1" s="241" t="s">
        <v>23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</row>
    <row r="2" spans="1:40" s="250" customFormat="1" ht="15" customHeight="1">
      <c r="A2" s="245"/>
      <c r="B2" s="246"/>
      <c r="C2" s="247" t="s">
        <v>192</v>
      </c>
      <c r="D2" s="248">
        <v>2015</v>
      </c>
      <c r="E2" s="249">
        <v>2016</v>
      </c>
      <c r="F2" s="248">
        <v>2016</v>
      </c>
      <c r="G2" s="249">
        <v>2017</v>
      </c>
    </row>
    <row r="3" spans="1:40" ht="15" customHeight="1">
      <c r="A3" s="571" t="s">
        <v>193</v>
      </c>
      <c r="B3" s="572"/>
      <c r="C3" s="572"/>
      <c r="D3" s="251"/>
      <c r="E3" s="251"/>
      <c r="F3" s="251"/>
      <c r="G3" s="251"/>
    </row>
    <row r="4" spans="1:40" s="257" customFormat="1" ht="12.75" customHeight="1">
      <c r="A4" s="253">
        <v>30</v>
      </c>
      <c r="B4" s="254"/>
      <c r="C4" s="255" t="s">
        <v>33</v>
      </c>
      <c r="D4" s="256">
        <v>377003</v>
      </c>
      <c r="E4" s="256">
        <v>383090</v>
      </c>
      <c r="F4" s="256">
        <v>382830</v>
      </c>
      <c r="G4" s="256">
        <v>391820</v>
      </c>
    </row>
    <row r="5" spans="1:40" s="257" customFormat="1" ht="12.75" customHeight="1">
      <c r="A5" s="258">
        <v>31</v>
      </c>
      <c r="B5" s="259"/>
      <c r="C5" s="260" t="s">
        <v>194</v>
      </c>
      <c r="D5" s="261">
        <v>156889</v>
      </c>
      <c r="E5" s="261">
        <v>164382</v>
      </c>
      <c r="F5" s="261">
        <v>159634</v>
      </c>
      <c r="G5" s="261">
        <v>168163</v>
      </c>
    </row>
    <row r="6" spans="1:40" s="257" customFormat="1" ht="12.75" customHeight="1">
      <c r="A6" s="262" t="s">
        <v>36</v>
      </c>
      <c r="B6" s="263"/>
      <c r="C6" s="264" t="s">
        <v>195</v>
      </c>
      <c r="D6" s="261">
        <v>10327</v>
      </c>
      <c r="E6" s="261">
        <v>11148</v>
      </c>
      <c r="F6" s="261">
        <v>10636</v>
      </c>
      <c r="G6" s="261">
        <v>10934</v>
      </c>
    </row>
    <row r="7" spans="1:40" s="257" customFormat="1" ht="12.75" customHeight="1">
      <c r="A7" s="262" t="s">
        <v>196</v>
      </c>
      <c r="B7" s="263"/>
      <c r="C7" s="264" t="s">
        <v>197</v>
      </c>
      <c r="D7" s="261">
        <v>1</v>
      </c>
      <c r="E7" s="261">
        <v>0</v>
      </c>
      <c r="F7" s="261">
        <v>7</v>
      </c>
      <c r="G7" s="261">
        <v>0</v>
      </c>
    </row>
    <row r="8" spans="1:40" s="257" customFormat="1" ht="12.75" customHeight="1">
      <c r="A8" s="265">
        <v>330</v>
      </c>
      <c r="B8" s="259"/>
      <c r="C8" s="260" t="s">
        <v>198</v>
      </c>
      <c r="D8" s="261">
        <v>36694</v>
      </c>
      <c r="E8" s="261">
        <v>38223</v>
      </c>
      <c r="F8" s="261">
        <v>41190</v>
      </c>
      <c r="G8" s="261">
        <v>41197</v>
      </c>
    </row>
    <row r="9" spans="1:40" s="257" customFormat="1" ht="12.75" customHeight="1">
      <c r="A9" s="265">
        <v>332</v>
      </c>
      <c r="B9" s="259"/>
      <c r="C9" s="260" t="s">
        <v>199</v>
      </c>
      <c r="D9" s="261">
        <v>0</v>
      </c>
      <c r="E9" s="261">
        <v>0</v>
      </c>
      <c r="F9" s="261">
        <v>0</v>
      </c>
      <c r="G9" s="261">
        <v>0</v>
      </c>
    </row>
    <row r="10" spans="1:40" s="257" customFormat="1" ht="12.75" customHeight="1">
      <c r="A10" s="265">
        <v>339</v>
      </c>
      <c r="B10" s="259"/>
      <c r="C10" s="260" t="s">
        <v>200</v>
      </c>
      <c r="D10" s="261">
        <v>0</v>
      </c>
      <c r="E10" s="261">
        <v>0</v>
      </c>
      <c r="F10" s="261">
        <v>0</v>
      </c>
      <c r="G10" s="261">
        <v>0</v>
      </c>
    </row>
    <row r="11" spans="1:40" s="257" customFormat="1" ht="12.75" customHeight="1">
      <c r="A11" s="258">
        <v>350</v>
      </c>
      <c r="B11" s="259"/>
      <c r="C11" s="260" t="s">
        <v>201</v>
      </c>
      <c r="D11" s="261">
        <v>48931</v>
      </c>
      <c r="E11" s="261">
        <v>13188</v>
      </c>
      <c r="F11" s="261">
        <v>19588</v>
      </c>
      <c r="G11" s="261">
        <v>16354</v>
      </c>
    </row>
    <row r="12" spans="1:40" s="269" customFormat="1" ht="14">
      <c r="A12" s="266">
        <v>351</v>
      </c>
      <c r="B12" s="267"/>
      <c r="C12" s="268" t="s">
        <v>202</v>
      </c>
      <c r="D12" s="261">
        <v>78494</v>
      </c>
      <c r="E12" s="261">
        <v>0</v>
      </c>
      <c r="F12" s="261">
        <v>94</v>
      </c>
      <c r="G12" s="261">
        <v>0</v>
      </c>
    </row>
    <row r="13" spans="1:40" s="257" customFormat="1" ht="12.75" customHeight="1">
      <c r="A13" s="258">
        <v>36</v>
      </c>
      <c r="B13" s="259"/>
      <c r="C13" s="260" t="s">
        <v>203</v>
      </c>
      <c r="D13" s="261">
        <v>944051</v>
      </c>
      <c r="E13" s="261">
        <v>991266</v>
      </c>
      <c r="F13" s="261">
        <v>976443</v>
      </c>
      <c r="G13" s="261">
        <v>1011199</v>
      </c>
    </row>
    <row r="14" spans="1:40" s="257" customFormat="1" ht="12.75" customHeight="1">
      <c r="A14" s="270" t="s">
        <v>204</v>
      </c>
      <c r="B14" s="259"/>
      <c r="C14" s="271" t="s">
        <v>205</v>
      </c>
      <c r="D14" s="261">
        <v>433888</v>
      </c>
      <c r="E14" s="261">
        <v>470193</v>
      </c>
      <c r="F14" s="261">
        <v>468313</v>
      </c>
      <c r="G14" s="261">
        <v>493519</v>
      </c>
    </row>
    <row r="15" spans="1:40" s="257" customFormat="1" ht="12.75" customHeight="1">
      <c r="A15" s="270" t="s">
        <v>206</v>
      </c>
      <c r="B15" s="259"/>
      <c r="C15" s="271" t="s">
        <v>207</v>
      </c>
      <c r="D15" s="261">
        <v>141820</v>
      </c>
      <c r="E15" s="261">
        <v>148019</v>
      </c>
      <c r="F15" s="261">
        <v>146699</v>
      </c>
      <c r="G15" s="261">
        <v>151575</v>
      </c>
    </row>
    <row r="16" spans="1:40" s="273" customFormat="1" ht="39.5" customHeight="1">
      <c r="A16" s="270" t="s">
        <v>208</v>
      </c>
      <c r="B16" s="272"/>
      <c r="C16" s="271" t="s">
        <v>209</v>
      </c>
      <c r="D16" s="261">
        <v>0</v>
      </c>
      <c r="E16" s="261">
        <v>0</v>
      </c>
      <c r="F16" s="261">
        <v>0</v>
      </c>
      <c r="G16" s="261">
        <v>0</v>
      </c>
    </row>
    <row r="17" spans="1:7" s="274" customFormat="1">
      <c r="A17" s="258">
        <v>37</v>
      </c>
      <c r="B17" s="259"/>
      <c r="C17" s="260" t="s">
        <v>210</v>
      </c>
      <c r="D17" s="261">
        <v>278103</v>
      </c>
      <c r="E17" s="261">
        <v>297532</v>
      </c>
      <c r="F17" s="261">
        <v>289922</v>
      </c>
      <c r="G17" s="261">
        <v>307054</v>
      </c>
    </row>
    <row r="18" spans="1:7" s="274" customFormat="1">
      <c r="A18" s="275" t="s">
        <v>211</v>
      </c>
      <c r="B18" s="263"/>
      <c r="C18" s="264" t="s">
        <v>212</v>
      </c>
      <c r="D18" s="261">
        <v>0</v>
      </c>
      <c r="E18" s="261">
        <v>0</v>
      </c>
      <c r="F18" s="261">
        <v>0</v>
      </c>
      <c r="G18" s="261">
        <v>0</v>
      </c>
    </row>
    <row r="19" spans="1:7" s="274" customFormat="1">
      <c r="A19" s="275" t="s">
        <v>213</v>
      </c>
      <c r="B19" s="263"/>
      <c r="C19" s="264" t="s">
        <v>214</v>
      </c>
      <c r="D19" s="261">
        <v>75500</v>
      </c>
      <c r="E19" s="261">
        <v>77068</v>
      </c>
      <c r="F19" s="261">
        <v>79686</v>
      </c>
      <c r="G19" s="261">
        <v>84000</v>
      </c>
    </row>
    <row r="20" spans="1:7" s="257" customFormat="1" ht="12.75" customHeight="1">
      <c r="A20" s="276">
        <v>39</v>
      </c>
      <c r="B20" s="277"/>
      <c r="C20" s="278" t="s">
        <v>215</v>
      </c>
      <c r="D20" s="279">
        <v>149636</v>
      </c>
      <c r="E20" s="279">
        <v>151277</v>
      </c>
      <c r="F20" s="279">
        <v>151068</v>
      </c>
      <c r="G20" s="279">
        <v>155956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1920165</v>
      </c>
      <c r="E21" s="282">
        <f t="shared" si="0"/>
        <v>1887681</v>
      </c>
      <c r="F21" s="282">
        <f t="shared" si="0"/>
        <v>1869701</v>
      </c>
      <c r="G21" s="282">
        <f t="shared" si="0"/>
        <v>1935787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283">
        <v>621553</v>
      </c>
      <c r="E22" s="283">
        <v>636630</v>
      </c>
      <c r="F22" s="283">
        <v>633773</v>
      </c>
      <c r="G22" s="283">
        <v>672120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283">
        <v>188923</v>
      </c>
      <c r="E23" s="283">
        <v>182997</v>
      </c>
      <c r="F23" s="283">
        <v>186813</v>
      </c>
      <c r="G23" s="283">
        <v>185249</v>
      </c>
    </row>
    <row r="24" spans="1:7" s="284" customFormat="1" ht="12.75" customHeight="1">
      <c r="A24" s="258">
        <v>41</v>
      </c>
      <c r="B24" s="259"/>
      <c r="C24" s="260" t="s">
        <v>221</v>
      </c>
      <c r="D24" s="283">
        <v>57654</v>
      </c>
      <c r="E24" s="283">
        <v>35247</v>
      </c>
      <c r="F24" s="283">
        <v>35069</v>
      </c>
      <c r="G24" s="283">
        <v>35288</v>
      </c>
    </row>
    <row r="25" spans="1:7" s="257" customFormat="1" ht="12.75" customHeight="1">
      <c r="A25" s="285">
        <v>42</v>
      </c>
      <c r="B25" s="286"/>
      <c r="C25" s="260" t="s">
        <v>222</v>
      </c>
      <c r="D25" s="283">
        <v>147184</v>
      </c>
      <c r="E25" s="283">
        <v>147980</v>
      </c>
      <c r="F25" s="283">
        <v>144436</v>
      </c>
      <c r="G25" s="283">
        <v>151320</v>
      </c>
    </row>
    <row r="26" spans="1:7" s="288" customFormat="1" ht="12.75" customHeight="1">
      <c r="A26" s="266">
        <v>430</v>
      </c>
      <c r="B26" s="259"/>
      <c r="C26" s="260" t="s">
        <v>223</v>
      </c>
      <c r="D26" s="287">
        <v>5425</v>
      </c>
      <c r="E26" s="287">
        <v>4842</v>
      </c>
      <c r="F26" s="287">
        <v>7185</v>
      </c>
      <c r="G26" s="287">
        <v>5610</v>
      </c>
    </row>
    <row r="27" spans="1:7" s="288" customFormat="1" ht="12.75" customHeight="1">
      <c r="A27" s="266">
        <v>431</v>
      </c>
      <c r="B27" s="259"/>
      <c r="C27" s="260" t="s">
        <v>224</v>
      </c>
      <c r="D27" s="287">
        <v>0</v>
      </c>
      <c r="E27" s="287">
        <v>0</v>
      </c>
      <c r="F27" s="287">
        <v>0</v>
      </c>
      <c r="G27" s="287">
        <v>0</v>
      </c>
    </row>
    <row r="28" spans="1:7" s="288" customFormat="1" ht="12.75" customHeight="1">
      <c r="A28" s="266">
        <v>432</v>
      </c>
      <c r="B28" s="259"/>
      <c r="C28" s="260" t="s">
        <v>225</v>
      </c>
      <c r="D28" s="287">
        <v>3</v>
      </c>
      <c r="E28" s="287">
        <v>4</v>
      </c>
      <c r="F28" s="287">
        <v>0</v>
      </c>
      <c r="G28" s="287">
        <v>0</v>
      </c>
    </row>
    <row r="29" spans="1:7" s="288" customFormat="1" ht="12.75" customHeight="1">
      <c r="A29" s="266">
        <v>439</v>
      </c>
      <c r="B29" s="259"/>
      <c r="C29" s="260" t="s">
        <v>226</v>
      </c>
      <c r="D29" s="287">
        <v>0</v>
      </c>
      <c r="E29" s="287">
        <v>0</v>
      </c>
      <c r="F29" s="287">
        <v>6</v>
      </c>
      <c r="G29" s="287">
        <v>0</v>
      </c>
    </row>
    <row r="30" spans="1:7" s="257" customFormat="1" ht="14">
      <c r="A30" s="266">
        <v>450</v>
      </c>
      <c r="B30" s="267"/>
      <c r="C30" s="268" t="s">
        <v>227</v>
      </c>
      <c r="D30" s="261">
        <v>12042</v>
      </c>
      <c r="E30" s="261">
        <v>17977</v>
      </c>
      <c r="F30" s="261">
        <v>10867</v>
      </c>
      <c r="G30" s="261">
        <v>16984</v>
      </c>
    </row>
    <row r="31" spans="1:7" s="567" customFormat="1" ht="30.5" customHeight="1">
      <c r="A31" s="266">
        <v>451</v>
      </c>
      <c r="B31" s="267"/>
      <c r="C31" s="268" t="s">
        <v>228</v>
      </c>
      <c r="D31" s="300">
        <v>0</v>
      </c>
      <c r="E31" s="300">
        <v>0</v>
      </c>
      <c r="F31" s="300">
        <v>0</v>
      </c>
      <c r="G31" s="300">
        <v>0</v>
      </c>
    </row>
    <row r="32" spans="1:7" s="257" customFormat="1" ht="12.75" customHeight="1">
      <c r="A32" s="258">
        <v>46</v>
      </c>
      <c r="B32" s="259"/>
      <c r="C32" s="260" t="s">
        <v>229</v>
      </c>
      <c r="D32" s="283">
        <v>479283</v>
      </c>
      <c r="E32" s="283">
        <v>472984</v>
      </c>
      <c r="F32" s="283">
        <v>483045</v>
      </c>
      <c r="G32" s="283">
        <v>481176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289">
        <v>0</v>
      </c>
      <c r="E33" s="289">
        <v>0</v>
      </c>
      <c r="F33" s="289">
        <v>0</v>
      </c>
      <c r="G33" s="289">
        <v>0</v>
      </c>
    </row>
    <row r="34" spans="1:7" s="257" customFormat="1" ht="15" customHeight="1">
      <c r="A34" s="258">
        <v>47</v>
      </c>
      <c r="B34" s="259"/>
      <c r="C34" s="260" t="s">
        <v>210</v>
      </c>
      <c r="D34" s="283">
        <v>278103</v>
      </c>
      <c r="E34" s="283">
        <v>297532</v>
      </c>
      <c r="F34" s="283">
        <v>289922</v>
      </c>
      <c r="G34" s="283">
        <v>307054</v>
      </c>
    </row>
    <row r="35" spans="1:7" s="257" customFormat="1" ht="15" customHeight="1">
      <c r="A35" s="276">
        <v>49</v>
      </c>
      <c r="B35" s="277"/>
      <c r="C35" s="278" t="s">
        <v>232</v>
      </c>
      <c r="D35" s="290">
        <v>149636</v>
      </c>
      <c r="E35" s="290">
        <v>151277</v>
      </c>
      <c r="F35" s="290">
        <v>151068</v>
      </c>
      <c r="G35" s="290">
        <v>155956</v>
      </c>
    </row>
    <row r="36" spans="1:7" ht="13.5" customHeight="1">
      <c r="A36" s="280"/>
      <c r="B36" s="291"/>
      <c r="C36" s="281" t="s">
        <v>233</v>
      </c>
      <c r="D36" s="282">
        <f t="shared" ref="D36:G36" si="1">D22+D23+D24+D25+D26+D27+D28+D29+D30+D31+D32+D34</f>
        <v>1790170</v>
      </c>
      <c r="E36" s="282">
        <f t="shared" si="1"/>
        <v>1796193</v>
      </c>
      <c r="F36" s="282">
        <f t="shared" si="1"/>
        <v>1791116</v>
      </c>
      <c r="G36" s="282">
        <f t="shared" si="1"/>
        <v>1854801</v>
      </c>
    </row>
    <row r="37" spans="1:7" s="292" customFormat="1" ht="15" customHeight="1">
      <c r="A37" s="280"/>
      <c r="B37" s="291"/>
      <c r="C37" s="281" t="s">
        <v>234</v>
      </c>
      <c r="D37" s="282">
        <f t="shared" ref="D37:G37" si="2">D36-D21</f>
        <v>-129995</v>
      </c>
      <c r="E37" s="282">
        <f t="shared" si="2"/>
        <v>-91488</v>
      </c>
      <c r="F37" s="282">
        <f t="shared" si="2"/>
        <v>-78585</v>
      </c>
      <c r="G37" s="282">
        <f t="shared" si="2"/>
        <v>-80986</v>
      </c>
    </row>
    <row r="38" spans="1:7" s="269" customFormat="1" ht="15" customHeight="1">
      <c r="A38" s="265">
        <v>340</v>
      </c>
      <c r="B38" s="259"/>
      <c r="C38" s="260" t="s">
        <v>235</v>
      </c>
      <c r="D38" s="283">
        <v>6620</v>
      </c>
      <c r="E38" s="283">
        <v>6259</v>
      </c>
      <c r="F38" s="283">
        <v>5905</v>
      </c>
      <c r="G38" s="283">
        <v>4028</v>
      </c>
    </row>
    <row r="39" spans="1:7" s="269" customFormat="1" ht="15" customHeight="1">
      <c r="A39" s="265">
        <v>341</v>
      </c>
      <c r="B39" s="259"/>
      <c r="C39" s="260" t="s">
        <v>236</v>
      </c>
      <c r="D39" s="283">
        <v>0</v>
      </c>
      <c r="E39" s="283">
        <v>0</v>
      </c>
      <c r="F39" s="283">
        <v>0</v>
      </c>
      <c r="G39" s="283">
        <v>0</v>
      </c>
    </row>
    <row r="40" spans="1:7" s="269" customFormat="1" ht="15" customHeight="1">
      <c r="A40" s="265">
        <v>342</v>
      </c>
      <c r="B40" s="259"/>
      <c r="C40" s="260" t="s">
        <v>237</v>
      </c>
      <c r="D40" s="283">
        <v>1469</v>
      </c>
      <c r="E40" s="283">
        <v>1511</v>
      </c>
      <c r="F40" s="283">
        <v>1470</v>
      </c>
      <c r="G40" s="283">
        <v>1501</v>
      </c>
    </row>
    <row r="41" spans="1:7" s="269" customFormat="1" ht="15" customHeight="1">
      <c r="A41" s="265">
        <v>343</v>
      </c>
      <c r="B41" s="259"/>
      <c r="C41" s="260" t="s">
        <v>238</v>
      </c>
      <c r="D41" s="283">
        <v>2650</v>
      </c>
      <c r="E41" s="283">
        <v>1951</v>
      </c>
      <c r="F41" s="283">
        <v>2247</v>
      </c>
      <c r="G41" s="283">
        <v>2023</v>
      </c>
    </row>
    <row r="42" spans="1:7" s="269" customFormat="1" ht="15" customHeight="1">
      <c r="A42" s="265">
        <v>344</v>
      </c>
      <c r="B42" s="259"/>
      <c r="C42" s="260" t="s">
        <v>239</v>
      </c>
      <c r="D42" s="283">
        <v>0</v>
      </c>
      <c r="E42" s="283">
        <v>0</v>
      </c>
      <c r="F42" s="283">
        <v>0</v>
      </c>
      <c r="G42" s="283">
        <v>0</v>
      </c>
    </row>
    <row r="43" spans="1:7" s="269" customFormat="1" ht="15" customHeight="1">
      <c r="A43" s="265">
        <v>349</v>
      </c>
      <c r="B43" s="259"/>
      <c r="C43" s="260" t="s">
        <v>240</v>
      </c>
      <c r="D43" s="283">
        <v>105</v>
      </c>
      <c r="E43" s="283">
        <v>123</v>
      </c>
      <c r="F43" s="283">
        <v>139</v>
      </c>
      <c r="G43" s="283">
        <v>103</v>
      </c>
    </row>
    <row r="44" spans="1:7" s="257" customFormat="1" ht="15" customHeight="1">
      <c r="A44" s="258">
        <v>440</v>
      </c>
      <c r="B44" s="259"/>
      <c r="C44" s="260" t="s">
        <v>241</v>
      </c>
      <c r="D44" s="283">
        <v>11065</v>
      </c>
      <c r="E44" s="283">
        <v>9230</v>
      </c>
      <c r="F44" s="283">
        <v>9353</v>
      </c>
      <c r="G44" s="283">
        <v>7841</v>
      </c>
    </row>
    <row r="45" spans="1:7" s="257" customFormat="1" ht="15" customHeight="1">
      <c r="A45" s="258">
        <v>441</v>
      </c>
      <c r="B45" s="259"/>
      <c r="C45" s="260" t="s">
        <v>242</v>
      </c>
      <c r="D45" s="283">
        <v>0</v>
      </c>
      <c r="E45" s="283">
        <v>0</v>
      </c>
      <c r="F45" s="283">
        <v>0</v>
      </c>
      <c r="G45" s="283">
        <v>0</v>
      </c>
    </row>
    <row r="46" spans="1:7" s="257" customFormat="1" ht="15" customHeight="1">
      <c r="A46" s="258">
        <v>442</v>
      </c>
      <c r="B46" s="259"/>
      <c r="C46" s="260" t="s">
        <v>243</v>
      </c>
      <c r="D46" s="283">
        <v>54165</v>
      </c>
      <c r="E46" s="283">
        <v>53088</v>
      </c>
      <c r="F46" s="283">
        <v>51290</v>
      </c>
      <c r="G46" s="283">
        <v>52190</v>
      </c>
    </row>
    <row r="47" spans="1:7" s="257" customFormat="1" ht="15" customHeight="1">
      <c r="A47" s="258">
        <v>443</v>
      </c>
      <c r="B47" s="259"/>
      <c r="C47" s="260" t="s">
        <v>244</v>
      </c>
      <c r="D47" s="283">
        <v>5225</v>
      </c>
      <c r="E47" s="283">
        <v>5307</v>
      </c>
      <c r="F47" s="283">
        <v>5427</v>
      </c>
      <c r="G47" s="283">
        <v>5351</v>
      </c>
    </row>
    <row r="48" spans="1:7" s="257" customFormat="1" ht="15" customHeight="1">
      <c r="A48" s="258">
        <v>444</v>
      </c>
      <c r="B48" s="259"/>
      <c r="C48" s="260" t="s">
        <v>239</v>
      </c>
      <c r="D48" s="283">
        <v>0</v>
      </c>
      <c r="E48" s="283">
        <v>1000</v>
      </c>
      <c r="F48" s="283">
        <v>656</v>
      </c>
      <c r="G48" s="283">
        <v>1000</v>
      </c>
    </row>
    <row r="49" spans="1:7" s="257" customFormat="1" ht="15" customHeight="1">
      <c r="A49" s="258">
        <v>445</v>
      </c>
      <c r="B49" s="259"/>
      <c r="C49" s="260" t="s">
        <v>245</v>
      </c>
      <c r="D49" s="283">
        <v>75</v>
      </c>
      <c r="E49" s="283">
        <v>75</v>
      </c>
      <c r="F49" s="283">
        <v>75</v>
      </c>
      <c r="G49" s="283">
        <v>75</v>
      </c>
    </row>
    <row r="50" spans="1:7" s="257" customFormat="1" ht="15" customHeight="1">
      <c r="A50" s="258">
        <v>446</v>
      </c>
      <c r="B50" s="259"/>
      <c r="C50" s="260" t="s">
        <v>246</v>
      </c>
      <c r="D50" s="283">
        <v>23</v>
      </c>
      <c r="E50" s="283">
        <v>0</v>
      </c>
      <c r="F50" s="283">
        <v>22</v>
      </c>
      <c r="G50" s="283">
        <v>0</v>
      </c>
    </row>
    <row r="51" spans="1:7" s="257" customFormat="1" ht="15" customHeight="1">
      <c r="A51" s="258">
        <v>447</v>
      </c>
      <c r="B51" s="259"/>
      <c r="C51" s="260" t="s">
        <v>247</v>
      </c>
      <c r="D51" s="283">
        <v>693</v>
      </c>
      <c r="E51" s="283">
        <v>666</v>
      </c>
      <c r="F51" s="283">
        <v>707</v>
      </c>
      <c r="G51" s="283">
        <v>749</v>
      </c>
    </row>
    <row r="52" spans="1:7" s="257" customFormat="1" ht="15" customHeight="1">
      <c r="A52" s="258">
        <v>448</v>
      </c>
      <c r="B52" s="259"/>
      <c r="C52" s="260" t="s">
        <v>248</v>
      </c>
      <c r="D52" s="283">
        <v>0</v>
      </c>
      <c r="E52" s="283">
        <v>0</v>
      </c>
      <c r="F52" s="283">
        <v>0</v>
      </c>
      <c r="G52" s="283">
        <v>0</v>
      </c>
    </row>
    <row r="53" spans="1:7" s="257" customFormat="1" ht="15" customHeight="1">
      <c r="A53" s="258">
        <v>449</v>
      </c>
      <c r="B53" s="259"/>
      <c r="C53" s="260" t="s">
        <v>249</v>
      </c>
      <c r="D53" s="283">
        <v>18521</v>
      </c>
      <c r="E53" s="283">
        <v>0</v>
      </c>
      <c r="F53" s="283">
        <v>0</v>
      </c>
      <c r="G53" s="283">
        <v>0</v>
      </c>
    </row>
    <row r="54" spans="1:7" s="269" customFormat="1" ht="13.5" customHeight="1">
      <c r="A54" s="293" t="s">
        <v>250</v>
      </c>
      <c r="B54" s="294"/>
      <c r="C54" s="294" t="s">
        <v>251</v>
      </c>
      <c r="D54" s="295">
        <v>18521</v>
      </c>
      <c r="E54" s="295">
        <v>0</v>
      </c>
      <c r="F54" s="295">
        <v>0</v>
      </c>
      <c r="G54" s="295">
        <v>0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78923</v>
      </c>
      <c r="E55" s="282">
        <f t="shared" si="3"/>
        <v>59522</v>
      </c>
      <c r="F55" s="282">
        <f t="shared" si="3"/>
        <v>57769</v>
      </c>
      <c r="G55" s="282">
        <f t="shared" si="3"/>
        <v>59551</v>
      </c>
    </row>
    <row r="56" spans="1:7" ht="14.25" customHeight="1">
      <c r="A56" s="291"/>
      <c r="B56" s="291"/>
      <c r="C56" s="281" t="s">
        <v>253</v>
      </c>
      <c r="D56" s="282">
        <f t="shared" ref="D56:G56" si="4">D55+D37</f>
        <v>-51072</v>
      </c>
      <c r="E56" s="282">
        <f t="shared" si="4"/>
        <v>-31966</v>
      </c>
      <c r="F56" s="282">
        <f t="shared" si="4"/>
        <v>-20816</v>
      </c>
      <c r="G56" s="282">
        <f t="shared" si="4"/>
        <v>-21435</v>
      </c>
    </row>
    <row r="57" spans="1:7" s="257" customFormat="1" ht="15.75" customHeight="1">
      <c r="A57" s="296">
        <v>380</v>
      </c>
      <c r="B57" s="297"/>
      <c r="C57" s="298" t="s">
        <v>254</v>
      </c>
      <c r="D57" s="419">
        <v>0</v>
      </c>
      <c r="E57" s="419">
        <v>0</v>
      </c>
      <c r="F57" s="419">
        <v>227</v>
      </c>
      <c r="G57" s="419">
        <v>0</v>
      </c>
    </row>
    <row r="58" spans="1:7" s="257" customFormat="1" ht="15.75" customHeight="1">
      <c r="A58" s="296">
        <v>381</v>
      </c>
      <c r="B58" s="297"/>
      <c r="C58" s="298" t="s">
        <v>255</v>
      </c>
      <c r="D58" s="419">
        <v>0</v>
      </c>
      <c r="E58" s="419">
        <v>0</v>
      </c>
      <c r="F58" s="419">
        <v>0</v>
      </c>
      <c r="G58" s="419">
        <v>0</v>
      </c>
    </row>
    <row r="59" spans="1:7" s="269" customFormat="1" ht="14">
      <c r="A59" s="266">
        <v>383</v>
      </c>
      <c r="B59" s="267"/>
      <c r="C59" s="268" t="s">
        <v>256</v>
      </c>
      <c r="D59" s="300">
        <v>0</v>
      </c>
      <c r="E59" s="300">
        <v>0</v>
      </c>
      <c r="F59" s="300">
        <v>0</v>
      </c>
      <c r="G59" s="300">
        <v>0</v>
      </c>
    </row>
    <row r="60" spans="1:7" s="269" customFormat="1" ht="14">
      <c r="A60" s="266">
        <v>3840</v>
      </c>
      <c r="B60" s="267"/>
      <c r="C60" s="268" t="s">
        <v>257</v>
      </c>
      <c r="D60" s="301">
        <v>0</v>
      </c>
      <c r="E60" s="301">
        <v>0</v>
      </c>
      <c r="F60" s="301">
        <v>0</v>
      </c>
      <c r="G60" s="301">
        <v>0</v>
      </c>
    </row>
    <row r="61" spans="1:7" s="269" customFormat="1" ht="14">
      <c r="A61" s="266">
        <v>3841</v>
      </c>
      <c r="B61" s="267"/>
      <c r="C61" s="268" t="s">
        <v>258</v>
      </c>
      <c r="D61" s="301">
        <v>0</v>
      </c>
      <c r="E61" s="301">
        <v>0</v>
      </c>
      <c r="F61" s="301">
        <v>600</v>
      </c>
      <c r="G61" s="301">
        <v>0</v>
      </c>
    </row>
    <row r="62" spans="1:7" s="269" customFormat="1" ht="14">
      <c r="A62" s="302">
        <v>386</v>
      </c>
      <c r="B62" s="303"/>
      <c r="C62" s="304" t="s">
        <v>259</v>
      </c>
      <c r="D62" s="301">
        <v>0</v>
      </c>
      <c r="E62" s="301">
        <v>0</v>
      </c>
      <c r="F62" s="301">
        <v>0</v>
      </c>
      <c r="G62" s="301">
        <v>0</v>
      </c>
    </row>
    <row r="63" spans="1:7" s="269" customFormat="1" ht="28">
      <c r="A63" s="266">
        <v>387</v>
      </c>
      <c r="B63" s="267"/>
      <c r="C63" s="268" t="s">
        <v>260</v>
      </c>
      <c r="D63" s="301">
        <v>0</v>
      </c>
      <c r="E63" s="301">
        <v>0</v>
      </c>
      <c r="F63" s="301">
        <v>0</v>
      </c>
      <c r="G63" s="301">
        <v>0</v>
      </c>
    </row>
    <row r="64" spans="1:7" s="269" customFormat="1">
      <c r="A64" s="265">
        <v>389</v>
      </c>
      <c r="B64" s="305"/>
      <c r="C64" s="260" t="s">
        <v>61</v>
      </c>
      <c r="D64" s="283">
        <v>20619</v>
      </c>
      <c r="E64" s="283">
        <v>0</v>
      </c>
      <c r="F64" s="283">
        <v>1595</v>
      </c>
      <c r="G64" s="283">
        <v>0</v>
      </c>
    </row>
    <row r="65" spans="1:7" s="257" customFormat="1">
      <c r="A65" s="265" t="s">
        <v>261</v>
      </c>
      <c r="B65" s="259"/>
      <c r="C65" s="260" t="s">
        <v>262</v>
      </c>
      <c r="D65" s="283">
        <v>0</v>
      </c>
      <c r="E65" s="283">
        <v>0</v>
      </c>
      <c r="F65" s="283">
        <v>0</v>
      </c>
      <c r="G65" s="283">
        <v>0</v>
      </c>
    </row>
    <row r="66" spans="1:7" s="308" customFormat="1" ht="14">
      <c r="A66" s="306" t="s">
        <v>263</v>
      </c>
      <c r="B66" s="307"/>
      <c r="C66" s="268" t="s">
        <v>264</v>
      </c>
      <c r="D66" s="300">
        <v>0</v>
      </c>
      <c r="E66" s="300">
        <v>0</v>
      </c>
      <c r="F66" s="300">
        <v>0</v>
      </c>
      <c r="G66" s="300">
        <v>0</v>
      </c>
    </row>
    <row r="67" spans="1:7" s="257" customFormat="1">
      <c r="A67" s="309">
        <v>481</v>
      </c>
      <c r="B67" s="259"/>
      <c r="C67" s="260" t="s">
        <v>265</v>
      </c>
      <c r="D67" s="283">
        <v>0</v>
      </c>
      <c r="E67" s="283">
        <v>0</v>
      </c>
      <c r="F67" s="283">
        <v>0</v>
      </c>
      <c r="G67" s="283">
        <v>0</v>
      </c>
    </row>
    <row r="68" spans="1:7" s="257" customFormat="1">
      <c r="A68" s="309">
        <v>482</v>
      </c>
      <c r="B68" s="259"/>
      <c r="C68" s="260" t="s">
        <v>266</v>
      </c>
      <c r="D68" s="283">
        <v>1307</v>
      </c>
      <c r="E68" s="283">
        <v>0</v>
      </c>
      <c r="F68" s="283">
        <v>0</v>
      </c>
      <c r="G68" s="283">
        <v>0</v>
      </c>
    </row>
    <row r="69" spans="1:7" s="257" customFormat="1">
      <c r="A69" s="309">
        <v>483</v>
      </c>
      <c r="B69" s="259"/>
      <c r="C69" s="260" t="s">
        <v>267</v>
      </c>
      <c r="D69" s="283">
        <v>0</v>
      </c>
      <c r="E69" s="283">
        <v>0</v>
      </c>
      <c r="F69" s="283">
        <v>0</v>
      </c>
      <c r="G69" s="283">
        <v>0</v>
      </c>
    </row>
    <row r="70" spans="1:7" s="257" customFormat="1">
      <c r="A70" s="309">
        <v>484</v>
      </c>
      <c r="B70" s="259"/>
      <c r="C70" s="260" t="s">
        <v>268</v>
      </c>
      <c r="D70" s="283">
        <v>78164</v>
      </c>
      <c r="E70" s="283">
        <v>0</v>
      </c>
      <c r="F70" s="283">
        <v>0</v>
      </c>
      <c r="G70" s="283">
        <v>0</v>
      </c>
    </row>
    <row r="71" spans="1:7" s="257" customFormat="1">
      <c r="A71" s="309">
        <v>485</v>
      </c>
      <c r="B71" s="259"/>
      <c r="C71" s="260" t="s">
        <v>269</v>
      </c>
      <c r="D71" s="283">
        <v>0</v>
      </c>
      <c r="E71" s="283">
        <v>0</v>
      </c>
      <c r="F71" s="283">
        <v>0</v>
      </c>
      <c r="G71" s="283">
        <v>0</v>
      </c>
    </row>
    <row r="72" spans="1:7" s="257" customFormat="1">
      <c r="A72" s="309">
        <v>486</v>
      </c>
      <c r="B72" s="259"/>
      <c r="C72" s="260" t="s">
        <v>270</v>
      </c>
      <c r="D72" s="283">
        <v>0</v>
      </c>
      <c r="E72" s="283">
        <v>0</v>
      </c>
      <c r="F72" s="283">
        <v>0</v>
      </c>
      <c r="G72" s="283">
        <v>0</v>
      </c>
    </row>
    <row r="73" spans="1:7" s="269" customFormat="1">
      <c r="A73" s="309">
        <v>487</v>
      </c>
      <c r="B73" s="263"/>
      <c r="C73" s="260" t="s">
        <v>271</v>
      </c>
      <c r="D73" s="283">
        <v>0</v>
      </c>
      <c r="E73" s="283">
        <v>0</v>
      </c>
      <c r="F73" s="283">
        <v>0</v>
      </c>
      <c r="G73" s="283">
        <v>0</v>
      </c>
    </row>
    <row r="74" spans="1:7" s="269" customFormat="1">
      <c r="A74" s="309">
        <v>489</v>
      </c>
      <c r="B74" s="310"/>
      <c r="C74" s="278" t="s">
        <v>78</v>
      </c>
      <c r="D74" s="283">
        <v>47</v>
      </c>
      <c r="E74" s="283">
        <v>24100</v>
      </c>
      <c r="F74" s="283">
        <v>24972</v>
      </c>
      <c r="G74" s="283">
        <v>29300</v>
      </c>
    </row>
    <row r="75" spans="1:7" s="269" customFormat="1">
      <c r="A75" s="311" t="s">
        <v>272</v>
      </c>
      <c r="B75" s="310"/>
      <c r="C75" s="294" t="s">
        <v>273</v>
      </c>
      <c r="D75" s="283">
        <v>0</v>
      </c>
      <c r="E75" s="283">
        <v>9100</v>
      </c>
      <c r="F75" s="283">
        <v>9261</v>
      </c>
      <c r="G75" s="283">
        <v>9100</v>
      </c>
    </row>
    <row r="76" spans="1:7">
      <c r="A76" s="280"/>
      <c r="B76" s="280"/>
      <c r="C76" s="281" t="s">
        <v>274</v>
      </c>
      <c r="D76" s="282">
        <f t="shared" ref="D76:G76" si="5">SUM(D65:D74)-SUM(D57:D64)</f>
        <v>58899</v>
      </c>
      <c r="E76" s="282">
        <f t="shared" si="5"/>
        <v>24100</v>
      </c>
      <c r="F76" s="282">
        <f t="shared" si="5"/>
        <v>22550</v>
      </c>
      <c r="G76" s="282">
        <f t="shared" si="5"/>
        <v>29300</v>
      </c>
    </row>
    <row r="77" spans="1:7">
      <c r="A77" s="312"/>
      <c r="B77" s="312"/>
      <c r="C77" s="281" t="s">
        <v>275</v>
      </c>
      <c r="D77" s="282">
        <f t="shared" ref="D77:G77" si="6">D56+D76</f>
        <v>7827</v>
      </c>
      <c r="E77" s="282">
        <f t="shared" si="6"/>
        <v>-7866</v>
      </c>
      <c r="F77" s="282">
        <f t="shared" si="6"/>
        <v>1734</v>
      </c>
      <c r="G77" s="282">
        <f t="shared" si="6"/>
        <v>7865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2101264</v>
      </c>
      <c r="E78" s="315">
        <f t="shared" si="7"/>
        <v>2048802</v>
      </c>
      <c r="F78" s="315">
        <f t="shared" si="7"/>
        <v>2032952</v>
      </c>
      <c r="G78" s="315">
        <f t="shared" si="7"/>
        <v>2099398</v>
      </c>
    </row>
    <row r="79" spans="1:7">
      <c r="A79" s="313">
        <v>4</v>
      </c>
      <c r="B79" s="313"/>
      <c r="C79" s="314" t="s">
        <v>277</v>
      </c>
      <c r="D79" s="315">
        <f t="shared" ref="D79:G79" si="8">D35+D36+SUM(D44:D53)+SUM(D65:D74)</f>
        <v>2109091</v>
      </c>
      <c r="E79" s="315">
        <f t="shared" si="8"/>
        <v>2040936</v>
      </c>
      <c r="F79" s="315">
        <f t="shared" si="8"/>
        <v>2034686</v>
      </c>
      <c r="G79" s="315">
        <f t="shared" si="8"/>
        <v>2107263</v>
      </c>
    </row>
    <row r="80" spans="1:7">
      <c r="C80" s="292"/>
      <c r="D80" s="316"/>
      <c r="E80" s="316"/>
      <c r="F80" s="316"/>
      <c r="G80" s="316"/>
    </row>
    <row r="81" spans="1:7">
      <c r="A81" s="573" t="s">
        <v>278</v>
      </c>
      <c r="B81" s="574"/>
      <c r="C81" s="574"/>
      <c r="D81" s="317"/>
      <c r="E81" s="317"/>
      <c r="F81" s="317"/>
      <c r="G81" s="317"/>
    </row>
    <row r="82" spans="1:7" s="257" customFormat="1">
      <c r="A82" s="318">
        <v>50</v>
      </c>
      <c r="B82" s="319"/>
      <c r="C82" s="319" t="s">
        <v>279</v>
      </c>
      <c r="D82" s="283">
        <v>66738</v>
      </c>
      <c r="E82" s="283">
        <v>83593</v>
      </c>
      <c r="F82" s="283">
        <v>64928</v>
      </c>
      <c r="G82" s="283">
        <v>72762</v>
      </c>
    </row>
    <row r="83" spans="1:7" s="257" customFormat="1">
      <c r="A83" s="318">
        <v>51</v>
      </c>
      <c r="B83" s="319"/>
      <c r="C83" s="319" t="s">
        <v>280</v>
      </c>
      <c r="D83" s="283">
        <v>0</v>
      </c>
      <c r="E83" s="283">
        <v>0</v>
      </c>
      <c r="F83" s="283">
        <v>0</v>
      </c>
      <c r="G83" s="283">
        <v>0</v>
      </c>
    </row>
    <row r="84" spans="1:7" s="257" customFormat="1">
      <c r="A84" s="318">
        <v>52</v>
      </c>
      <c r="B84" s="319"/>
      <c r="C84" s="319" t="s">
        <v>281</v>
      </c>
      <c r="D84" s="283">
        <v>0</v>
      </c>
      <c r="E84" s="283">
        <v>0</v>
      </c>
      <c r="F84" s="283">
        <v>0</v>
      </c>
      <c r="G84" s="283">
        <v>0</v>
      </c>
    </row>
    <row r="85" spans="1:7" s="257" customFormat="1">
      <c r="A85" s="320">
        <v>54</v>
      </c>
      <c r="B85" s="321"/>
      <c r="C85" s="321" t="s">
        <v>282</v>
      </c>
      <c r="D85" s="283">
        <v>165</v>
      </c>
      <c r="E85" s="283">
        <v>700</v>
      </c>
      <c r="F85" s="283">
        <v>208</v>
      </c>
      <c r="G85" s="283">
        <v>500</v>
      </c>
    </row>
    <row r="86" spans="1:7" s="257" customFormat="1">
      <c r="A86" s="320">
        <v>55</v>
      </c>
      <c r="B86" s="321"/>
      <c r="C86" s="321" t="s">
        <v>283</v>
      </c>
      <c r="D86" s="283">
        <v>0</v>
      </c>
      <c r="E86" s="283">
        <v>0</v>
      </c>
      <c r="F86" s="283">
        <v>0</v>
      </c>
      <c r="G86" s="283">
        <v>0</v>
      </c>
    </row>
    <row r="87" spans="1:7" s="257" customFormat="1">
      <c r="A87" s="320">
        <v>56</v>
      </c>
      <c r="B87" s="321"/>
      <c r="C87" s="321" t="s">
        <v>284</v>
      </c>
      <c r="D87" s="283">
        <v>16968</v>
      </c>
      <c r="E87" s="283">
        <v>18080</v>
      </c>
      <c r="F87" s="283">
        <v>10170</v>
      </c>
      <c r="G87" s="283">
        <v>21595</v>
      </c>
    </row>
    <row r="88" spans="1:7" s="257" customFormat="1">
      <c r="A88" s="318">
        <v>57</v>
      </c>
      <c r="B88" s="319"/>
      <c r="C88" s="319" t="s">
        <v>285</v>
      </c>
      <c r="D88" s="283">
        <v>1612</v>
      </c>
      <c r="E88" s="283">
        <v>3214</v>
      </c>
      <c r="F88" s="283">
        <v>1834</v>
      </c>
      <c r="G88" s="283">
        <v>2313</v>
      </c>
    </row>
    <row r="89" spans="1:7" s="257" customFormat="1">
      <c r="A89" s="318">
        <v>580</v>
      </c>
      <c r="B89" s="319"/>
      <c r="C89" s="319" t="s">
        <v>286</v>
      </c>
      <c r="D89" s="283">
        <v>0</v>
      </c>
      <c r="E89" s="283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287</v>
      </c>
      <c r="D90" s="283">
        <v>0</v>
      </c>
      <c r="E90" s="283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288</v>
      </c>
      <c r="D91" s="283">
        <v>0</v>
      </c>
      <c r="E91" s="283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289</v>
      </c>
      <c r="D92" s="283">
        <v>0</v>
      </c>
      <c r="E92" s="283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290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291</v>
      </c>
      <c r="D94" s="290">
        <v>0</v>
      </c>
      <c r="E94" s="290">
        <v>0</v>
      </c>
      <c r="F94" s="290">
        <v>1771</v>
      </c>
      <c r="G94" s="290">
        <v>0</v>
      </c>
    </row>
    <row r="95" spans="1:7">
      <c r="A95" s="324">
        <v>5</v>
      </c>
      <c r="B95" s="325"/>
      <c r="C95" s="325" t="s">
        <v>292</v>
      </c>
      <c r="D95" s="326">
        <f t="shared" ref="D95:G95" si="9">SUM(D82:D94)</f>
        <v>85483</v>
      </c>
      <c r="E95" s="326">
        <f t="shared" si="9"/>
        <v>105587</v>
      </c>
      <c r="F95" s="326">
        <f t="shared" si="9"/>
        <v>78911</v>
      </c>
      <c r="G95" s="326">
        <f t="shared" si="9"/>
        <v>97170</v>
      </c>
    </row>
    <row r="96" spans="1:7" s="257" customFormat="1">
      <c r="A96" s="318">
        <v>60</v>
      </c>
      <c r="B96" s="319"/>
      <c r="C96" s="319" t="s">
        <v>293</v>
      </c>
      <c r="D96" s="283">
        <v>106</v>
      </c>
      <c r="E96" s="283">
        <v>30</v>
      </c>
      <c r="F96" s="283">
        <v>43</v>
      </c>
      <c r="G96" s="283">
        <v>30</v>
      </c>
    </row>
    <row r="97" spans="1:7" s="257" customFormat="1">
      <c r="A97" s="318">
        <v>61</v>
      </c>
      <c r="B97" s="319"/>
      <c r="C97" s="319" t="s">
        <v>294</v>
      </c>
      <c r="D97" s="283">
        <v>0</v>
      </c>
      <c r="E97" s="283">
        <v>0</v>
      </c>
      <c r="F97" s="283">
        <v>0</v>
      </c>
      <c r="G97" s="283">
        <v>0</v>
      </c>
    </row>
    <row r="98" spans="1:7" s="257" customFormat="1">
      <c r="A98" s="318">
        <v>62</v>
      </c>
      <c r="B98" s="319"/>
      <c r="C98" s="319" t="s">
        <v>295</v>
      </c>
      <c r="D98" s="283">
        <v>0</v>
      </c>
      <c r="E98" s="283">
        <v>0</v>
      </c>
      <c r="F98" s="283">
        <v>0</v>
      </c>
      <c r="G98" s="283">
        <v>0</v>
      </c>
    </row>
    <row r="99" spans="1:7" s="257" customFormat="1">
      <c r="A99" s="318">
        <v>63</v>
      </c>
      <c r="B99" s="319"/>
      <c r="C99" s="319" t="s">
        <v>296</v>
      </c>
      <c r="D99" s="283">
        <v>29317</v>
      </c>
      <c r="E99" s="283">
        <v>31259</v>
      </c>
      <c r="F99" s="283">
        <v>29536</v>
      </c>
      <c r="G99" s="283">
        <v>28545</v>
      </c>
    </row>
    <row r="100" spans="1:7" s="257" customFormat="1">
      <c r="A100" s="318">
        <v>64</v>
      </c>
      <c r="B100" s="319"/>
      <c r="C100" s="319" t="s">
        <v>297</v>
      </c>
      <c r="D100" s="283">
        <v>0</v>
      </c>
      <c r="E100" s="283">
        <v>0</v>
      </c>
      <c r="F100" s="283">
        <v>0</v>
      </c>
      <c r="G100" s="283">
        <v>0</v>
      </c>
    </row>
    <row r="101" spans="1:7" s="257" customFormat="1">
      <c r="A101" s="318">
        <v>65</v>
      </c>
      <c r="B101" s="319"/>
      <c r="C101" s="319" t="s">
        <v>298</v>
      </c>
      <c r="D101" s="283">
        <v>0</v>
      </c>
      <c r="E101" s="283">
        <v>0</v>
      </c>
      <c r="F101" s="283">
        <v>0</v>
      </c>
      <c r="G101" s="283">
        <v>0</v>
      </c>
    </row>
    <row r="102" spans="1:7" s="257" customFormat="1">
      <c r="A102" s="318">
        <v>66</v>
      </c>
      <c r="B102" s="319"/>
      <c r="C102" s="319" t="s">
        <v>299</v>
      </c>
      <c r="D102" s="283">
        <v>584</v>
      </c>
      <c r="E102" s="283">
        <v>500</v>
      </c>
      <c r="F102" s="283">
        <v>559</v>
      </c>
      <c r="G102" s="283">
        <v>500</v>
      </c>
    </row>
    <row r="103" spans="1:7" s="257" customFormat="1">
      <c r="A103" s="318">
        <v>67</v>
      </c>
      <c r="B103" s="319"/>
      <c r="C103" s="319" t="s">
        <v>285</v>
      </c>
      <c r="D103" s="261">
        <v>1612</v>
      </c>
      <c r="E103" s="261">
        <v>3214</v>
      </c>
      <c r="F103" s="261">
        <v>1834</v>
      </c>
      <c r="G103" s="261">
        <v>2313</v>
      </c>
    </row>
    <row r="104" spans="1:7" s="257" customFormat="1" ht="28">
      <c r="A104" s="327" t="s">
        <v>300</v>
      </c>
      <c r="B104" s="319"/>
      <c r="C104" s="328" t="s">
        <v>301</v>
      </c>
      <c r="D104" s="261">
        <v>2750</v>
      </c>
      <c r="E104" s="261">
        <v>9678</v>
      </c>
      <c r="F104" s="261">
        <v>1993</v>
      </c>
      <c r="G104" s="261">
        <v>6865</v>
      </c>
    </row>
    <row r="105" spans="1:7" s="257" customFormat="1" ht="42">
      <c r="A105" s="329" t="s">
        <v>302</v>
      </c>
      <c r="B105" s="323"/>
      <c r="C105" s="330" t="s">
        <v>303</v>
      </c>
      <c r="D105" s="279">
        <v>0</v>
      </c>
      <c r="E105" s="279">
        <v>1500</v>
      </c>
      <c r="F105" s="279">
        <v>1714</v>
      </c>
      <c r="G105" s="279">
        <v>1500</v>
      </c>
    </row>
    <row r="106" spans="1:7">
      <c r="A106" s="324">
        <v>6</v>
      </c>
      <c r="B106" s="325"/>
      <c r="C106" s="325" t="s">
        <v>304</v>
      </c>
      <c r="D106" s="326">
        <f t="shared" ref="D106:G106" si="10">SUM(D96:D105)</f>
        <v>34369</v>
      </c>
      <c r="E106" s="326">
        <f t="shared" si="10"/>
        <v>46181</v>
      </c>
      <c r="F106" s="326">
        <f t="shared" si="10"/>
        <v>35679</v>
      </c>
      <c r="G106" s="326">
        <f t="shared" si="10"/>
        <v>39753</v>
      </c>
    </row>
    <row r="107" spans="1:7">
      <c r="A107" s="331" t="s">
        <v>305</v>
      </c>
      <c r="B107" s="331"/>
      <c r="C107" s="325" t="s">
        <v>3</v>
      </c>
      <c r="D107" s="326">
        <f t="shared" ref="D107:G107" si="11">(D95-D88)-(D106-D103)</f>
        <v>51114</v>
      </c>
      <c r="E107" s="326">
        <f t="shared" si="11"/>
        <v>59406</v>
      </c>
      <c r="F107" s="326">
        <f t="shared" si="11"/>
        <v>43232</v>
      </c>
      <c r="G107" s="326">
        <f t="shared" si="11"/>
        <v>57417</v>
      </c>
    </row>
    <row r="108" spans="1:7">
      <c r="A108" s="332" t="s">
        <v>306</v>
      </c>
      <c r="B108" s="332"/>
      <c r="C108" s="333" t="s">
        <v>307</v>
      </c>
      <c r="D108" s="425">
        <f t="shared" ref="D108:G108" si="12">D107-D85-D86+D100+D101</f>
        <v>50949</v>
      </c>
      <c r="E108" s="425">
        <f t="shared" si="12"/>
        <v>58706</v>
      </c>
      <c r="F108" s="425">
        <f t="shared" si="12"/>
        <v>43024</v>
      </c>
      <c r="G108" s="425">
        <f t="shared" si="12"/>
        <v>56917</v>
      </c>
    </row>
    <row r="109" spans="1:7">
      <c r="C109" s="292"/>
      <c r="D109" s="316"/>
      <c r="E109" s="316"/>
      <c r="F109" s="316"/>
      <c r="G109" s="316"/>
    </row>
    <row r="110" spans="1:7">
      <c r="A110" s="334" t="s">
        <v>308</v>
      </c>
      <c r="B110" s="335"/>
      <c r="C110" s="334"/>
      <c r="D110" s="316"/>
      <c r="E110" s="316"/>
      <c r="F110" s="316"/>
      <c r="G110" s="316"/>
    </row>
    <row r="111" spans="1:7" s="257" customFormat="1">
      <c r="A111" s="336">
        <v>10</v>
      </c>
      <c r="B111" s="337"/>
      <c r="C111" s="337" t="s">
        <v>309</v>
      </c>
      <c r="D111" s="338">
        <f t="shared" ref="D111:G111" si="13">D112+D117</f>
        <v>869340</v>
      </c>
      <c r="E111" s="338">
        <f t="shared" si="13"/>
        <v>0</v>
      </c>
      <c r="F111" s="338">
        <f t="shared" si="13"/>
        <v>832679</v>
      </c>
      <c r="G111" s="338">
        <f t="shared" si="13"/>
        <v>0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:G112" si="14">D113+D114+D115+D116</f>
        <v>602052</v>
      </c>
      <c r="E112" s="338">
        <f t="shared" si="14"/>
        <v>0</v>
      </c>
      <c r="F112" s="338">
        <f t="shared" si="14"/>
        <v>562788</v>
      </c>
      <c r="G112" s="338">
        <f t="shared" si="14"/>
        <v>0</v>
      </c>
    </row>
    <row r="113" spans="1:7" s="257" customFormat="1">
      <c r="A113" s="341" t="s">
        <v>312</v>
      </c>
      <c r="B113" s="342"/>
      <c r="C113" s="342" t="s">
        <v>313</v>
      </c>
      <c r="D113" s="283">
        <v>544394</v>
      </c>
      <c r="E113" s="283"/>
      <c r="F113" s="283">
        <v>503514</v>
      </c>
      <c r="G113" s="283"/>
    </row>
    <row r="114" spans="1:7" s="308" customFormat="1" ht="15" customHeight="1">
      <c r="A114" s="343">
        <v>102</v>
      </c>
      <c r="B114" s="344"/>
      <c r="C114" s="344" t="s">
        <v>314</v>
      </c>
      <c r="D114" s="300"/>
      <c r="E114" s="300"/>
      <c r="F114" s="300"/>
      <c r="G114" s="300"/>
    </row>
    <row r="115" spans="1:7" s="257" customFormat="1">
      <c r="A115" s="341">
        <v>104</v>
      </c>
      <c r="B115" s="342"/>
      <c r="C115" s="342" t="s">
        <v>315</v>
      </c>
      <c r="D115" s="283">
        <v>54449</v>
      </c>
      <c r="E115" s="283"/>
      <c r="F115" s="283">
        <v>56096</v>
      </c>
      <c r="G115" s="283"/>
    </row>
    <row r="116" spans="1:7" s="257" customFormat="1">
      <c r="A116" s="341">
        <v>106</v>
      </c>
      <c r="B116" s="342"/>
      <c r="C116" s="342" t="s">
        <v>316</v>
      </c>
      <c r="D116" s="283">
        <v>3209</v>
      </c>
      <c r="E116" s="283"/>
      <c r="F116" s="283">
        <v>3178</v>
      </c>
      <c r="G116" s="283"/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G117" si="15">D118+D119+D120</f>
        <v>267288</v>
      </c>
      <c r="E117" s="338">
        <f t="shared" si="15"/>
        <v>0</v>
      </c>
      <c r="F117" s="338">
        <f t="shared" si="15"/>
        <v>269891</v>
      </c>
      <c r="G117" s="338">
        <f t="shared" si="15"/>
        <v>0</v>
      </c>
    </row>
    <row r="118" spans="1:7" s="257" customFormat="1">
      <c r="A118" s="341">
        <v>107</v>
      </c>
      <c r="B118" s="342"/>
      <c r="C118" s="342" t="s">
        <v>319</v>
      </c>
      <c r="D118" s="283">
        <v>211438</v>
      </c>
      <c r="E118" s="283"/>
      <c r="F118" s="283">
        <v>211399</v>
      </c>
      <c r="G118" s="283"/>
    </row>
    <row r="119" spans="1:7" s="257" customFormat="1">
      <c r="A119" s="341">
        <v>108</v>
      </c>
      <c r="B119" s="342"/>
      <c r="C119" s="342" t="s">
        <v>320</v>
      </c>
      <c r="D119" s="283">
        <v>55850</v>
      </c>
      <c r="E119" s="283"/>
      <c r="F119" s="283">
        <v>58492</v>
      </c>
      <c r="G119" s="283"/>
    </row>
    <row r="120" spans="1:7" s="347" customFormat="1" ht="14">
      <c r="A120" s="343">
        <v>109</v>
      </c>
      <c r="B120" s="345"/>
      <c r="C120" s="345" t="s">
        <v>321</v>
      </c>
      <c r="D120" s="346"/>
      <c r="E120" s="346"/>
      <c r="F120" s="346"/>
      <c r="G120" s="346"/>
    </row>
    <row r="121" spans="1:7" s="257" customFormat="1">
      <c r="A121" s="339">
        <v>14</v>
      </c>
      <c r="B121" s="340"/>
      <c r="C121" s="340" t="s">
        <v>322</v>
      </c>
      <c r="D121" s="348">
        <f t="shared" ref="D121:G121" si="16">SUM(D122:D130)</f>
        <v>1051967</v>
      </c>
      <c r="E121" s="348">
        <f t="shared" si="16"/>
        <v>0</v>
      </c>
      <c r="F121" s="348">
        <f t="shared" si="16"/>
        <v>1055026</v>
      </c>
      <c r="G121" s="348">
        <f t="shared" si="16"/>
        <v>0</v>
      </c>
    </row>
    <row r="122" spans="1:7" s="257" customFormat="1">
      <c r="A122" s="341" t="s">
        <v>323</v>
      </c>
      <c r="B122" s="342"/>
      <c r="C122" s="342" t="s">
        <v>324</v>
      </c>
      <c r="D122" s="283">
        <v>288199</v>
      </c>
      <c r="E122" s="283"/>
      <c r="F122" s="283">
        <v>290429</v>
      </c>
      <c r="G122" s="283"/>
    </row>
    <row r="123" spans="1:7" s="257" customFormat="1">
      <c r="A123" s="341">
        <v>144</v>
      </c>
      <c r="B123" s="342"/>
      <c r="C123" s="342" t="s">
        <v>282</v>
      </c>
      <c r="D123" s="283">
        <v>187094</v>
      </c>
      <c r="E123" s="283"/>
      <c r="F123" s="283">
        <v>186838</v>
      </c>
      <c r="G123" s="283"/>
    </row>
    <row r="124" spans="1:7" s="257" customFormat="1">
      <c r="A124" s="341">
        <v>145</v>
      </c>
      <c r="B124" s="342"/>
      <c r="C124" s="342" t="s">
        <v>325</v>
      </c>
      <c r="D124" s="349">
        <v>570672</v>
      </c>
      <c r="E124" s="349"/>
      <c r="F124" s="349">
        <v>573788</v>
      </c>
      <c r="G124" s="349"/>
    </row>
    <row r="125" spans="1:7" s="257" customFormat="1">
      <c r="A125" s="341">
        <v>146</v>
      </c>
      <c r="B125" s="342"/>
      <c r="C125" s="342" t="s">
        <v>326</v>
      </c>
      <c r="D125" s="349">
        <v>6002</v>
      </c>
      <c r="E125" s="349"/>
      <c r="F125" s="349">
        <v>3971</v>
      </c>
      <c r="G125" s="349"/>
    </row>
    <row r="126" spans="1:7" s="347" customFormat="1" ht="29.5" customHeight="1">
      <c r="A126" s="343" t="s">
        <v>327</v>
      </c>
      <c r="B126" s="345"/>
      <c r="C126" s="345" t="s">
        <v>328</v>
      </c>
      <c r="D126" s="350"/>
      <c r="E126" s="350"/>
      <c r="F126" s="350"/>
      <c r="G126" s="350"/>
    </row>
    <row r="127" spans="1:7" s="257" customFormat="1">
      <c r="A127" s="341">
        <v>1484</v>
      </c>
      <c r="B127" s="342"/>
      <c r="C127" s="342" t="s">
        <v>329</v>
      </c>
      <c r="D127" s="349"/>
      <c r="E127" s="349"/>
      <c r="F127" s="349"/>
      <c r="G127" s="349"/>
    </row>
    <row r="128" spans="1:7" s="257" customFormat="1">
      <c r="A128" s="341">
        <v>1485</v>
      </c>
      <c r="B128" s="342"/>
      <c r="C128" s="342" t="s">
        <v>330</v>
      </c>
      <c r="D128" s="349"/>
      <c r="E128" s="349"/>
      <c r="F128" s="349"/>
      <c r="G128" s="349"/>
    </row>
    <row r="129" spans="1:7" s="257" customFormat="1">
      <c r="A129" s="341">
        <v>1486</v>
      </c>
      <c r="B129" s="342"/>
      <c r="C129" s="342" t="s">
        <v>331</v>
      </c>
      <c r="D129" s="349"/>
      <c r="E129" s="349"/>
      <c r="F129" s="349"/>
      <c r="G129" s="349"/>
    </row>
    <row r="130" spans="1:7" s="257" customFormat="1">
      <c r="A130" s="351">
        <v>1489</v>
      </c>
      <c r="B130" s="352"/>
      <c r="C130" s="352" t="s">
        <v>332</v>
      </c>
      <c r="D130" s="353"/>
      <c r="E130" s="353"/>
      <c r="F130" s="353"/>
      <c r="G130" s="353"/>
    </row>
    <row r="131" spans="1:7">
      <c r="A131" s="354">
        <v>1</v>
      </c>
      <c r="B131" s="355"/>
      <c r="C131" s="354" t="s">
        <v>333</v>
      </c>
      <c r="D131" s="356">
        <f t="shared" ref="D131:G131" si="17">D111+D121</f>
        <v>1921307</v>
      </c>
      <c r="E131" s="356">
        <f t="shared" si="17"/>
        <v>0</v>
      </c>
      <c r="F131" s="356">
        <f t="shared" si="17"/>
        <v>1887705</v>
      </c>
      <c r="G131" s="356">
        <f t="shared" si="17"/>
        <v>0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336">
        <v>20</v>
      </c>
      <c r="B133" s="337"/>
      <c r="C133" s="337" t="s">
        <v>334</v>
      </c>
      <c r="D133" s="466">
        <f t="shared" ref="D133:G133" si="18">D134+D140</f>
        <v>1278518</v>
      </c>
      <c r="E133" s="466">
        <f t="shared" si="18"/>
        <v>0</v>
      </c>
      <c r="F133" s="466">
        <f t="shared" si="18"/>
        <v>1269215</v>
      </c>
      <c r="G133" s="466">
        <f t="shared" si="18"/>
        <v>0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:G134" si="19">D135+D136+D138+D139</f>
        <v>444695</v>
      </c>
      <c r="E134" s="338">
        <f t="shared" si="19"/>
        <v>0</v>
      </c>
      <c r="F134" s="338">
        <f t="shared" si="19"/>
        <v>441101</v>
      </c>
      <c r="G134" s="338">
        <f t="shared" si="19"/>
        <v>0</v>
      </c>
    </row>
    <row r="135" spans="1:7" s="269" customFormat="1">
      <c r="A135" s="359">
        <v>200</v>
      </c>
      <c r="B135" s="342"/>
      <c r="C135" s="342" t="s">
        <v>337</v>
      </c>
      <c r="D135" s="283">
        <v>298280</v>
      </c>
      <c r="E135" s="283"/>
      <c r="F135" s="283">
        <v>372631</v>
      </c>
      <c r="G135" s="283"/>
    </row>
    <row r="136" spans="1:7" s="269" customFormat="1">
      <c r="A136" s="359">
        <v>201</v>
      </c>
      <c r="B136" s="342"/>
      <c r="C136" s="342" t="s">
        <v>338</v>
      </c>
      <c r="D136" s="283">
        <v>0</v>
      </c>
      <c r="E136" s="283"/>
      <c r="F136" s="283"/>
      <c r="G136" s="283"/>
    </row>
    <row r="137" spans="1:7" s="269" customFormat="1">
      <c r="A137" s="360" t="s">
        <v>339</v>
      </c>
      <c r="B137" s="361"/>
      <c r="C137" s="361" t="s">
        <v>340</v>
      </c>
      <c r="D137" s="362"/>
      <c r="E137" s="362"/>
      <c r="F137" s="362"/>
      <c r="G137" s="362"/>
    </row>
    <row r="138" spans="1:7" s="269" customFormat="1">
      <c r="A138" s="359">
        <v>204</v>
      </c>
      <c r="B138" s="342"/>
      <c r="C138" s="342" t="s">
        <v>341</v>
      </c>
      <c r="D138" s="349">
        <v>123699</v>
      </c>
      <c r="E138" s="349"/>
      <c r="F138" s="349">
        <v>59734</v>
      </c>
      <c r="G138" s="349"/>
    </row>
    <row r="139" spans="1:7" s="269" customFormat="1">
      <c r="A139" s="359">
        <v>205</v>
      </c>
      <c r="B139" s="342"/>
      <c r="C139" s="342" t="s">
        <v>342</v>
      </c>
      <c r="D139" s="349">
        <v>22716</v>
      </c>
      <c r="E139" s="349"/>
      <c r="F139" s="349">
        <v>8736</v>
      </c>
      <c r="G139" s="349"/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G140" si="20">D141+D143+D144</f>
        <v>833823</v>
      </c>
      <c r="E140" s="338">
        <f t="shared" si="20"/>
        <v>0</v>
      </c>
      <c r="F140" s="338">
        <f t="shared" si="20"/>
        <v>828114</v>
      </c>
      <c r="G140" s="338">
        <f t="shared" si="20"/>
        <v>0</v>
      </c>
    </row>
    <row r="141" spans="1:7" s="269" customFormat="1">
      <c r="A141" s="359">
        <v>206</v>
      </c>
      <c r="B141" s="342"/>
      <c r="C141" s="342" t="s">
        <v>345</v>
      </c>
      <c r="D141" s="349">
        <v>565400</v>
      </c>
      <c r="E141" s="349"/>
      <c r="F141" s="349">
        <v>545405</v>
      </c>
      <c r="G141" s="349"/>
    </row>
    <row r="142" spans="1:7" s="269" customFormat="1">
      <c r="A142" s="360" t="s">
        <v>346</v>
      </c>
      <c r="B142" s="361"/>
      <c r="C142" s="361" t="s">
        <v>347</v>
      </c>
      <c r="D142" s="362"/>
      <c r="E142" s="362"/>
      <c r="F142" s="362"/>
      <c r="G142" s="362"/>
    </row>
    <row r="143" spans="1:7" s="269" customFormat="1">
      <c r="A143" s="359">
        <v>208</v>
      </c>
      <c r="B143" s="342"/>
      <c r="C143" s="342" t="s">
        <v>348</v>
      </c>
      <c r="D143" s="349">
        <v>42525</v>
      </c>
      <c r="E143" s="349"/>
      <c r="F143" s="349">
        <v>39411</v>
      </c>
      <c r="G143" s="349"/>
    </row>
    <row r="144" spans="1:7" s="273" customFormat="1" ht="28">
      <c r="A144" s="343">
        <v>209</v>
      </c>
      <c r="B144" s="345"/>
      <c r="C144" s="345" t="s">
        <v>349</v>
      </c>
      <c r="D144" s="350">
        <v>225898</v>
      </c>
      <c r="E144" s="350"/>
      <c r="F144" s="350">
        <v>243298</v>
      </c>
      <c r="G144" s="350"/>
    </row>
    <row r="145" spans="1:7" s="257" customFormat="1">
      <c r="A145" s="358">
        <v>29</v>
      </c>
      <c r="B145" s="340"/>
      <c r="C145" s="340" t="s">
        <v>350</v>
      </c>
      <c r="D145" s="349">
        <v>642789</v>
      </c>
      <c r="E145" s="349"/>
      <c r="F145" s="349">
        <v>618490</v>
      </c>
      <c r="G145" s="349"/>
    </row>
    <row r="146" spans="1:7" s="257" customFormat="1">
      <c r="A146" s="363" t="s">
        <v>351</v>
      </c>
      <c r="B146" s="364"/>
      <c r="C146" s="364" t="s">
        <v>352</v>
      </c>
      <c r="D146" s="295">
        <v>219221</v>
      </c>
      <c r="E146" s="295"/>
      <c r="F146" s="295">
        <v>213954</v>
      </c>
      <c r="G146" s="295"/>
    </row>
    <row r="147" spans="1:7">
      <c r="A147" s="354">
        <v>2</v>
      </c>
      <c r="B147" s="355"/>
      <c r="C147" s="354" t="s">
        <v>353</v>
      </c>
      <c r="D147" s="356">
        <f>D133+D145</f>
        <v>1921307</v>
      </c>
      <c r="E147" s="356">
        <f>E133+E145</f>
        <v>0</v>
      </c>
      <c r="F147" s="356">
        <f>F133+F145</f>
        <v>1887705</v>
      </c>
      <c r="G147" s="356">
        <f>G133+G145</f>
        <v>0</v>
      </c>
    </row>
    <row r="148" spans="1:7" ht="7.5" customHeight="1"/>
    <row r="149" spans="1:7" ht="13.5" customHeight="1">
      <c r="A149" s="365" t="s">
        <v>354</v>
      </c>
      <c r="B149" s="366"/>
      <c r="C149" s="367" t="s">
        <v>355</v>
      </c>
      <c r="D149" s="366"/>
      <c r="E149" s="366"/>
      <c r="F149" s="366"/>
      <c r="G149" s="366"/>
    </row>
    <row r="150" spans="1:7">
      <c r="A150" s="368" t="s">
        <v>356</v>
      </c>
      <c r="B150" s="437"/>
      <c r="C150" s="437" t="s">
        <v>101</v>
      </c>
      <c r="D150" s="370">
        <f t="shared" ref="D150:G150" si="21">D77+SUM(D8:D12)-D30-D31+D16-D33+D59+D63-D73+D64-D74-D54+D20-D35</f>
        <v>161955</v>
      </c>
      <c r="E150" s="370">
        <f t="shared" si="21"/>
        <v>1468</v>
      </c>
      <c r="F150" s="370">
        <f t="shared" si="21"/>
        <v>28362</v>
      </c>
      <c r="G150" s="370">
        <f t="shared" si="21"/>
        <v>19132</v>
      </c>
    </row>
    <row r="151" spans="1:7">
      <c r="A151" s="371" t="s">
        <v>357</v>
      </c>
      <c r="B151" s="366"/>
      <c r="C151" s="366" t="s">
        <v>358</v>
      </c>
      <c r="D151" s="373">
        <f t="shared" ref="D151:G151" si="22">IF(D177=0,0,D150/D177)</f>
        <v>9.6326960307618184E-2</v>
      </c>
      <c r="E151" s="373">
        <f t="shared" si="22"/>
        <v>9.3080646010118399E-4</v>
      </c>
      <c r="F151" s="373">
        <f t="shared" si="22"/>
        <v>1.7973554881700396E-2</v>
      </c>
      <c r="G151" s="373">
        <f t="shared" si="22"/>
        <v>1.1780403718351557E-2</v>
      </c>
    </row>
    <row r="152" spans="1:7" s="443" customFormat="1" ht="28">
      <c r="A152" s="381" t="s">
        <v>359</v>
      </c>
      <c r="B152" s="440"/>
      <c r="C152" s="440" t="s">
        <v>360</v>
      </c>
      <c r="D152" s="442">
        <f t="shared" ref="D152:G152" si="23">IF(D107=0,0,D150/D107)</f>
        <v>3.1685056931564737</v>
      </c>
      <c r="E152" s="442">
        <f t="shared" si="23"/>
        <v>2.4711308622024711E-2</v>
      </c>
      <c r="F152" s="442">
        <f t="shared" si="23"/>
        <v>0.65604182087342711</v>
      </c>
      <c r="G152" s="442">
        <f t="shared" si="23"/>
        <v>0.33321141822108435</v>
      </c>
    </row>
    <row r="153" spans="1:7" s="443" customFormat="1" ht="28">
      <c r="A153" s="374" t="s">
        <v>359</v>
      </c>
      <c r="B153" s="444"/>
      <c r="C153" s="444" t="s">
        <v>361</v>
      </c>
      <c r="D153" s="393">
        <f t="shared" ref="D153:G153" si="24">IF(0=D108,0,D150/D108)</f>
        <v>3.1787670022964138</v>
      </c>
      <c r="E153" s="393">
        <f t="shared" si="24"/>
        <v>2.5005961911899976E-2</v>
      </c>
      <c r="F153" s="393">
        <f t="shared" si="24"/>
        <v>0.65921346225362587</v>
      </c>
      <c r="G153" s="393">
        <f t="shared" si="24"/>
        <v>0.33613858776815364</v>
      </c>
    </row>
    <row r="154" spans="1:7" ht="28">
      <c r="A154" s="378" t="s">
        <v>362</v>
      </c>
      <c r="B154" s="446"/>
      <c r="C154" s="446" t="s">
        <v>363</v>
      </c>
      <c r="D154" s="386">
        <f t="shared" ref="D154:G154" si="25">D150-D107</f>
        <v>110841</v>
      </c>
      <c r="E154" s="386">
        <f t="shared" si="25"/>
        <v>-57938</v>
      </c>
      <c r="F154" s="386">
        <f t="shared" si="25"/>
        <v>-14870</v>
      </c>
      <c r="G154" s="386">
        <f t="shared" si="25"/>
        <v>-38285</v>
      </c>
    </row>
    <row r="155" spans="1:7" ht="28">
      <c r="A155" s="374" t="s">
        <v>364</v>
      </c>
      <c r="B155" s="444"/>
      <c r="C155" s="444" t="s">
        <v>365</v>
      </c>
      <c r="D155" s="383">
        <f t="shared" ref="D155:G155" si="26">D150-D108</f>
        <v>111006</v>
      </c>
      <c r="E155" s="383">
        <f t="shared" si="26"/>
        <v>-57238</v>
      </c>
      <c r="F155" s="383">
        <f t="shared" si="26"/>
        <v>-14662</v>
      </c>
      <c r="G155" s="383">
        <f t="shared" si="26"/>
        <v>-37785</v>
      </c>
    </row>
    <row r="156" spans="1:7">
      <c r="A156" s="368" t="s">
        <v>366</v>
      </c>
      <c r="B156" s="437"/>
      <c r="C156" s="437" t="s">
        <v>367</v>
      </c>
      <c r="D156" s="387">
        <f t="shared" ref="D156:G156" si="27">D135+D136-D137+D141-D142</f>
        <v>863680</v>
      </c>
      <c r="E156" s="387">
        <f t="shared" si="27"/>
        <v>0</v>
      </c>
      <c r="F156" s="387">
        <f t="shared" si="27"/>
        <v>918036</v>
      </c>
      <c r="G156" s="387">
        <f t="shared" si="27"/>
        <v>0</v>
      </c>
    </row>
    <row r="157" spans="1:7">
      <c r="A157" s="388" t="s">
        <v>368</v>
      </c>
      <c r="B157" s="449"/>
      <c r="C157" s="449" t="s">
        <v>369</v>
      </c>
      <c r="D157" s="390">
        <f t="shared" ref="D157:G157" si="28">IF(D177=0,0,D156/D177)</f>
        <v>0.51369620622076306</v>
      </c>
      <c r="E157" s="390">
        <f t="shared" si="28"/>
        <v>0</v>
      </c>
      <c r="F157" s="390">
        <f t="shared" si="28"/>
        <v>0.58177739332122924</v>
      </c>
      <c r="G157" s="390">
        <f t="shared" si="28"/>
        <v>0</v>
      </c>
    </row>
    <row r="158" spans="1:7">
      <c r="A158" s="368" t="s">
        <v>370</v>
      </c>
      <c r="B158" s="437"/>
      <c r="C158" s="437" t="s">
        <v>371</v>
      </c>
      <c r="D158" s="387">
        <f t="shared" ref="D158:G158" si="29">D133-D142-D111</f>
        <v>409178</v>
      </c>
      <c r="E158" s="387">
        <f t="shared" si="29"/>
        <v>0</v>
      </c>
      <c r="F158" s="387">
        <f t="shared" si="29"/>
        <v>436536</v>
      </c>
      <c r="G158" s="387">
        <f t="shared" si="29"/>
        <v>0</v>
      </c>
    </row>
    <row r="159" spans="1:7">
      <c r="A159" s="371" t="s">
        <v>372</v>
      </c>
      <c r="B159" s="366"/>
      <c r="C159" s="366" t="s">
        <v>373</v>
      </c>
      <c r="D159" s="391">
        <f t="shared" ref="D159:G159" si="30">D121-D123-D124-D142-D145</f>
        <v>-348588</v>
      </c>
      <c r="E159" s="391">
        <f t="shared" si="30"/>
        <v>0</v>
      </c>
      <c r="F159" s="391">
        <f t="shared" si="30"/>
        <v>-324090</v>
      </c>
      <c r="G159" s="391">
        <f t="shared" si="30"/>
        <v>0</v>
      </c>
    </row>
    <row r="160" spans="1:7">
      <c r="A160" s="371" t="s">
        <v>374</v>
      </c>
      <c r="B160" s="366"/>
      <c r="C160" s="366" t="s">
        <v>375</v>
      </c>
      <c r="D160" s="392">
        <f t="shared" ref="D160:G160" si="31">IF(D175=0,"-",1000*D158/D175)</f>
        <v>1535.3195002063712</v>
      </c>
      <c r="E160" s="392">
        <f t="shared" si="31"/>
        <v>0</v>
      </c>
      <c r="F160" s="392">
        <f t="shared" si="31"/>
        <v>1618.4124182982305</v>
      </c>
      <c r="G160" s="392">
        <f t="shared" si="31"/>
        <v>0</v>
      </c>
    </row>
    <row r="161" spans="1:7">
      <c r="A161" s="371" t="s">
        <v>374</v>
      </c>
      <c r="B161" s="366"/>
      <c r="C161" s="366" t="s">
        <v>376</v>
      </c>
      <c r="D161" s="391">
        <f t="shared" ref="D161:G161" si="32">IF(D175=0,0,1000*(D159/D175))</f>
        <v>-1307.9734343927057</v>
      </c>
      <c r="E161" s="391">
        <f t="shared" si="32"/>
        <v>0</v>
      </c>
      <c r="F161" s="391">
        <f t="shared" si="32"/>
        <v>-1201.5304136343245</v>
      </c>
      <c r="G161" s="391">
        <f t="shared" si="32"/>
        <v>0</v>
      </c>
    </row>
    <row r="162" spans="1:7">
      <c r="A162" s="388" t="s">
        <v>377</v>
      </c>
      <c r="B162" s="449"/>
      <c r="C162" s="449" t="s">
        <v>378</v>
      </c>
      <c r="D162" s="390">
        <f t="shared" ref="D162:G162" si="33">IF((D22+D23+D65+D66)=0,0,D158/(D22+D23+D65+D66))</f>
        <v>0.50486134074297084</v>
      </c>
      <c r="E162" s="390">
        <f t="shared" si="33"/>
        <v>0</v>
      </c>
      <c r="F162" s="390">
        <f t="shared" si="33"/>
        <v>0.53198080396204661</v>
      </c>
      <c r="G162" s="390">
        <f t="shared" si="33"/>
        <v>0</v>
      </c>
    </row>
    <row r="163" spans="1:7">
      <c r="A163" s="371" t="s">
        <v>379</v>
      </c>
      <c r="B163" s="366"/>
      <c r="C163" s="366" t="s">
        <v>350</v>
      </c>
      <c r="D163" s="370">
        <f t="shared" ref="D163:G163" si="34">D145</f>
        <v>642789</v>
      </c>
      <c r="E163" s="370">
        <f t="shared" si="34"/>
        <v>0</v>
      </c>
      <c r="F163" s="370">
        <f t="shared" si="34"/>
        <v>618490</v>
      </c>
      <c r="G163" s="370">
        <f t="shared" si="34"/>
        <v>0</v>
      </c>
    </row>
    <row r="164" spans="1:7" ht="28">
      <c r="A164" s="374" t="s">
        <v>380</v>
      </c>
      <c r="B164" s="451"/>
      <c r="C164" s="451" t="s">
        <v>381</v>
      </c>
      <c r="D164" s="393">
        <f>IF(D178=0,0,D146/D178)</f>
        <v>0.13262762673739462</v>
      </c>
      <c r="E164" s="393">
        <f>IF(E178=0,0,E146/E178)</f>
        <v>0</v>
      </c>
      <c r="F164" s="393">
        <f>IF(F178=0,0,F146/F178)</f>
        <v>0.13453121197811574</v>
      </c>
      <c r="G164" s="393">
        <f>IF(G178=0,0,G146/G178)</f>
        <v>0</v>
      </c>
    </row>
    <row r="165" spans="1:7">
      <c r="A165" s="394" t="s">
        <v>382</v>
      </c>
      <c r="B165" s="454"/>
      <c r="C165" s="454" t="s">
        <v>383</v>
      </c>
      <c r="D165" s="396">
        <f t="shared" ref="D165:G165" si="35">IF(D177=0,0,D180/D177)</f>
        <v>1.9180933857925839E-2</v>
      </c>
      <c r="E165" s="396">
        <f t="shared" si="35"/>
        <v>2.2352036329350775E-2</v>
      </c>
      <c r="F165" s="396">
        <f t="shared" si="35"/>
        <v>2.3917844592946068E-2</v>
      </c>
      <c r="G165" s="396">
        <f t="shared" si="35"/>
        <v>2.3018953199187463E-2</v>
      </c>
    </row>
    <row r="166" spans="1:7">
      <c r="A166" s="371" t="s">
        <v>384</v>
      </c>
      <c r="B166" s="366"/>
      <c r="C166" s="366" t="s">
        <v>252</v>
      </c>
      <c r="D166" s="370">
        <f t="shared" ref="D166:G166" si="36">D55</f>
        <v>78923</v>
      </c>
      <c r="E166" s="370">
        <f t="shared" si="36"/>
        <v>59522</v>
      </c>
      <c r="F166" s="370">
        <f t="shared" si="36"/>
        <v>57769</v>
      </c>
      <c r="G166" s="370">
        <f t="shared" si="36"/>
        <v>59551</v>
      </c>
    </row>
    <row r="167" spans="1:7">
      <c r="A167" s="388" t="s">
        <v>385</v>
      </c>
      <c r="B167" s="449"/>
      <c r="C167" s="449" t="s">
        <v>386</v>
      </c>
      <c r="D167" s="390">
        <f t="shared" ref="D167:G167" si="37">IF(0=D111,0,(D44+D45+D46+D47+D48)/D111)</f>
        <v>8.1044240458278696E-2</v>
      </c>
      <c r="E167" s="390">
        <f t="shared" si="37"/>
        <v>0</v>
      </c>
      <c r="F167" s="390">
        <f t="shared" si="37"/>
        <v>8.0134121312054218E-2</v>
      </c>
      <c r="G167" s="390">
        <f t="shared" si="37"/>
        <v>0</v>
      </c>
    </row>
    <row r="168" spans="1:7">
      <c r="A168" s="371" t="s">
        <v>387</v>
      </c>
      <c r="B168" s="437"/>
      <c r="C168" s="437" t="s">
        <v>388</v>
      </c>
      <c r="D168" s="370">
        <f t="shared" ref="D168:G168" si="38">D38-D44</f>
        <v>-4445</v>
      </c>
      <c r="E168" s="370">
        <f t="shared" si="38"/>
        <v>-2971</v>
      </c>
      <c r="F168" s="370">
        <f t="shared" si="38"/>
        <v>-3448</v>
      </c>
      <c r="G168" s="370">
        <f t="shared" si="38"/>
        <v>-3813</v>
      </c>
    </row>
    <row r="169" spans="1:7">
      <c r="A169" s="388" t="s">
        <v>389</v>
      </c>
      <c r="B169" s="449"/>
      <c r="C169" s="449" t="s">
        <v>390</v>
      </c>
      <c r="D169" s="373">
        <f t="shared" ref="D169:G169" si="39">IF(D177=0,0,D168/D177)</f>
        <v>-2.6437796830438261E-3</v>
      </c>
      <c r="E169" s="373">
        <f t="shared" si="39"/>
        <v>-1.8838051723164971E-3</v>
      </c>
      <c r="F169" s="373">
        <f t="shared" si="39"/>
        <v>-2.1850651305303915E-3</v>
      </c>
      <c r="G169" s="373">
        <f t="shared" si="39"/>
        <v>-2.3478297814172322E-3</v>
      </c>
    </row>
    <row r="170" spans="1:7">
      <c r="A170" s="371" t="s">
        <v>391</v>
      </c>
      <c r="B170" s="366"/>
      <c r="C170" s="366" t="s">
        <v>392</v>
      </c>
      <c r="D170" s="370">
        <f t="shared" ref="D170:G170" si="40">SUM(D82:D87)+SUM(D89:D94)</f>
        <v>83871</v>
      </c>
      <c r="E170" s="370">
        <f t="shared" si="40"/>
        <v>102373</v>
      </c>
      <c r="F170" s="370">
        <f t="shared" si="40"/>
        <v>77077</v>
      </c>
      <c r="G170" s="370">
        <f t="shared" si="40"/>
        <v>94857</v>
      </c>
    </row>
    <row r="171" spans="1:7">
      <c r="A171" s="371" t="s">
        <v>393</v>
      </c>
      <c r="B171" s="366"/>
      <c r="C171" s="366" t="s">
        <v>394</v>
      </c>
      <c r="D171" s="391">
        <f t="shared" ref="D171:G171" si="41">SUM(D96:D102)+SUM(D104:D105)</f>
        <v>32757</v>
      </c>
      <c r="E171" s="391">
        <f t="shared" si="41"/>
        <v>42967</v>
      </c>
      <c r="F171" s="391">
        <f t="shared" si="41"/>
        <v>33845</v>
      </c>
      <c r="G171" s="391">
        <f t="shared" si="41"/>
        <v>37440</v>
      </c>
    </row>
    <row r="172" spans="1:7">
      <c r="A172" s="394" t="s">
        <v>395</v>
      </c>
      <c r="B172" s="454"/>
      <c r="C172" s="454" t="s">
        <v>396</v>
      </c>
      <c r="D172" s="396">
        <f t="shared" ref="D172:G172" si="42">IF(D184=0,0,D170/D184)</f>
        <v>5.333076443242233E-2</v>
      </c>
      <c r="E172" s="396">
        <f t="shared" si="42"/>
        <v>6.2008352741292162E-2</v>
      </c>
      <c r="F172" s="396">
        <f t="shared" si="42"/>
        <v>4.7994196635667653E-2</v>
      </c>
      <c r="G172" s="396">
        <f t="shared" si="42"/>
        <v>5.6675234541080984E-2</v>
      </c>
    </row>
    <row r="173" spans="1:7">
      <c r="A173" s="479"/>
    </row>
    <row r="174" spans="1:7">
      <c r="A174" s="457" t="s">
        <v>397</v>
      </c>
      <c r="B174" s="399"/>
      <c r="C174" s="398"/>
      <c r="D174" s="316"/>
      <c r="E174" s="316"/>
      <c r="F174" s="316"/>
      <c r="G174" s="316"/>
    </row>
    <row r="175" spans="1:7" s="257" customFormat="1">
      <c r="A175" s="459" t="s">
        <v>398</v>
      </c>
      <c r="B175" s="399"/>
      <c r="C175" s="399" t="s">
        <v>421</v>
      </c>
      <c r="D175" s="461">
        <v>266510</v>
      </c>
      <c r="E175" s="461">
        <v>266510</v>
      </c>
      <c r="F175" s="461">
        <v>269731</v>
      </c>
      <c r="G175" s="461">
        <v>269731</v>
      </c>
    </row>
    <row r="176" spans="1:7">
      <c r="A176" s="457" t="s">
        <v>400</v>
      </c>
      <c r="B176" s="399"/>
      <c r="C176" s="399"/>
      <c r="D176" s="399"/>
      <c r="E176" s="399"/>
      <c r="F176" s="399"/>
      <c r="G176" s="399"/>
    </row>
    <row r="177" spans="1:7">
      <c r="A177" s="459" t="s">
        <v>401</v>
      </c>
      <c r="B177" s="399"/>
      <c r="C177" s="399" t="s">
        <v>402</v>
      </c>
      <c r="D177" s="400">
        <f t="shared" ref="D177:G177" si="43">SUM(D22:D32)+SUM(D44:D53)+SUM(D65:D72)+D75</f>
        <v>1681305</v>
      </c>
      <c r="E177" s="400">
        <f t="shared" si="43"/>
        <v>1577127</v>
      </c>
      <c r="F177" s="400">
        <f t="shared" si="43"/>
        <v>1577985</v>
      </c>
      <c r="G177" s="400">
        <f t="shared" si="43"/>
        <v>1624053</v>
      </c>
    </row>
    <row r="178" spans="1:7">
      <c r="A178" s="459" t="s">
        <v>403</v>
      </c>
      <c r="B178" s="399"/>
      <c r="C178" s="399" t="s">
        <v>404</v>
      </c>
      <c r="D178" s="400">
        <f t="shared" ref="D178:G178" si="44">D78-D17-D20-D59-D63-D64</f>
        <v>1652906</v>
      </c>
      <c r="E178" s="400">
        <f t="shared" si="44"/>
        <v>1599993</v>
      </c>
      <c r="F178" s="400">
        <f t="shared" si="44"/>
        <v>1590367</v>
      </c>
      <c r="G178" s="400">
        <f t="shared" si="44"/>
        <v>1636388</v>
      </c>
    </row>
    <row r="179" spans="1:7">
      <c r="A179" s="459"/>
      <c r="B179" s="399"/>
      <c r="C179" s="399" t="s">
        <v>405</v>
      </c>
      <c r="D179" s="400">
        <f t="shared" ref="D179:G179" si="45">D178+D170</f>
        <v>1736777</v>
      </c>
      <c r="E179" s="400">
        <f t="shared" si="45"/>
        <v>1702366</v>
      </c>
      <c r="F179" s="400">
        <f t="shared" si="45"/>
        <v>1667444</v>
      </c>
      <c r="G179" s="400">
        <f t="shared" si="45"/>
        <v>1731245</v>
      </c>
    </row>
    <row r="180" spans="1:7">
      <c r="A180" s="459" t="s">
        <v>406</v>
      </c>
      <c r="B180" s="399"/>
      <c r="C180" s="399" t="s">
        <v>407</v>
      </c>
      <c r="D180" s="400">
        <f t="shared" ref="D180:G180" si="46">D38-D44+D8+D9+D10+D16-D33</f>
        <v>32249</v>
      </c>
      <c r="E180" s="400">
        <f t="shared" si="46"/>
        <v>35252</v>
      </c>
      <c r="F180" s="400">
        <f t="shared" si="46"/>
        <v>37742</v>
      </c>
      <c r="G180" s="400">
        <f t="shared" si="46"/>
        <v>37384</v>
      </c>
    </row>
    <row r="181" spans="1:7" ht="27.5" customHeight="1">
      <c r="A181" s="462" t="s">
        <v>408</v>
      </c>
      <c r="B181" s="402"/>
      <c r="C181" s="402" t="s">
        <v>409</v>
      </c>
      <c r="D181" s="403">
        <f t="shared" ref="D181:G181" si="47">D22+D23+D24+D25+D26+D29+SUM(D44:D47)+SUM(D49:D53)-D54+D32-D33+SUM(D65:D70)+D72</f>
        <v>1650739</v>
      </c>
      <c r="E181" s="403">
        <f t="shared" si="47"/>
        <v>1549046</v>
      </c>
      <c r="F181" s="403">
        <f t="shared" si="47"/>
        <v>1557201</v>
      </c>
      <c r="G181" s="403">
        <f t="shared" si="47"/>
        <v>1596969</v>
      </c>
    </row>
    <row r="182" spans="1:7">
      <c r="A182" s="464" t="s">
        <v>410</v>
      </c>
      <c r="B182" s="402"/>
      <c r="C182" s="402" t="s">
        <v>411</v>
      </c>
      <c r="D182" s="403">
        <f t="shared" ref="D182:G182" si="48">D181+D171</f>
        <v>1683496</v>
      </c>
      <c r="E182" s="403">
        <f t="shared" si="48"/>
        <v>1592013</v>
      </c>
      <c r="F182" s="403">
        <f t="shared" si="48"/>
        <v>1591046</v>
      </c>
      <c r="G182" s="403">
        <f t="shared" si="48"/>
        <v>1634409</v>
      </c>
    </row>
    <row r="183" spans="1:7">
      <c r="A183" s="464" t="s">
        <v>412</v>
      </c>
      <c r="B183" s="402"/>
      <c r="C183" s="402" t="s">
        <v>413</v>
      </c>
      <c r="D183" s="403">
        <f t="shared" ref="D183:G183" si="49">D4+D5-D7+D38+D39+D40+D41+D43+D13-D16+D57+D58+D60+D62</f>
        <v>1488786</v>
      </c>
      <c r="E183" s="403">
        <f t="shared" si="49"/>
        <v>1548582</v>
      </c>
      <c r="F183" s="403">
        <f t="shared" si="49"/>
        <v>1528888</v>
      </c>
      <c r="G183" s="403">
        <f t="shared" si="49"/>
        <v>1578837</v>
      </c>
    </row>
    <row r="184" spans="1:7">
      <c r="A184" s="464" t="s">
        <v>414</v>
      </c>
      <c r="B184" s="402"/>
      <c r="C184" s="402" t="s">
        <v>415</v>
      </c>
      <c r="D184" s="403">
        <f t="shared" ref="D184:G184" si="50">D183+D170</f>
        <v>1572657</v>
      </c>
      <c r="E184" s="403">
        <f t="shared" si="50"/>
        <v>1650955</v>
      </c>
      <c r="F184" s="403">
        <f t="shared" si="50"/>
        <v>1605965</v>
      </c>
      <c r="G184" s="403">
        <f t="shared" si="50"/>
        <v>1673694</v>
      </c>
    </row>
    <row r="185" spans="1:7">
      <c r="A185" s="464"/>
      <c r="B185" s="402"/>
      <c r="C185" s="402" t="s">
        <v>416</v>
      </c>
      <c r="D185" s="403">
        <f t="shared" ref="D185:G186" si="51">D181-D183</f>
        <v>161953</v>
      </c>
      <c r="E185" s="403">
        <f t="shared" si="51"/>
        <v>464</v>
      </c>
      <c r="F185" s="403">
        <f t="shared" si="51"/>
        <v>28313</v>
      </c>
      <c r="G185" s="403">
        <f t="shared" si="51"/>
        <v>18132</v>
      </c>
    </row>
    <row r="186" spans="1:7">
      <c r="A186" s="464"/>
      <c r="B186" s="402"/>
      <c r="C186" s="402" t="s">
        <v>417</v>
      </c>
      <c r="D186" s="403">
        <f t="shared" si="51"/>
        <v>110839</v>
      </c>
      <c r="E186" s="403">
        <f t="shared" si="51"/>
        <v>-58942</v>
      </c>
      <c r="F186" s="403">
        <f t="shared" si="51"/>
        <v>-14919</v>
      </c>
      <c r="G186" s="403">
        <f t="shared" si="51"/>
        <v>-39285</v>
      </c>
    </row>
  </sheetData>
  <sheetProtection selectLockedCells="1" sort="0" autoFilter="0" pivotTables="0"/>
  <autoFilter ref="A1:AN1" xr:uid="{00000000-0009-0000-0000-000014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7" max="8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AP186"/>
  <sheetViews>
    <sheetView zoomScale="115" zoomScaleNormal="115" workbookViewId="0">
      <selection activeCell="B31" sqref="B31"/>
    </sheetView>
  </sheetViews>
  <sheetFormatPr baseColWidth="10" defaultColWidth="11.5" defaultRowHeight="13"/>
  <cols>
    <col min="1" max="1" width="16.33203125" style="479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42" s="244" customFormat="1" ht="18" customHeight="1">
      <c r="A1" s="484" t="s">
        <v>113</v>
      </c>
      <c r="B1" s="240" t="s">
        <v>659</v>
      </c>
      <c r="C1" s="240" t="s">
        <v>660</v>
      </c>
      <c r="D1" s="241" t="s">
        <v>176</v>
      </c>
      <c r="E1" s="242" t="s">
        <v>22</v>
      </c>
      <c r="F1" s="241" t="s">
        <v>176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</row>
    <row r="2" spans="1:42" s="250" customFormat="1" ht="15" customHeight="1">
      <c r="A2" s="485"/>
      <c r="B2" s="246"/>
      <c r="C2" s="247" t="s">
        <v>431</v>
      </c>
      <c r="D2" s="248">
        <v>2015</v>
      </c>
      <c r="E2" s="249">
        <v>2016</v>
      </c>
      <c r="F2" s="248">
        <v>2016</v>
      </c>
      <c r="G2" s="249">
        <v>2017</v>
      </c>
    </row>
    <row r="3" spans="1:42" ht="15" customHeight="1">
      <c r="A3" s="571" t="s">
        <v>432</v>
      </c>
      <c r="B3" s="572"/>
      <c r="C3" s="572"/>
      <c r="D3" s="251"/>
      <c r="E3" s="251"/>
      <c r="F3" s="251"/>
      <c r="G3" s="251"/>
    </row>
    <row r="4" spans="1:42" s="257" customFormat="1" ht="12.75" customHeight="1">
      <c r="A4" s="486">
        <v>30</v>
      </c>
      <c r="B4" s="254"/>
      <c r="C4" s="255" t="s">
        <v>116</v>
      </c>
      <c r="D4" s="256">
        <v>1000138.10646</v>
      </c>
      <c r="E4" s="256">
        <v>996731.05</v>
      </c>
      <c r="F4" s="256">
        <v>1001743.01691</v>
      </c>
      <c r="G4" s="256">
        <v>1014064.4</v>
      </c>
    </row>
    <row r="5" spans="1:42" s="257" customFormat="1" ht="12.75" customHeight="1">
      <c r="A5" s="265">
        <v>31</v>
      </c>
      <c r="B5" s="259"/>
      <c r="C5" s="260" t="s">
        <v>433</v>
      </c>
      <c r="D5" s="261">
        <v>278554.52562000003</v>
      </c>
      <c r="E5" s="261">
        <v>282001.88</v>
      </c>
      <c r="F5" s="261">
        <v>301424.39029999997</v>
      </c>
      <c r="G5" s="261">
        <v>283299.7</v>
      </c>
    </row>
    <row r="6" spans="1:42" s="257" customFormat="1" ht="12.75" customHeight="1">
      <c r="A6" s="262" t="s">
        <v>118</v>
      </c>
      <c r="B6" s="263"/>
      <c r="C6" s="264" t="s">
        <v>434</v>
      </c>
      <c r="D6" s="261">
        <v>46878.333179999994</v>
      </c>
      <c r="E6" s="261">
        <v>48018.7</v>
      </c>
      <c r="F6" s="261">
        <v>47170.730729999996</v>
      </c>
      <c r="G6" s="261">
        <v>46831.6</v>
      </c>
    </row>
    <row r="7" spans="1:42" s="257" customFormat="1" ht="12.75" customHeight="1">
      <c r="A7" s="262" t="s">
        <v>435</v>
      </c>
      <c r="B7" s="263"/>
      <c r="C7" s="264" t="s">
        <v>436</v>
      </c>
      <c r="D7" s="261">
        <v>0</v>
      </c>
      <c r="E7" s="261">
        <v>0</v>
      </c>
      <c r="F7" s="261">
        <v>0</v>
      </c>
      <c r="G7" s="261">
        <v>0</v>
      </c>
    </row>
    <row r="8" spans="1:42" s="257" customFormat="1" ht="12.75" customHeight="1">
      <c r="A8" s="265">
        <v>330</v>
      </c>
      <c r="B8" s="259"/>
      <c r="C8" s="260" t="s">
        <v>437</v>
      </c>
      <c r="D8" s="261">
        <v>94831.46686</v>
      </c>
      <c r="E8" s="261">
        <v>103100</v>
      </c>
      <c r="F8" s="261">
        <v>93323.962419999996</v>
      </c>
      <c r="G8" s="261">
        <v>103663</v>
      </c>
    </row>
    <row r="9" spans="1:42" s="257" customFormat="1" ht="12.75" customHeight="1">
      <c r="A9" s="265">
        <v>332</v>
      </c>
      <c r="B9" s="259"/>
      <c r="C9" s="260" t="s">
        <v>438</v>
      </c>
      <c r="D9" s="261">
        <v>0</v>
      </c>
      <c r="E9" s="261">
        <v>0</v>
      </c>
      <c r="F9" s="261">
        <v>0</v>
      </c>
      <c r="G9" s="261">
        <v>0</v>
      </c>
    </row>
    <row r="10" spans="1:42" s="257" customFormat="1" ht="12.75" customHeight="1">
      <c r="A10" s="265">
        <v>339</v>
      </c>
      <c r="B10" s="259"/>
      <c r="C10" s="260" t="s">
        <v>439</v>
      </c>
      <c r="D10" s="261">
        <v>0</v>
      </c>
      <c r="E10" s="261">
        <v>0</v>
      </c>
      <c r="F10" s="261">
        <v>0</v>
      </c>
      <c r="G10" s="261">
        <v>0</v>
      </c>
    </row>
    <row r="11" spans="1:42" s="347" customFormat="1" ht="28.25" customHeight="1">
      <c r="A11" s="266">
        <v>350</v>
      </c>
      <c r="B11" s="487"/>
      <c r="C11" s="268" t="s">
        <v>440</v>
      </c>
      <c r="D11" s="261">
        <v>22272.317030000002</v>
      </c>
      <c r="E11" s="261">
        <v>20302.939999999999</v>
      </c>
      <c r="F11" s="261">
        <v>27425.524120000002</v>
      </c>
      <c r="G11" s="261">
        <v>17022.169999999998</v>
      </c>
    </row>
    <row r="12" spans="1:42" s="269" customFormat="1" ht="28">
      <c r="A12" s="266">
        <v>351</v>
      </c>
      <c r="B12" s="267"/>
      <c r="C12" s="268" t="s">
        <v>441</v>
      </c>
      <c r="D12" s="261">
        <v>0</v>
      </c>
      <c r="E12" s="261">
        <v>0</v>
      </c>
      <c r="F12" s="261">
        <v>0</v>
      </c>
      <c r="G12" s="261">
        <v>0</v>
      </c>
    </row>
    <row r="13" spans="1:42" s="257" customFormat="1" ht="12.75" customHeight="1">
      <c r="A13" s="265">
        <v>36</v>
      </c>
      <c r="B13" s="259"/>
      <c r="C13" s="260" t="s">
        <v>442</v>
      </c>
      <c r="D13" s="261">
        <v>1806293.5232600006</v>
      </c>
      <c r="E13" s="261">
        <v>1834764.81</v>
      </c>
      <c r="F13" s="261">
        <v>1831214.2000800001</v>
      </c>
      <c r="G13" s="261">
        <v>1854879</v>
      </c>
    </row>
    <row r="14" spans="1:42" s="257" customFormat="1" ht="12.75" customHeight="1">
      <c r="A14" s="270" t="s">
        <v>443</v>
      </c>
      <c r="B14" s="259"/>
      <c r="C14" s="271" t="s">
        <v>444</v>
      </c>
      <c r="D14" s="261">
        <v>511006.94286999997</v>
      </c>
      <c r="E14" s="261">
        <v>521375.9</v>
      </c>
      <c r="F14" s="261">
        <v>524116.51379</v>
      </c>
      <c r="G14" s="261">
        <v>536445.30000000005</v>
      </c>
    </row>
    <row r="15" spans="1:42" s="257" customFormat="1" ht="12.75" customHeight="1">
      <c r="A15" s="270" t="s">
        <v>445</v>
      </c>
      <c r="B15" s="259"/>
      <c r="C15" s="271" t="s">
        <v>446</v>
      </c>
      <c r="D15" s="261">
        <v>27303.707709999999</v>
      </c>
      <c r="E15" s="261">
        <v>27847.81</v>
      </c>
      <c r="F15" s="261">
        <v>25466.74553</v>
      </c>
      <c r="G15" s="261">
        <v>26420</v>
      </c>
    </row>
    <row r="16" spans="1:42" s="273" customFormat="1" ht="26.25" customHeight="1">
      <c r="A16" s="270" t="s">
        <v>447</v>
      </c>
      <c r="B16" s="272"/>
      <c r="C16" s="271" t="s">
        <v>448</v>
      </c>
      <c r="D16" s="261">
        <v>76708.119189999998</v>
      </c>
      <c r="E16" s="261">
        <v>78980</v>
      </c>
      <c r="F16" s="261">
        <v>79994.028049999994</v>
      </c>
      <c r="G16" s="261">
        <v>82710</v>
      </c>
    </row>
    <row r="17" spans="1:7" s="274" customFormat="1">
      <c r="A17" s="265">
        <v>37</v>
      </c>
      <c r="B17" s="259"/>
      <c r="C17" s="260" t="s">
        <v>449</v>
      </c>
      <c r="D17" s="261">
        <v>125037.56760000001</v>
      </c>
      <c r="E17" s="261">
        <v>125565.7</v>
      </c>
      <c r="F17" s="261">
        <v>125364.25639</v>
      </c>
      <c r="G17" s="261">
        <v>128051.1</v>
      </c>
    </row>
    <row r="18" spans="1:7" s="274" customFormat="1">
      <c r="A18" s="275" t="s">
        <v>450</v>
      </c>
      <c r="B18" s="263"/>
      <c r="C18" s="264" t="s">
        <v>451</v>
      </c>
      <c r="D18" s="261">
        <v>73330.635999999999</v>
      </c>
      <c r="E18" s="261">
        <v>71213.399999999994</v>
      </c>
      <c r="F18" s="261">
        <v>73077.107000000004</v>
      </c>
      <c r="G18" s="261">
        <v>74900</v>
      </c>
    </row>
    <row r="19" spans="1:7" s="274" customFormat="1">
      <c r="A19" s="275" t="s">
        <v>452</v>
      </c>
      <c r="B19" s="263"/>
      <c r="C19" s="264" t="s">
        <v>453</v>
      </c>
      <c r="D19" s="261">
        <v>44174.898150000008</v>
      </c>
      <c r="E19" s="261">
        <v>45766.9</v>
      </c>
      <c r="F19" s="261">
        <v>45593.297100000003</v>
      </c>
      <c r="G19" s="261">
        <v>44476</v>
      </c>
    </row>
    <row r="20" spans="1:7" s="257" customFormat="1" ht="12.75" customHeight="1">
      <c r="A20" s="488">
        <v>39</v>
      </c>
      <c r="B20" s="277"/>
      <c r="C20" s="278" t="s">
        <v>138</v>
      </c>
      <c r="D20" s="279">
        <v>208231.52371000007</v>
      </c>
      <c r="E20" s="279">
        <v>201229.96</v>
      </c>
      <c r="F20" s="279">
        <v>200934.01309999998</v>
      </c>
      <c r="G20" s="279">
        <v>203696.8</v>
      </c>
    </row>
    <row r="21" spans="1:7" ht="12.75" customHeight="1">
      <c r="A21" s="489"/>
      <c r="B21" s="280"/>
      <c r="C21" s="281" t="s">
        <v>454</v>
      </c>
      <c r="D21" s="282">
        <f t="shared" ref="D21:G21" si="0">D4+D5+SUM(D8:D13)+D17</f>
        <v>3327127.5068300008</v>
      </c>
      <c r="E21" s="282">
        <f t="shared" si="0"/>
        <v>3362466.3800000004</v>
      </c>
      <c r="F21" s="282">
        <f t="shared" si="0"/>
        <v>3380495.3502199994</v>
      </c>
      <c r="G21" s="282">
        <f t="shared" si="0"/>
        <v>3400979.37</v>
      </c>
    </row>
    <row r="22" spans="1:7" s="347" customFormat="1" ht="12.75" customHeight="1">
      <c r="A22" s="266" t="s">
        <v>217</v>
      </c>
      <c r="B22" s="487"/>
      <c r="C22" s="268" t="s">
        <v>455</v>
      </c>
      <c r="D22" s="346">
        <v>1372175.6783499999</v>
      </c>
      <c r="E22" s="346">
        <v>1414403.8</v>
      </c>
      <c r="F22" s="346">
        <v>1443636.35274</v>
      </c>
      <c r="G22" s="346">
        <v>1431405</v>
      </c>
    </row>
    <row r="23" spans="1:7" s="347" customFormat="1" ht="14">
      <c r="A23" s="266" t="s">
        <v>219</v>
      </c>
      <c r="B23" s="487"/>
      <c r="C23" s="268" t="s">
        <v>456</v>
      </c>
      <c r="D23" s="346">
        <v>446447.08487999998</v>
      </c>
      <c r="E23" s="346">
        <v>425600</v>
      </c>
      <c r="F23" s="346">
        <v>454917.37450000003</v>
      </c>
      <c r="G23" s="346">
        <v>440970</v>
      </c>
    </row>
    <row r="24" spans="1:7" s="284" customFormat="1" ht="12.75" customHeight="1">
      <c r="A24" s="265">
        <v>41</v>
      </c>
      <c r="B24" s="259"/>
      <c r="C24" s="260" t="s">
        <v>457</v>
      </c>
      <c r="D24" s="283">
        <v>175317.35993999997</v>
      </c>
      <c r="E24" s="283">
        <v>140504.6</v>
      </c>
      <c r="F24" s="283">
        <v>140020.42290000001</v>
      </c>
      <c r="G24" s="283">
        <v>140965.1</v>
      </c>
    </row>
    <row r="25" spans="1:7" s="257" customFormat="1" ht="12.75" customHeight="1">
      <c r="A25" s="473">
        <v>42</v>
      </c>
      <c r="B25" s="286"/>
      <c r="C25" s="260" t="s">
        <v>458</v>
      </c>
      <c r="D25" s="283">
        <v>246295.38764000003</v>
      </c>
      <c r="E25" s="283">
        <v>264051.81</v>
      </c>
      <c r="F25" s="283">
        <v>256932.20543</v>
      </c>
      <c r="G25" s="283">
        <v>270685.3</v>
      </c>
    </row>
    <row r="26" spans="1:7" s="288" customFormat="1" ht="12.75" customHeight="1">
      <c r="A26" s="266">
        <v>430</v>
      </c>
      <c r="B26" s="259"/>
      <c r="C26" s="260" t="s">
        <v>459</v>
      </c>
      <c r="D26" s="287">
        <v>14515.696339999999</v>
      </c>
      <c r="E26" s="287">
        <v>15294.8</v>
      </c>
      <c r="F26" s="287">
        <v>16542.204600000001</v>
      </c>
      <c r="G26" s="287">
        <v>13612.4</v>
      </c>
    </row>
    <row r="27" spans="1:7" s="288" customFormat="1" ht="12.75" customHeight="1">
      <c r="A27" s="266">
        <v>431</v>
      </c>
      <c r="B27" s="259"/>
      <c r="C27" s="260" t="s">
        <v>460</v>
      </c>
      <c r="D27" s="287">
        <v>77.23</v>
      </c>
      <c r="E27" s="287">
        <v>0</v>
      </c>
      <c r="F27" s="287">
        <v>0</v>
      </c>
      <c r="G27" s="287">
        <v>0</v>
      </c>
    </row>
    <row r="28" spans="1:7" s="288" customFormat="1" ht="12.75" customHeight="1">
      <c r="A28" s="266">
        <v>432</v>
      </c>
      <c r="B28" s="259"/>
      <c r="C28" s="260" t="s">
        <v>461</v>
      </c>
      <c r="D28" s="287">
        <v>0</v>
      </c>
      <c r="E28" s="287">
        <v>0</v>
      </c>
      <c r="F28" s="287">
        <v>0</v>
      </c>
      <c r="G28" s="287">
        <v>0</v>
      </c>
    </row>
    <row r="29" spans="1:7" s="288" customFormat="1" ht="12.75" customHeight="1">
      <c r="A29" s="266">
        <v>439</v>
      </c>
      <c r="B29" s="259"/>
      <c r="C29" s="260" t="s">
        <v>462</v>
      </c>
      <c r="D29" s="287">
        <v>1247.9729100000002</v>
      </c>
      <c r="E29" s="287">
        <v>2524.9</v>
      </c>
      <c r="F29" s="287">
        <v>5233.6425199999994</v>
      </c>
      <c r="G29" s="287">
        <v>2524.9</v>
      </c>
    </row>
    <row r="30" spans="1:7" s="257" customFormat="1" ht="28">
      <c r="A30" s="266">
        <v>450</v>
      </c>
      <c r="B30" s="267"/>
      <c r="C30" s="268" t="s">
        <v>463</v>
      </c>
      <c r="D30" s="261">
        <v>11747.833490000001</v>
      </c>
      <c r="E30" s="261">
        <v>8839.81</v>
      </c>
      <c r="F30" s="261">
        <v>10003.556279999999</v>
      </c>
      <c r="G30" s="261">
        <v>11529.4</v>
      </c>
    </row>
    <row r="31" spans="1:7" s="269" customFormat="1" ht="28">
      <c r="A31" s="266">
        <v>451</v>
      </c>
      <c r="B31" s="267"/>
      <c r="C31" s="268" t="s">
        <v>464</v>
      </c>
      <c r="D31" s="283">
        <v>0</v>
      </c>
      <c r="E31" s="283">
        <v>0</v>
      </c>
      <c r="F31" s="283">
        <v>0</v>
      </c>
      <c r="G31" s="283">
        <v>0</v>
      </c>
    </row>
    <row r="32" spans="1:7" s="257" customFormat="1" ht="12.75" customHeight="1">
      <c r="A32" s="265">
        <v>46</v>
      </c>
      <c r="B32" s="259"/>
      <c r="C32" s="260" t="s">
        <v>465</v>
      </c>
      <c r="D32" s="283">
        <v>824863.13055999996</v>
      </c>
      <c r="E32" s="283">
        <v>858908.71</v>
      </c>
      <c r="F32" s="283">
        <v>851576.99447999988</v>
      </c>
      <c r="G32" s="283">
        <v>898843.9</v>
      </c>
    </row>
    <row r="33" spans="1:7" s="273" customFormat="1" ht="14">
      <c r="A33" s="270" t="s">
        <v>466</v>
      </c>
      <c r="B33" s="490"/>
      <c r="C33" s="271" t="s">
        <v>467</v>
      </c>
      <c r="D33" s="491">
        <v>0</v>
      </c>
      <c r="E33" s="491">
        <v>0</v>
      </c>
      <c r="F33" s="491">
        <v>0</v>
      </c>
      <c r="G33" s="491">
        <v>0</v>
      </c>
    </row>
    <row r="34" spans="1:7" s="257" customFormat="1" ht="15" customHeight="1">
      <c r="A34" s="265">
        <v>47</v>
      </c>
      <c r="B34" s="259"/>
      <c r="C34" s="260" t="s">
        <v>449</v>
      </c>
      <c r="D34" s="283">
        <v>125037.56760000001</v>
      </c>
      <c r="E34" s="283">
        <v>125565.7</v>
      </c>
      <c r="F34" s="283">
        <v>125364.25639</v>
      </c>
      <c r="G34" s="283">
        <v>128051.1</v>
      </c>
    </row>
    <row r="35" spans="1:7" s="257" customFormat="1" ht="15" customHeight="1">
      <c r="A35" s="488">
        <v>49</v>
      </c>
      <c r="B35" s="277"/>
      <c r="C35" s="278" t="s">
        <v>138</v>
      </c>
      <c r="D35" s="290">
        <v>208231.52371000001</v>
      </c>
      <c r="E35" s="290">
        <v>201229.96</v>
      </c>
      <c r="F35" s="290">
        <v>200934.01309999998</v>
      </c>
      <c r="G35" s="290">
        <v>203696.8</v>
      </c>
    </row>
    <row r="36" spans="1:7" ht="13.5" customHeight="1">
      <c r="A36" s="489"/>
      <c r="B36" s="291"/>
      <c r="C36" s="281" t="s">
        <v>468</v>
      </c>
      <c r="D36" s="282">
        <f>D22+D23+D24+D25+D26+D27+D28+D29+D30+D31+D32+D34</f>
        <v>3217724.9417099999</v>
      </c>
      <c r="E36" s="282">
        <f>E22+E23+E24+E25+E26+E27+E28+E29+E30+E31+E32+E34</f>
        <v>3255694.13</v>
      </c>
      <c r="F36" s="282">
        <f>F22+F23+F24+F25+F26+F27+F28+F29+F30+F31+F32+F34</f>
        <v>3304227.0098400004</v>
      </c>
      <c r="G36" s="282">
        <f>G22+G23+G24+G25+G26+G27+G28+G29+G30+G31+G32+G34</f>
        <v>3338587.0999999996</v>
      </c>
    </row>
    <row r="37" spans="1:7" s="292" customFormat="1" ht="15" customHeight="1">
      <c r="A37" s="489"/>
      <c r="B37" s="291"/>
      <c r="C37" s="281" t="s">
        <v>469</v>
      </c>
      <c r="D37" s="282">
        <f t="shared" ref="D37:G37" si="1">D36-D21</f>
        <v>-109402.56512000086</v>
      </c>
      <c r="E37" s="282">
        <f t="shared" si="1"/>
        <v>-106772.25000000047</v>
      </c>
      <c r="F37" s="282">
        <f t="shared" si="1"/>
        <v>-76268.340379999019</v>
      </c>
      <c r="G37" s="282">
        <f t="shared" si="1"/>
        <v>-62392.270000000484</v>
      </c>
    </row>
    <row r="38" spans="1:7" s="269" customFormat="1" ht="15" customHeight="1">
      <c r="A38" s="265">
        <v>340</v>
      </c>
      <c r="B38" s="259"/>
      <c r="C38" s="260" t="s">
        <v>470</v>
      </c>
      <c r="D38" s="283">
        <v>34948.496299999999</v>
      </c>
      <c r="E38" s="283">
        <v>35381</v>
      </c>
      <c r="F38" s="283">
        <v>32565.910899999999</v>
      </c>
      <c r="G38" s="283">
        <v>26871</v>
      </c>
    </row>
    <row r="39" spans="1:7" s="269" customFormat="1" ht="15" customHeight="1">
      <c r="A39" s="265">
        <v>341</v>
      </c>
      <c r="B39" s="259"/>
      <c r="C39" s="260" t="s">
        <v>471</v>
      </c>
      <c r="D39" s="283">
        <v>275.27609000000001</v>
      </c>
      <c r="E39" s="283">
        <v>20</v>
      </c>
      <c r="F39" s="283">
        <v>1.2723</v>
      </c>
      <c r="G39" s="283">
        <v>20</v>
      </c>
    </row>
    <row r="40" spans="1:7" s="273" customFormat="1" ht="15" customHeight="1">
      <c r="A40" s="266">
        <v>342</v>
      </c>
      <c r="B40" s="487"/>
      <c r="C40" s="268" t="s">
        <v>472</v>
      </c>
      <c r="D40" s="346">
        <v>2043.9163199999998</v>
      </c>
      <c r="E40" s="346">
        <v>2645</v>
      </c>
      <c r="F40" s="346">
        <v>2179.3988799999997</v>
      </c>
      <c r="G40" s="346">
        <v>2871</v>
      </c>
    </row>
    <row r="41" spans="1:7" s="269" customFormat="1" ht="15" customHeight="1">
      <c r="A41" s="265">
        <v>343</v>
      </c>
      <c r="B41" s="259"/>
      <c r="C41" s="260" t="s">
        <v>473</v>
      </c>
      <c r="D41" s="283">
        <v>0</v>
      </c>
      <c r="E41" s="283">
        <v>0</v>
      </c>
      <c r="F41" s="283">
        <v>0</v>
      </c>
      <c r="G41" s="283">
        <v>0</v>
      </c>
    </row>
    <row r="42" spans="1:7" s="273" customFormat="1" ht="15" customHeight="1">
      <c r="A42" s="266">
        <v>344</v>
      </c>
      <c r="B42" s="487"/>
      <c r="C42" s="268" t="s">
        <v>474</v>
      </c>
      <c r="D42" s="346">
        <v>0</v>
      </c>
      <c r="E42" s="346">
        <v>0</v>
      </c>
      <c r="F42" s="346">
        <v>0</v>
      </c>
      <c r="G42" s="346">
        <v>0</v>
      </c>
    </row>
    <row r="43" spans="1:7" s="269" customFormat="1" ht="15" customHeight="1">
      <c r="A43" s="265">
        <v>349</v>
      </c>
      <c r="B43" s="259"/>
      <c r="C43" s="260" t="s">
        <v>475</v>
      </c>
      <c r="D43" s="283">
        <v>3880.3776100000009</v>
      </c>
      <c r="E43" s="283">
        <v>3350</v>
      </c>
      <c r="F43" s="283">
        <v>3670.7217199999996</v>
      </c>
      <c r="G43" s="283">
        <v>3197.2</v>
      </c>
    </row>
    <row r="44" spans="1:7" s="257" customFormat="1" ht="15" customHeight="1">
      <c r="A44" s="265">
        <v>440</v>
      </c>
      <c r="B44" s="259"/>
      <c r="C44" s="260" t="s">
        <v>476</v>
      </c>
      <c r="D44" s="283">
        <v>10385.734790000002</v>
      </c>
      <c r="E44" s="283">
        <v>11394.4</v>
      </c>
      <c r="F44" s="283">
        <v>11430.846100000001</v>
      </c>
      <c r="G44" s="283">
        <v>12344.4</v>
      </c>
    </row>
    <row r="45" spans="1:7" s="347" customFormat="1" ht="15" customHeight="1">
      <c r="A45" s="266">
        <v>441</v>
      </c>
      <c r="B45" s="487"/>
      <c r="C45" s="268" t="s">
        <v>477</v>
      </c>
      <c r="D45" s="492">
        <v>260.93124999999998</v>
      </c>
      <c r="E45" s="492">
        <v>30</v>
      </c>
      <c r="F45" s="492">
        <v>204.4768</v>
      </c>
      <c r="G45" s="492">
        <v>30</v>
      </c>
    </row>
    <row r="46" spans="1:7" s="347" customFormat="1" ht="15" customHeight="1">
      <c r="A46" s="266">
        <v>442</v>
      </c>
      <c r="B46" s="487"/>
      <c r="C46" s="268" t="s">
        <v>478</v>
      </c>
      <c r="D46" s="346">
        <v>0</v>
      </c>
      <c r="E46" s="346">
        <v>0</v>
      </c>
      <c r="F46" s="346">
        <v>0</v>
      </c>
      <c r="G46" s="346">
        <v>0</v>
      </c>
    </row>
    <row r="47" spans="1:7" s="257" customFormat="1" ht="15" customHeight="1">
      <c r="A47" s="265">
        <v>443</v>
      </c>
      <c r="B47" s="259"/>
      <c r="C47" s="260" t="s">
        <v>479</v>
      </c>
      <c r="D47" s="420">
        <v>0</v>
      </c>
      <c r="E47" s="420">
        <v>0</v>
      </c>
      <c r="F47" s="420">
        <v>0</v>
      </c>
      <c r="G47" s="420">
        <v>0</v>
      </c>
    </row>
    <row r="48" spans="1:7" s="257" customFormat="1" ht="15" customHeight="1">
      <c r="A48" s="265">
        <v>444</v>
      </c>
      <c r="B48" s="259"/>
      <c r="C48" s="260" t="s">
        <v>480</v>
      </c>
      <c r="D48" s="420">
        <v>0</v>
      </c>
      <c r="E48" s="420">
        <v>0</v>
      </c>
      <c r="F48" s="420">
        <v>5102.0020000000004</v>
      </c>
      <c r="G48" s="420">
        <v>0</v>
      </c>
    </row>
    <row r="49" spans="1:7" s="257" customFormat="1" ht="15" customHeight="1">
      <c r="A49" s="265">
        <v>445</v>
      </c>
      <c r="B49" s="259"/>
      <c r="C49" s="260" t="s">
        <v>481</v>
      </c>
      <c r="D49" s="283">
        <v>256.22613999999999</v>
      </c>
      <c r="E49" s="283">
        <v>246.7</v>
      </c>
      <c r="F49" s="283">
        <v>205.84877</v>
      </c>
      <c r="G49" s="283">
        <v>238.7</v>
      </c>
    </row>
    <row r="50" spans="1:7" s="257" customFormat="1" ht="15" customHeight="1">
      <c r="A50" s="265">
        <v>446</v>
      </c>
      <c r="B50" s="259"/>
      <c r="C50" s="260" t="s">
        <v>482</v>
      </c>
      <c r="D50" s="283">
        <v>41322.967779999999</v>
      </c>
      <c r="E50" s="283">
        <v>40255</v>
      </c>
      <c r="F50" s="283">
        <v>38564.900370000003</v>
      </c>
      <c r="G50" s="283">
        <v>40227</v>
      </c>
    </row>
    <row r="51" spans="1:7" s="347" customFormat="1" ht="15" customHeight="1">
      <c r="A51" s="266">
        <v>447</v>
      </c>
      <c r="B51" s="487"/>
      <c r="C51" s="268" t="s">
        <v>483</v>
      </c>
      <c r="D51" s="346">
        <v>7493.9775099999997</v>
      </c>
      <c r="E51" s="346">
        <v>7554.46</v>
      </c>
      <c r="F51" s="346">
        <v>7699.5785900000001</v>
      </c>
      <c r="G51" s="346">
        <v>8177.5</v>
      </c>
    </row>
    <row r="52" spans="1:7" s="257" customFormat="1" ht="15" customHeight="1">
      <c r="A52" s="265">
        <v>448</v>
      </c>
      <c r="B52" s="259"/>
      <c r="C52" s="260" t="s">
        <v>484</v>
      </c>
      <c r="D52" s="420">
        <v>0</v>
      </c>
      <c r="E52" s="420">
        <v>0</v>
      </c>
      <c r="F52" s="420">
        <v>0</v>
      </c>
      <c r="G52" s="420">
        <v>0</v>
      </c>
    </row>
    <row r="53" spans="1:7" s="347" customFormat="1" ht="15" customHeight="1">
      <c r="A53" s="266">
        <v>449</v>
      </c>
      <c r="B53" s="487"/>
      <c r="C53" s="268" t="s">
        <v>485</v>
      </c>
      <c r="D53" s="492">
        <v>0</v>
      </c>
      <c r="E53" s="492">
        <v>0</v>
      </c>
      <c r="F53" s="492">
        <v>3200.3766900000001</v>
      </c>
      <c r="G53" s="492">
        <v>0</v>
      </c>
    </row>
    <row r="54" spans="1:7" s="269" customFormat="1" ht="13.5" customHeight="1">
      <c r="A54" s="293" t="s">
        <v>486</v>
      </c>
      <c r="B54" s="294"/>
      <c r="C54" s="294" t="s">
        <v>487</v>
      </c>
      <c r="D54" s="493">
        <v>0</v>
      </c>
      <c r="E54" s="493">
        <v>0</v>
      </c>
      <c r="F54" s="493">
        <v>0</v>
      </c>
      <c r="G54" s="493">
        <v>0</v>
      </c>
    </row>
    <row r="55" spans="1:7" ht="15" customHeight="1">
      <c r="A55" s="494"/>
      <c r="B55" s="291"/>
      <c r="C55" s="281" t="s">
        <v>488</v>
      </c>
      <c r="D55" s="282">
        <f t="shared" ref="D55:G55" si="2">SUM(D44:D53)-SUM(D38:D43)</f>
        <v>18571.77115</v>
      </c>
      <c r="E55" s="282">
        <f t="shared" si="2"/>
        <v>18084.559999999998</v>
      </c>
      <c r="F55" s="282">
        <f t="shared" si="2"/>
        <v>27990.72552</v>
      </c>
      <c r="G55" s="282">
        <f t="shared" si="2"/>
        <v>28058.400000000001</v>
      </c>
    </row>
    <row r="56" spans="1:7" ht="14.25" customHeight="1">
      <c r="A56" s="494"/>
      <c r="B56" s="291"/>
      <c r="C56" s="281" t="s">
        <v>489</v>
      </c>
      <c r="D56" s="282">
        <f t="shared" ref="D56:G56" si="3">D55+D37</f>
        <v>-90830.793970000857</v>
      </c>
      <c r="E56" s="282">
        <f t="shared" si="3"/>
        <v>-88687.690000000468</v>
      </c>
      <c r="F56" s="282">
        <f t="shared" si="3"/>
        <v>-48277.614859999019</v>
      </c>
      <c r="G56" s="282">
        <f t="shared" si="3"/>
        <v>-34333.870000000483</v>
      </c>
    </row>
    <row r="57" spans="1:7" s="257" customFormat="1" ht="15.75" customHeight="1">
      <c r="A57" s="495">
        <v>380</v>
      </c>
      <c r="B57" s="297"/>
      <c r="C57" s="298" t="s">
        <v>490</v>
      </c>
      <c r="D57" s="419">
        <v>0</v>
      </c>
      <c r="E57" s="419">
        <v>0</v>
      </c>
      <c r="F57" s="419">
        <v>0</v>
      </c>
      <c r="G57" s="419">
        <v>0</v>
      </c>
    </row>
    <row r="58" spans="1:7" s="257" customFormat="1" ht="15.75" customHeight="1">
      <c r="A58" s="495">
        <v>381</v>
      </c>
      <c r="B58" s="297"/>
      <c r="C58" s="298" t="s">
        <v>491</v>
      </c>
      <c r="D58" s="419">
        <v>0</v>
      </c>
      <c r="E58" s="419">
        <v>0</v>
      </c>
      <c r="F58" s="419">
        <v>0</v>
      </c>
      <c r="G58" s="419">
        <v>0</v>
      </c>
    </row>
    <row r="59" spans="1:7" s="269" customFormat="1" ht="27.5" customHeight="1">
      <c r="A59" s="266">
        <v>383</v>
      </c>
      <c r="B59" s="267"/>
      <c r="C59" s="268" t="s">
        <v>492</v>
      </c>
      <c r="D59" s="300">
        <v>0</v>
      </c>
      <c r="E59" s="300">
        <v>0</v>
      </c>
      <c r="F59" s="300">
        <v>0</v>
      </c>
      <c r="G59" s="300">
        <v>0</v>
      </c>
    </row>
    <row r="60" spans="1:7" s="269" customFormat="1" ht="14">
      <c r="A60" s="266">
        <v>3840</v>
      </c>
      <c r="B60" s="267"/>
      <c r="C60" s="268" t="s">
        <v>493</v>
      </c>
      <c r="D60" s="301">
        <v>0</v>
      </c>
      <c r="E60" s="301">
        <v>0</v>
      </c>
      <c r="F60" s="301">
        <v>0</v>
      </c>
      <c r="G60" s="301">
        <v>0</v>
      </c>
    </row>
    <row r="61" spans="1:7" s="269" customFormat="1" ht="26.5" customHeight="1">
      <c r="A61" s="266">
        <v>3841</v>
      </c>
      <c r="B61" s="267"/>
      <c r="C61" s="268" t="s">
        <v>494</v>
      </c>
      <c r="D61" s="301">
        <v>0</v>
      </c>
      <c r="E61" s="301">
        <v>0</v>
      </c>
      <c r="F61" s="301">
        <v>0</v>
      </c>
      <c r="G61" s="301">
        <v>0</v>
      </c>
    </row>
    <row r="62" spans="1:7" s="269" customFormat="1" ht="14">
      <c r="A62" s="302">
        <v>386</v>
      </c>
      <c r="B62" s="303"/>
      <c r="C62" s="304" t="s">
        <v>495</v>
      </c>
      <c r="D62" s="301">
        <v>0</v>
      </c>
      <c r="E62" s="301">
        <v>0</v>
      </c>
      <c r="F62" s="301">
        <v>0</v>
      </c>
      <c r="G62" s="301">
        <v>0</v>
      </c>
    </row>
    <row r="63" spans="1:7" s="269" customFormat="1" ht="27.5" customHeight="1">
      <c r="A63" s="266">
        <v>387</v>
      </c>
      <c r="B63" s="267"/>
      <c r="C63" s="268" t="s">
        <v>496</v>
      </c>
      <c r="D63" s="301">
        <v>0</v>
      </c>
      <c r="E63" s="301">
        <v>0</v>
      </c>
      <c r="F63" s="301">
        <v>0</v>
      </c>
      <c r="G63" s="301">
        <v>0</v>
      </c>
    </row>
    <row r="64" spans="1:7" s="269" customFormat="1">
      <c r="A64" s="265">
        <v>389</v>
      </c>
      <c r="B64" s="305"/>
      <c r="C64" s="260" t="s">
        <v>137</v>
      </c>
      <c r="D64" s="283">
        <v>715.86</v>
      </c>
      <c r="E64" s="283">
        <v>0</v>
      </c>
      <c r="F64" s="283">
        <v>1290.4780000000001</v>
      </c>
      <c r="G64" s="283">
        <v>50</v>
      </c>
    </row>
    <row r="65" spans="1:7" s="347" customFormat="1" ht="14">
      <c r="A65" s="266" t="s">
        <v>261</v>
      </c>
      <c r="B65" s="487"/>
      <c r="C65" s="268" t="s">
        <v>497</v>
      </c>
      <c r="D65" s="346">
        <v>0</v>
      </c>
      <c r="E65" s="346">
        <v>0</v>
      </c>
      <c r="F65" s="346">
        <v>0</v>
      </c>
      <c r="G65" s="346">
        <v>0</v>
      </c>
    </row>
    <row r="66" spans="1:7" s="308" customFormat="1" ht="28">
      <c r="A66" s="266" t="s">
        <v>263</v>
      </c>
      <c r="B66" s="307"/>
      <c r="C66" s="268" t="s">
        <v>498</v>
      </c>
      <c r="D66" s="300">
        <v>0</v>
      </c>
      <c r="E66" s="300">
        <v>0</v>
      </c>
      <c r="F66" s="300">
        <v>0</v>
      </c>
      <c r="G66" s="300">
        <v>0</v>
      </c>
    </row>
    <row r="67" spans="1:7" s="257" customFormat="1">
      <c r="A67" s="266">
        <v>481</v>
      </c>
      <c r="B67" s="259"/>
      <c r="C67" s="260" t="s">
        <v>499</v>
      </c>
      <c r="D67" s="283">
        <v>0</v>
      </c>
      <c r="E67" s="283">
        <v>0</v>
      </c>
      <c r="F67" s="283">
        <v>0</v>
      </c>
      <c r="G67" s="283">
        <v>0</v>
      </c>
    </row>
    <row r="68" spans="1:7" s="257" customFormat="1">
      <c r="A68" s="266">
        <v>482</v>
      </c>
      <c r="B68" s="259"/>
      <c r="C68" s="260" t="s">
        <v>500</v>
      </c>
      <c r="D68" s="283">
        <v>0</v>
      </c>
      <c r="E68" s="283">
        <v>0</v>
      </c>
      <c r="F68" s="283">
        <v>0</v>
      </c>
      <c r="G68" s="283">
        <v>0</v>
      </c>
    </row>
    <row r="69" spans="1:7" s="257" customFormat="1">
      <c r="A69" s="266">
        <v>483</v>
      </c>
      <c r="B69" s="259"/>
      <c r="C69" s="260" t="s">
        <v>501</v>
      </c>
      <c r="D69" s="283">
        <v>0</v>
      </c>
      <c r="E69" s="283">
        <v>0</v>
      </c>
      <c r="F69" s="283">
        <v>0</v>
      </c>
      <c r="G69" s="283">
        <v>0</v>
      </c>
    </row>
    <row r="70" spans="1:7" s="257" customFormat="1">
      <c r="A70" s="266">
        <v>484</v>
      </c>
      <c r="B70" s="259"/>
      <c r="C70" s="260" t="s">
        <v>502</v>
      </c>
      <c r="D70" s="283">
        <v>0</v>
      </c>
      <c r="E70" s="283">
        <v>0</v>
      </c>
      <c r="F70" s="283">
        <v>0</v>
      </c>
      <c r="G70" s="283">
        <v>0</v>
      </c>
    </row>
    <row r="71" spans="1:7" s="347" customFormat="1" ht="28">
      <c r="A71" s="266">
        <v>485</v>
      </c>
      <c r="B71" s="487"/>
      <c r="C71" s="268" t="s">
        <v>503</v>
      </c>
      <c r="D71" s="346">
        <v>0</v>
      </c>
      <c r="E71" s="346">
        <v>0</v>
      </c>
      <c r="F71" s="346">
        <v>0</v>
      </c>
      <c r="G71" s="346">
        <v>0</v>
      </c>
    </row>
    <row r="72" spans="1:7" s="257" customFormat="1">
      <c r="A72" s="266">
        <v>486</v>
      </c>
      <c r="B72" s="259"/>
      <c r="C72" s="260" t="s">
        <v>504</v>
      </c>
      <c r="D72" s="283">
        <v>0</v>
      </c>
      <c r="E72" s="283">
        <v>0</v>
      </c>
      <c r="F72" s="283">
        <v>0</v>
      </c>
      <c r="G72" s="283">
        <v>0</v>
      </c>
    </row>
    <row r="73" spans="1:7" s="273" customFormat="1" ht="28">
      <c r="A73" s="266">
        <v>487</v>
      </c>
      <c r="B73" s="490"/>
      <c r="C73" s="268" t="s">
        <v>505</v>
      </c>
      <c r="D73" s="346">
        <v>0</v>
      </c>
      <c r="E73" s="346">
        <v>0</v>
      </c>
      <c r="F73" s="346">
        <v>0</v>
      </c>
      <c r="G73" s="346">
        <v>0</v>
      </c>
    </row>
    <row r="74" spans="1:7" s="269" customFormat="1" ht="15" customHeight="1">
      <c r="A74" s="266">
        <v>489</v>
      </c>
      <c r="B74" s="310"/>
      <c r="C74" s="278" t="s">
        <v>170</v>
      </c>
      <c r="D74" s="346">
        <v>1041.7570000000001</v>
      </c>
      <c r="E74" s="346">
        <v>800</v>
      </c>
      <c r="F74" s="346">
        <v>2136.1240400000002</v>
      </c>
      <c r="G74" s="346">
        <v>650</v>
      </c>
    </row>
    <row r="75" spans="1:7" s="269" customFormat="1">
      <c r="A75" s="311" t="s">
        <v>506</v>
      </c>
      <c r="B75" s="310"/>
      <c r="C75" s="294" t="s">
        <v>507</v>
      </c>
      <c r="D75" s="283">
        <v>0</v>
      </c>
      <c r="E75" s="283">
        <v>0</v>
      </c>
      <c r="F75" s="283">
        <v>0</v>
      </c>
      <c r="G75" s="283">
        <v>0</v>
      </c>
    </row>
    <row r="76" spans="1:7">
      <c r="A76" s="489"/>
      <c r="B76" s="280"/>
      <c r="C76" s="281" t="s">
        <v>508</v>
      </c>
      <c r="D76" s="282">
        <f t="shared" ref="D76:G76" si="4">SUM(D65:D74)-SUM(D57:D64)</f>
        <v>325.89700000000005</v>
      </c>
      <c r="E76" s="282">
        <f t="shared" si="4"/>
        <v>800</v>
      </c>
      <c r="F76" s="282">
        <f t="shared" si="4"/>
        <v>845.64604000000008</v>
      </c>
      <c r="G76" s="282">
        <f t="shared" si="4"/>
        <v>600</v>
      </c>
    </row>
    <row r="77" spans="1:7">
      <c r="A77" s="496"/>
      <c r="B77" s="312"/>
      <c r="C77" s="281" t="s">
        <v>509</v>
      </c>
      <c r="D77" s="282">
        <f t="shared" ref="D77:G77" si="5">D56+D76</f>
        <v>-90504.89697000086</v>
      </c>
      <c r="E77" s="282">
        <f t="shared" si="5"/>
        <v>-87887.690000000468</v>
      </c>
      <c r="F77" s="282">
        <f t="shared" si="5"/>
        <v>-47431.96881999902</v>
      </c>
      <c r="G77" s="282">
        <f t="shared" si="5"/>
        <v>-33733.870000000483</v>
      </c>
    </row>
    <row r="78" spans="1:7">
      <c r="A78" s="497">
        <v>3</v>
      </c>
      <c r="B78" s="313"/>
      <c r="C78" s="314" t="s">
        <v>276</v>
      </c>
      <c r="D78" s="315">
        <f t="shared" ref="D78:G78" si="6">D20+D21+SUM(D38:D43)+SUM(D57:D64)</f>
        <v>3577222.9568600007</v>
      </c>
      <c r="E78" s="315">
        <f t="shared" si="6"/>
        <v>3605092.3400000003</v>
      </c>
      <c r="F78" s="315">
        <f t="shared" si="6"/>
        <v>3621137.1451199995</v>
      </c>
      <c r="G78" s="315">
        <f t="shared" si="6"/>
        <v>3637685.37</v>
      </c>
    </row>
    <row r="79" spans="1:7">
      <c r="A79" s="497">
        <v>4</v>
      </c>
      <c r="B79" s="313"/>
      <c r="C79" s="314" t="s">
        <v>277</v>
      </c>
      <c r="D79" s="315">
        <f t="shared" ref="D79:G79" si="7">D35+D36+SUM(D44:D53)+SUM(D65:D74)</f>
        <v>3486718.0598900001</v>
      </c>
      <c r="E79" s="315">
        <f t="shared" si="7"/>
        <v>3517204.65</v>
      </c>
      <c r="F79" s="315">
        <f t="shared" si="7"/>
        <v>3573705.1763000009</v>
      </c>
      <c r="G79" s="315">
        <f t="shared" si="7"/>
        <v>3603951.4999999995</v>
      </c>
    </row>
    <row r="80" spans="1:7">
      <c r="C80" s="292"/>
      <c r="D80" s="316"/>
      <c r="E80" s="316"/>
      <c r="F80" s="316"/>
      <c r="G80" s="316"/>
    </row>
    <row r="81" spans="1:7">
      <c r="A81" s="573" t="s">
        <v>510</v>
      </c>
      <c r="B81" s="574"/>
      <c r="C81" s="574"/>
      <c r="D81" s="498"/>
      <c r="E81" s="498"/>
      <c r="F81" s="498"/>
      <c r="G81" s="498"/>
    </row>
    <row r="82" spans="1:7" s="257" customFormat="1">
      <c r="A82" s="318">
        <v>50</v>
      </c>
      <c r="B82" s="319"/>
      <c r="C82" s="319" t="s">
        <v>511</v>
      </c>
      <c r="D82" s="346">
        <v>151188.56186000002</v>
      </c>
      <c r="E82" s="283">
        <v>164756.88</v>
      </c>
      <c r="F82" s="283">
        <v>133314.12126000001</v>
      </c>
      <c r="G82" s="283">
        <v>160658.5</v>
      </c>
    </row>
    <row r="83" spans="1:7" s="257" customFormat="1">
      <c r="A83" s="318">
        <v>51</v>
      </c>
      <c r="B83" s="319"/>
      <c r="C83" s="319" t="s">
        <v>512</v>
      </c>
      <c r="D83" s="346">
        <v>1498.1830500000001</v>
      </c>
      <c r="E83" s="283">
        <v>510</v>
      </c>
      <c r="F83" s="283">
        <v>0</v>
      </c>
      <c r="G83" s="283">
        <v>0</v>
      </c>
    </row>
    <row r="84" spans="1:7" s="257" customFormat="1">
      <c r="A84" s="318">
        <v>52</v>
      </c>
      <c r="B84" s="319"/>
      <c r="C84" s="319" t="s">
        <v>513</v>
      </c>
      <c r="D84" s="283">
        <v>0</v>
      </c>
      <c r="E84" s="283">
        <v>0</v>
      </c>
      <c r="F84" s="283">
        <v>0</v>
      </c>
      <c r="G84" s="283">
        <v>0</v>
      </c>
    </row>
    <row r="85" spans="1:7" s="257" customFormat="1">
      <c r="A85" s="320">
        <v>54</v>
      </c>
      <c r="B85" s="321"/>
      <c r="C85" s="321" t="s">
        <v>514</v>
      </c>
      <c r="D85" s="283">
        <v>3873.48</v>
      </c>
      <c r="E85" s="283">
        <v>7363</v>
      </c>
      <c r="F85" s="283">
        <v>4750.9359999999997</v>
      </c>
      <c r="G85" s="283">
        <v>6413</v>
      </c>
    </row>
    <row r="86" spans="1:7" s="257" customFormat="1">
      <c r="A86" s="320">
        <v>55</v>
      </c>
      <c r="B86" s="321"/>
      <c r="C86" s="321" t="s">
        <v>515</v>
      </c>
      <c r="D86" s="287">
        <v>11625</v>
      </c>
      <c r="E86" s="283">
        <v>0</v>
      </c>
      <c r="F86" s="283">
        <v>344</v>
      </c>
      <c r="G86" s="283">
        <v>0</v>
      </c>
    </row>
    <row r="87" spans="1:7" s="257" customFormat="1">
      <c r="A87" s="320">
        <v>56</v>
      </c>
      <c r="B87" s="321"/>
      <c r="C87" s="321" t="s">
        <v>516</v>
      </c>
      <c r="D87" s="287">
        <v>105348.22334</v>
      </c>
      <c r="E87" s="283">
        <v>119559.87</v>
      </c>
      <c r="F87" s="283">
        <v>106717.34030000001</v>
      </c>
      <c r="G87" s="283">
        <v>122126.7</v>
      </c>
    </row>
    <row r="88" spans="1:7" s="257" customFormat="1">
      <c r="A88" s="318">
        <v>57</v>
      </c>
      <c r="B88" s="319"/>
      <c r="C88" s="319" t="s">
        <v>517</v>
      </c>
      <c r="D88" s="287">
        <v>46553.848429999998</v>
      </c>
      <c r="E88" s="283">
        <v>50840</v>
      </c>
      <c r="F88" s="283">
        <v>40212.086450000003</v>
      </c>
      <c r="G88" s="283">
        <v>48158.9</v>
      </c>
    </row>
    <row r="89" spans="1:7" s="347" customFormat="1" ht="28">
      <c r="A89" s="327">
        <v>580</v>
      </c>
      <c r="B89" s="328"/>
      <c r="C89" s="328" t="s">
        <v>518</v>
      </c>
      <c r="D89" s="346">
        <v>0</v>
      </c>
      <c r="E89" s="346">
        <v>0</v>
      </c>
      <c r="F89" s="346">
        <v>0</v>
      </c>
      <c r="G89" s="346">
        <v>0</v>
      </c>
    </row>
    <row r="90" spans="1:7" s="347" customFormat="1" ht="28">
      <c r="A90" s="327">
        <v>582</v>
      </c>
      <c r="B90" s="328"/>
      <c r="C90" s="328" t="s">
        <v>519</v>
      </c>
      <c r="D90" s="346">
        <v>0</v>
      </c>
      <c r="E90" s="346">
        <v>0</v>
      </c>
      <c r="F90" s="346">
        <v>0</v>
      </c>
      <c r="G90" s="346">
        <v>0</v>
      </c>
    </row>
    <row r="91" spans="1:7" s="257" customFormat="1">
      <c r="A91" s="318">
        <v>584</v>
      </c>
      <c r="B91" s="319"/>
      <c r="C91" s="319" t="s">
        <v>520</v>
      </c>
      <c r="D91" s="283">
        <v>0</v>
      </c>
      <c r="E91" s="283">
        <v>0</v>
      </c>
      <c r="F91" s="283">
        <v>0</v>
      </c>
      <c r="G91" s="283">
        <v>0</v>
      </c>
    </row>
    <row r="92" spans="1:7" s="347" customFormat="1" ht="28">
      <c r="A92" s="327">
        <v>585</v>
      </c>
      <c r="B92" s="328"/>
      <c r="C92" s="328" t="s">
        <v>521</v>
      </c>
      <c r="D92" s="346">
        <v>0</v>
      </c>
      <c r="E92" s="346">
        <v>0</v>
      </c>
      <c r="F92" s="346">
        <v>0</v>
      </c>
      <c r="G92" s="346">
        <v>0</v>
      </c>
    </row>
    <row r="93" spans="1:7" s="257" customFormat="1">
      <c r="A93" s="318">
        <v>586</v>
      </c>
      <c r="B93" s="319"/>
      <c r="C93" s="319" t="s">
        <v>522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523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524</v>
      </c>
      <c r="D95" s="326">
        <f t="shared" ref="D95:G95" si="8">SUM(D82:D94)</f>
        <v>320087.29668000003</v>
      </c>
      <c r="E95" s="326">
        <f t="shared" si="8"/>
        <v>343029.75</v>
      </c>
      <c r="F95" s="326">
        <f t="shared" si="8"/>
        <v>285338.48401000001</v>
      </c>
      <c r="G95" s="326">
        <f t="shared" si="8"/>
        <v>337357.10000000003</v>
      </c>
    </row>
    <row r="96" spans="1:7" s="347" customFormat="1" ht="14">
      <c r="A96" s="327">
        <v>60</v>
      </c>
      <c r="B96" s="328"/>
      <c r="C96" s="328" t="s">
        <v>525</v>
      </c>
      <c r="D96" s="346">
        <v>583.0551999999999</v>
      </c>
      <c r="E96" s="413">
        <v>300</v>
      </c>
      <c r="F96" s="413">
        <v>51.11065</v>
      </c>
      <c r="G96" s="413">
        <v>1200</v>
      </c>
    </row>
    <row r="97" spans="1:7" s="347" customFormat="1" ht="14">
      <c r="A97" s="327">
        <v>61</v>
      </c>
      <c r="B97" s="328"/>
      <c r="C97" s="328" t="s">
        <v>526</v>
      </c>
      <c r="D97" s="346">
        <v>736.09334999999999</v>
      </c>
      <c r="E97" s="413">
        <v>510</v>
      </c>
      <c r="F97" s="413"/>
      <c r="G97" s="413"/>
    </row>
    <row r="98" spans="1:7" s="257" customFormat="1">
      <c r="A98" s="318">
        <v>62</v>
      </c>
      <c r="B98" s="319"/>
      <c r="C98" s="319" t="s">
        <v>527</v>
      </c>
      <c r="D98" s="283">
        <v>0</v>
      </c>
      <c r="E98" s="410"/>
      <c r="F98" s="410"/>
      <c r="G98" s="410"/>
    </row>
    <row r="99" spans="1:7" s="257" customFormat="1">
      <c r="A99" s="318">
        <v>63</v>
      </c>
      <c r="B99" s="319"/>
      <c r="C99" s="319" t="s">
        <v>528</v>
      </c>
      <c r="D99" s="283">
        <v>40404.8606</v>
      </c>
      <c r="E99" s="410">
        <v>49383.75</v>
      </c>
      <c r="F99" s="410">
        <v>57076.336059999994</v>
      </c>
      <c r="G99" s="410">
        <v>41221</v>
      </c>
    </row>
    <row r="100" spans="1:7" s="257" customFormat="1">
      <c r="A100" s="318">
        <v>64</v>
      </c>
      <c r="B100" s="319"/>
      <c r="C100" s="319" t="s">
        <v>529</v>
      </c>
      <c r="D100" s="287">
        <v>11914.826519999999</v>
      </c>
      <c r="E100" s="410">
        <v>10922.3</v>
      </c>
      <c r="F100" s="410">
        <v>10130.263499999999</v>
      </c>
      <c r="G100" s="410">
        <v>11157.3</v>
      </c>
    </row>
    <row r="101" spans="1:7" s="257" customFormat="1">
      <c r="A101" s="318">
        <v>65</v>
      </c>
      <c r="B101" s="319"/>
      <c r="C101" s="319" t="s">
        <v>530</v>
      </c>
      <c r="D101" s="287">
        <v>0</v>
      </c>
      <c r="E101" s="410"/>
      <c r="F101" s="410"/>
      <c r="G101" s="410"/>
    </row>
    <row r="102" spans="1:7" s="347" customFormat="1" ht="14">
      <c r="A102" s="327">
        <v>66</v>
      </c>
      <c r="B102" s="328"/>
      <c r="C102" s="328" t="s">
        <v>531</v>
      </c>
      <c r="D102" s="287">
        <v>14207.973049999999</v>
      </c>
      <c r="E102" s="413">
        <v>20423.5</v>
      </c>
      <c r="F102" s="413">
        <v>11286.63298</v>
      </c>
      <c r="G102" s="413">
        <v>18002</v>
      </c>
    </row>
    <row r="103" spans="1:7" s="257" customFormat="1">
      <c r="A103" s="318">
        <v>67</v>
      </c>
      <c r="B103" s="319"/>
      <c r="C103" s="319" t="s">
        <v>517</v>
      </c>
      <c r="D103" s="287">
        <v>46553.848429999998</v>
      </c>
      <c r="E103" s="410">
        <v>50840</v>
      </c>
      <c r="F103" s="410">
        <v>40212.086450000003</v>
      </c>
      <c r="G103" s="410">
        <v>48158.9</v>
      </c>
    </row>
    <row r="104" spans="1:7" s="257" customFormat="1" ht="42">
      <c r="A104" s="327" t="s">
        <v>300</v>
      </c>
      <c r="B104" s="319"/>
      <c r="C104" s="328" t="s">
        <v>532</v>
      </c>
      <c r="D104" s="410"/>
      <c r="E104" s="410"/>
      <c r="F104" s="410"/>
      <c r="G104" s="410"/>
    </row>
    <row r="105" spans="1:7" s="257" customFormat="1" ht="56.5" customHeight="1">
      <c r="A105" s="329" t="s">
        <v>533</v>
      </c>
      <c r="B105" s="323"/>
      <c r="C105" s="330" t="s">
        <v>534</v>
      </c>
      <c r="D105" s="432"/>
      <c r="E105" s="432"/>
      <c r="F105" s="432"/>
      <c r="G105" s="432"/>
    </row>
    <row r="106" spans="1:7">
      <c r="A106" s="324">
        <v>6</v>
      </c>
      <c r="B106" s="325"/>
      <c r="C106" s="325" t="s">
        <v>535</v>
      </c>
      <c r="D106" s="326">
        <f t="shared" ref="D106:G106" si="9">SUM(D96:D105)</f>
        <v>114400.65715</v>
      </c>
      <c r="E106" s="326">
        <f t="shared" si="9"/>
        <v>132379.54999999999</v>
      </c>
      <c r="F106" s="326">
        <f t="shared" si="9"/>
        <v>118756.42963999999</v>
      </c>
      <c r="G106" s="326">
        <f t="shared" si="9"/>
        <v>119739.20000000001</v>
      </c>
    </row>
    <row r="107" spans="1:7">
      <c r="A107" s="499" t="s">
        <v>305</v>
      </c>
      <c r="B107" s="331"/>
      <c r="C107" s="325" t="s">
        <v>4</v>
      </c>
      <c r="D107" s="326">
        <f t="shared" ref="D107:G107" si="10">(D95-D88)-(D106-D103)</f>
        <v>205686.63953000001</v>
      </c>
      <c r="E107" s="326">
        <f t="shared" si="10"/>
        <v>210650.2</v>
      </c>
      <c r="F107" s="326">
        <f t="shared" si="10"/>
        <v>166582.05437000003</v>
      </c>
      <c r="G107" s="326">
        <f t="shared" si="10"/>
        <v>217617.9</v>
      </c>
    </row>
    <row r="108" spans="1:7">
      <c r="A108" s="501" t="s">
        <v>306</v>
      </c>
      <c r="B108" s="332"/>
      <c r="C108" s="333" t="s">
        <v>536</v>
      </c>
      <c r="D108" s="326">
        <f t="shared" ref="D108:G108" si="11">D107-D85-D86+D100+D101</f>
        <v>202102.98605000001</v>
      </c>
      <c r="E108" s="326">
        <f t="shared" si="11"/>
        <v>214209.5</v>
      </c>
      <c r="F108" s="326">
        <f t="shared" si="11"/>
        <v>171617.38187000004</v>
      </c>
      <c r="G108" s="326">
        <f t="shared" si="11"/>
        <v>222362.19999999998</v>
      </c>
    </row>
    <row r="109" spans="1:7">
      <c r="C109" s="292"/>
      <c r="D109" s="316"/>
      <c r="E109" s="316"/>
      <c r="F109" s="316"/>
      <c r="G109" s="316"/>
    </row>
    <row r="110" spans="1:7">
      <c r="A110" s="502" t="s">
        <v>537</v>
      </c>
      <c r="B110" s="335"/>
      <c r="C110" s="334"/>
      <c r="D110" s="316"/>
      <c r="E110" s="316"/>
      <c r="F110" s="316"/>
      <c r="G110" s="316"/>
    </row>
    <row r="111" spans="1:7" s="257" customFormat="1">
      <c r="A111" s="503">
        <v>10</v>
      </c>
      <c r="B111" s="337"/>
      <c r="C111" s="337" t="s">
        <v>538</v>
      </c>
      <c r="D111" s="338">
        <f t="shared" ref="D111:G111" si="12">D112+D117</f>
        <v>5206441.6045300001</v>
      </c>
      <c r="E111" s="338">
        <f t="shared" si="12"/>
        <v>0</v>
      </c>
      <c r="F111" s="338">
        <f t="shared" si="12"/>
        <v>5200384.69826</v>
      </c>
      <c r="G111" s="338">
        <f t="shared" si="12"/>
        <v>0</v>
      </c>
    </row>
    <row r="112" spans="1:7" s="257" customFormat="1">
      <c r="A112" s="339" t="s">
        <v>310</v>
      </c>
      <c r="B112" s="340"/>
      <c r="C112" s="340" t="s">
        <v>539</v>
      </c>
      <c r="D112" s="338">
        <f t="shared" ref="D112:G112" si="13">D113+D114+D115+D116</f>
        <v>4628058.5825300002</v>
      </c>
      <c r="E112" s="338">
        <f t="shared" si="13"/>
        <v>0</v>
      </c>
      <c r="F112" s="338">
        <f t="shared" si="13"/>
        <v>4598345.0142599996</v>
      </c>
      <c r="G112" s="338">
        <f t="shared" si="13"/>
        <v>0</v>
      </c>
    </row>
    <row r="113" spans="1:7" s="257" customFormat="1">
      <c r="A113" s="341" t="s">
        <v>312</v>
      </c>
      <c r="B113" s="342"/>
      <c r="C113" s="342" t="s">
        <v>540</v>
      </c>
      <c r="D113" s="283">
        <v>432179.39118000004</v>
      </c>
      <c r="E113" s="283"/>
      <c r="F113" s="283">
        <v>491010.04551999999</v>
      </c>
      <c r="G113" s="283"/>
    </row>
    <row r="114" spans="1:7" s="308" customFormat="1" ht="15" customHeight="1">
      <c r="A114" s="343">
        <v>102</v>
      </c>
      <c r="B114" s="344"/>
      <c r="C114" s="344" t="s">
        <v>541</v>
      </c>
      <c r="D114" s="300">
        <v>319000</v>
      </c>
      <c r="E114" s="300"/>
      <c r="F114" s="300">
        <v>321510</v>
      </c>
      <c r="G114" s="300"/>
    </row>
    <row r="115" spans="1:7" s="257" customFormat="1">
      <c r="A115" s="341">
        <v>104</v>
      </c>
      <c r="B115" s="342"/>
      <c r="C115" s="342" t="s">
        <v>542</v>
      </c>
      <c r="D115" s="283">
        <v>3875186.8833900001</v>
      </c>
      <c r="E115" s="283"/>
      <c r="F115" s="283">
        <v>3784406.1623899997</v>
      </c>
      <c r="G115" s="283"/>
    </row>
    <row r="116" spans="1:7" s="257" customFormat="1">
      <c r="A116" s="341">
        <v>106</v>
      </c>
      <c r="B116" s="342"/>
      <c r="C116" s="342" t="s">
        <v>543</v>
      </c>
      <c r="D116" s="283">
        <v>1692.3079599999999</v>
      </c>
      <c r="E116" s="283"/>
      <c r="F116" s="283">
        <v>1418.8063500000001</v>
      </c>
      <c r="G116" s="283"/>
    </row>
    <row r="117" spans="1:7" s="257" customFormat="1">
      <c r="A117" s="339" t="s">
        <v>317</v>
      </c>
      <c r="B117" s="340"/>
      <c r="C117" s="340" t="s">
        <v>544</v>
      </c>
      <c r="D117" s="338">
        <f t="shared" ref="D117:G117" si="14">D118+D119+D120</f>
        <v>578383.022</v>
      </c>
      <c r="E117" s="338">
        <f t="shared" si="14"/>
        <v>0</v>
      </c>
      <c r="F117" s="338">
        <f t="shared" si="14"/>
        <v>602039.68400000001</v>
      </c>
      <c r="G117" s="338">
        <f t="shared" si="14"/>
        <v>0</v>
      </c>
    </row>
    <row r="118" spans="1:7" s="257" customFormat="1">
      <c r="A118" s="341">
        <v>107</v>
      </c>
      <c r="B118" s="342"/>
      <c r="C118" s="342" t="s">
        <v>545</v>
      </c>
      <c r="D118" s="283">
        <v>140000</v>
      </c>
      <c r="E118" s="283"/>
      <c r="F118" s="283">
        <v>164797</v>
      </c>
      <c r="G118" s="283"/>
    </row>
    <row r="119" spans="1:7" s="257" customFormat="1">
      <c r="A119" s="341">
        <v>108</v>
      </c>
      <c r="B119" s="342"/>
      <c r="C119" s="342" t="s">
        <v>546</v>
      </c>
      <c r="D119" s="283">
        <v>1371.7909999999999</v>
      </c>
      <c r="E119" s="283"/>
      <c r="F119" s="283">
        <v>6473.7929999999997</v>
      </c>
      <c r="G119" s="283"/>
    </row>
    <row r="120" spans="1:7" s="347" customFormat="1" ht="28">
      <c r="A120" s="343">
        <v>109</v>
      </c>
      <c r="B120" s="345"/>
      <c r="C120" s="345" t="s">
        <v>547</v>
      </c>
      <c r="D120" s="346">
        <v>437011.23100000003</v>
      </c>
      <c r="E120" s="346"/>
      <c r="F120" s="346">
        <v>430768.891</v>
      </c>
      <c r="G120" s="346"/>
    </row>
    <row r="121" spans="1:7" s="257" customFormat="1">
      <c r="A121" s="339">
        <v>14</v>
      </c>
      <c r="B121" s="340"/>
      <c r="C121" s="340" t="s">
        <v>548</v>
      </c>
      <c r="D121" s="348">
        <f t="shared" ref="D121:G121" si="15">SUM(D122:D130)</f>
        <v>1459418.7059299999</v>
      </c>
      <c r="E121" s="348">
        <f t="shared" si="15"/>
        <v>0</v>
      </c>
      <c r="F121" s="348">
        <f t="shared" si="15"/>
        <v>1452715.44203</v>
      </c>
      <c r="G121" s="348">
        <f t="shared" si="15"/>
        <v>0</v>
      </c>
    </row>
    <row r="122" spans="1:7" s="257" customFormat="1">
      <c r="A122" s="341" t="s">
        <v>323</v>
      </c>
      <c r="B122" s="342"/>
      <c r="C122" s="342" t="s">
        <v>549</v>
      </c>
      <c r="D122" s="283">
        <v>814317.00100000005</v>
      </c>
      <c r="E122" s="283"/>
      <c r="F122" s="283">
        <v>804127.51760000002</v>
      </c>
      <c r="G122" s="283"/>
    </row>
    <row r="123" spans="1:7" s="257" customFormat="1">
      <c r="A123" s="341">
        <v>144</v>
      </c>
      <c r="B123" s="342"/>
      <c r="C123" s="342" t="s">
        <v>514</v>
      </c>
      <c r="D123" s="283">
        <v>79545.86593</v>
      </c>
      <c r="E123" s="283"/>
      <c r="F123" s="283">
        <v>73944.170430000013</v>
      </c>
      <c r="G123" s="283"/>
    </row>
    <row r="124" spans="1:7" s="257" customFormat="1">
      <c r="A124" s="341">
        <v>145</v>
      </c>
      <c r="B124" s="342"/>
      <c r="C124" s="342" t="s">
        <v>550</v>
      </c>
      <c r="D124" s="283">
        <v>336917.83899999998</v>
      </c>
      <c r="E124" s="349"/>
      <c r="F124" s="349">
        <v>336985.75400000002</v>
      </c>
      <c r="G124" s="349"/>
    </row>
    <row r="125" spans="1:7" s="257" customFormat="1">
      <c r="A125" s="341">
        <v>146</v>
      </c>
      <c r="B125" s="342"/>
      <c r="C125" s="342" t="s">
        <v>551</v>
      </c>
      <c r="D125" s="283">
        <v>228638</v>
      </c>
      <c r="E125" s="349"/>
      <c r="F125" s="349">
        <v>237658</v>
      </c>
      <c r="G125" s="349"/>
    </row>
    <row r="126" spans="1:7" s="347" customFormat="1" ht="29.5" customHeight="1">
      <c r="A126" s="343" t="s">
        <v>327</v>
      </c>
      <c r="B126" s="345"/>
      <c r="C126" s="345" t="s">
        <v>552</v>
      </c>
      <c r="D126" s="350"/>
      <c r="E126" s="350"/>
      <c r="F126" s="350"/>
      <c r="G126" s="350"/>
    </row>
    <row r="127" spans="1:7" s="257" customFormat="1">
      <c r="A127" s="341">
        <v>1484</v>
      </c>
      <c r="B127" s="342"/>
      <c r="C127" s="342" t="s">
        <v>553</v>
      </c>
      <c r="D127" s="349"/>
      <c r="E127" s="349"/>
      <c r="F127" s="349"/>
      <c r="G127" s="349"/>
    </row>
    <row r="128" spans="1:7" s="347" customFormat="1" ht="14">
      <c r="A128" s="343">
        <v>1485</v>
      </c>
      <c r="B128" s="345"/>
      <c r="C128" s="345" t="s">
        <v>554</v>
      </c>
      <c r="D128" s="350"/>
      <c r="E128" s="350"/>
      <c r="F128" s="350"/>
      <c r="G128" s="350"/>
    </row>
    <row r="129" spans="1:7" s="347" customFormat="1" ht="28">
      <c r="A129" s="343">
        <v>1486</v>
      </c>
      <c r="B129" s="345"/>
      <c r="C129" s="345" t="s">
        <v>555</v>
      </c>
      <c r="D129" s="350"/>
      <c r="E129" s="350"/>
      <c r="F129" s="350"/>
      <c r="G129" s="350"/>
    </row>
    <row r="130" spans="1:7" s="347" customFormat="1" ht="14">
      <c r="A130" s="504">
        <v>1489</v>
      </c>
      <c r="B130" s="505"/>
      <c r="C130" s="505" t="s">
        <v>556</v>
      </c>
      <c r="D130" s="506"/>
      <c r="E130" s="506"/>
      <c r="F130" s="506"/>
      <c r="G130" s="506"/>
    </row>
    <row r="131" spans="1:7">
      <c r="A131" s="507">
        <v>1</v>
      </c>
      <c r="B131" s="355"/>
      <c r="C131" s="354" t="s">
        <v>557</v>
      </c>
      <c r="D131" s="356">
        <f>D111+D121</f>
        <v>6665860.3104600003</v>
      </c>
      <c r="E131" s="356">
        <f>E111+E121</f>
        <v>0</v>
      </c>
      <c r="F131" s="356">
        <f>F111+F121</f>
        <v>6653100.1402899995</v>
      </c>
      <c r="G131" s="356">
        <f>G111+G121</f>
        <v>0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503">
        <v>20</v>
      </c>
      <c r="B133" s="337"/>
      <c r="C133" s="337" t="s">
        <v>558</v>
      </c>
      <c r="D133" s="466">
        <f t="shared" ref="D133:G133" si="16">D134+D140</f>
        <v>7104873.6684499998</v>
      </c>
      <c r="E133" s="466">
        <f t="shared" si="16"/>
        <v>0</v>
      </c>
      <c r="F133" s="466">
        <f t="shared" si="16"/>
        <v>7139986.53314</v>
      </c>
      <c r="G133" s="466">
        <f t="shared" si="16"/>
        <v>0</v>
      </c>
    </row>
    <row r="134" spans="1:7" s="257" customFormat="1">
      <c r="A134" s="358" t="s">
        <v>335</v>
      </c>
      <c r="B134" s="340"/>
      <c r="C134" s="340" t="s">
        <v>559</v>
      </c>
      <c r="D134" s="338">
        <f t="shared" ref="D134:G134" si="17">D135+D136+D138+D139</f>
        <v>4377951.0191000002</v>
      </c>
      <c r="E134" s="338">
        <f t="shared" si="17"/>
        <v>0</v>
      </c>
      <c r="F134" s="338">
        <f t="shared" si="17"/>
        <v>4421335.2275799997</v>
      </c>
      <c r="G134" s="338">
        <f t="shared" si="17"/>
        <v>0</v>
      </c>
    </row>
    <row r="135" spans="1:7" s="269" customFormat="1">
      <c r="A135" s="359">
        <v>200</v>
      </c>
      <c r="B135" s="342"/>
      <c r="C135" s="342" t="s">
        <v>560</v>
      </c>
      <c r="D135" s="283">
        <v>2649073.3915200001</v>
      </c>
      <c r="E135" s="283"/>
      <c r="F135" s="283">
        <v>2747258.8857300002</v>
      </c>
      <c r="G135" s="283"/>
    </row>
    <row r="136" spans="1:7" s="269" customFormat="1">
      <c r="A136" s="359">
        <v>201</v>
      </c>
      <c r="B136" s="342"/>
      <c r="C136" s="342" t="s">
        <v>561</v>
      </c>
      <c r="D136" s="283">
        <v>649965.07884000009</v>
      </c>
      <c r="E136" s="283"/>
      <c r="F136" s="283">
        <v>638307.98860000004</v>
      </c>
      <c r="G136" s="283"/>
    </row>
    <row r="137" spans="1:7" s="269" customFormat="1">
      <c r="A137" s="360" t="s">
        <v>562</v>
      </c>
      <c r="B137" s="361"/>
      <c r="C137" s="361" t="s">
        <v>563</v>
      </c>
      <c r="D137" s="362"/>
      <c r="E137" s="362"/>
      <c r="F137" s="362"/>
      <c r="G137" s="362"/>
    </row>
    <row r="138" spans="1:7" s="269" customFormat="1">
      <c r="A138" s="359">
        <v>204</v>
      </c>
      <c r="B138" s="342"/>
      <c r="C138" s="342" t="s">
        <v>564</v>
      </c>
      <c r="D138" s="283">
        <v>1054568.4395399999</v>
      </c>
      <c r="E138" s="349"/>
      <c r="F138" s="349">
        <v>1012088.80126</v>
      </c>
      <c r="G138" s="349"/>
    </row>
    <row r="139" spans="1:7" s="269" customFormat="1">
      <c r="A139" s="359">
        <v>205</v>
      </c>
      <c r="B139" s="342"/>
      <c r="C139" s="342" t="s">
        <v>565</v>
      </c>
      <c r="D139" s="283">
        <v>24344.109199999999</v>
      </c>
      <c r="E139" s="349"/>
      <c r="F139" s="349">
        <v>23679.55199</v>
      </c>
      <c r="G139" s="349"/>
    </row>
    <row r="140" spans="1:7" s="269" customFormat="1">
      <c r="A140" s="358" t="s">
        <v>343</v>
      </c>
      <c r="B140" s="340"/>
      <c r="C140" s="340" t="s">
        <v>566</v>
      </c>
      <c r="D140" s="338">
        <f t="shared" ref="D140:G140" si="18">D141+D143+D144</f>
        <v>2726922.6493500001</v>
      </c>
      <c r="E140" s="338">
        <f t="shared" si="18"/>
        <v>0</v>
      </c>
      <c r="F140" s="338">
        <f t="shared" si="18"/>
        <v>2718651.3055600002</v>
      </c>
      <c r="G140" s="338">
        <f t="shared" si="18"/>
        <v>0</v>
      </c>
    </row>
    <row r="141" spans="1:7" s="269" customFormat="1">
      <c r="A141" s="359">
        <v>206</v>
      </c>
      <c r="B141" s="342"/>
      <c r="C141" s="342" t="s">
        <v>567</v>
      </c>
      <c r="D141" s="283">
        <v>2593187.551</v>
      </c>
      <c r="E141" s="349"/>
      <c r="F141" s="349">
        <v>2556540.6310000001</v>
      </c>
      <c r="G141" s="349"/>
    </row>
    <row r="142" spans="1:7" s="269" customFormat="1">
      <c r="A142" s="360" t="s">
        <v>568</v>
      </c>
      <c r="B142" s="361"/>
      <c r="C142" s="361" t="s">
        <v>569</v>
      </c>
      <c r="D142" s="362"/>
      <c r="E142" s="362"/>
      <c r="F142" s="362"/>
      <c r="G142" s="362"/>
    </row>
    <row r="143" spans="1:7" s="269" customFormat="1">
      <c r="A143" s="359">
        <v>208</v>
      </c>
      <c r="B143" s="342"/>
      <c r="C143" s="342" t="s">
        <v>570</v>
      </c>
      <c r="D143" s="283">
        <v>54672.528450000005</v>
      </c>
      <c r="E143" s="349"/>
      <c r="F143" s="349">
        <v>67478.094629999992</v>
      </c>
      <c r="G143" s="349"/>
    </row>
    <row r="144" spans="1:7" s="273" customFormat="1" ht="28">
      <c r="A144" s="343">
        <v>209</v>
      </c>
      <c r="B144" s="345"/>
      <c r="C144" s="345" t="s">
        <v>571</v>
      </c>
      <c r="D144" s="283">
        <v>79062.569900000002</v>
      </c>
      <c r="E144" s="350"/>
      <c r="F144" s="350">
        <v>94632.579930000007</v>
      </c>
      <c r="G144" s="350"/>
    </row>
    <row r="145" spans="1:7" s="257" customFormat="1">
      <c r="A145" s="358">
        <v>29</v>
      </c>
      <c r="B145" s="340"/>
      <c r="C145" s="340" t="s">
        <v>572</v>
      </c>
      <c r="D145" s="349">
        <v>-439013.35798999999</v>
      </c>
      <c r="E145" s="349"/>
      <c r="F145" s="349">
        <v>-486886.39285</v>
      </c>
      <c r="G145" s="349"/>
    </row>
    <row r="146" spans="1:7" s="257" customFormat="1">
      <c r="A146" s="363" t="s">
        <v>573</v>
      </c>
      <c r="B146" s="364"/>
      <c r="C146" s="364" t="s">
        <v>574</v>
      </c>
      <c r="D146" s="295"/>
      <c r="E146" s="295"/>
      <c r="F146" s="295">
        <v>-494635.77768</v>
      </c>
      <c r="G146" s="295"/>
    </row>
    <row r="147" spans="1:7">
      <c r="A147" s="507">
        <v>2</v>
      </c>
      <c r="B147" s="355"/>
      <c r="C147" s="354" t="s">
        <v>575</v>
      </c>
      <c r="D147" s="356">
        <f>D133+D145</f>
        <v>6665860.3104599994</v>
      </c>
      <c r="E147" s="356">
        <f>E133+E145</f>
        <v>0</v>
      </c>
      <c r="F147" s="356">
        <f>F133+F145</f>
        <v>6653100.1402899995</v>
      </c>
      <c r="G147" s="356">
        <f>G133+G145</f>
        <v>0</v>
      </c>
    </row>
    <row r="148" spans="1:7" ht="7.5" customHeight="1"/>
    <row r="149" spans="1:7" ht="13.5" customHeight="1">
      <c r="A149" s="508" t="s">
        <v>576</v>
      </c>
      <c r="B149" s="366"/>
      <c r="C149" s="367"/>
      <c r="D149" s="366"/>
      <c r="E149" s="366"/>
      <c r="F149" s="366"/>
      <c r="G149" s="366"/>
    </row>
    <row r="150" spans="1:7">
      <c r="A150" s="369" t="s">
        <v>577</v>
      </c>
      <c r="B150" s="369"/>
      <c r="C150" s="369" t="s">
        <v>155</v>
      </c>
      <c r="D150" s="370">
        <f t="shared" ref="D150:G150" si="19">D77+SUM(D8:D12)-D30-D31+D16-D33+D59+D63-D73+D64-D74-D54+D20-D35</f>
        <v>91233.275619999185</v>
      </c>
      <c r="E150" s="370">
        <f t="shared" si="19"/>
        <v>104855.43999999957</v>
      </c>
      <c r="F150" s="370">
        <f t="shared" si="19"/>
        <v>142462.34345000098</v>
      </c>
      <c r="G150" s="370">
        <f t="shared" si="19"/>
        <v>157531.8999999995</v>
      </c>
    </row>
    <row r="151" spans="1:7">
      <c r="A151" s="372" t="s">
        <v>578</v>
      </c>
      <c r="B151" s="372"/>
      <c r="C151" s="372" t="s">
        <v>579</v>
      </c>
      <c r="D151" s="373">
        <f t="shared" ref="D151:G151" si="20">IF(D177=0,0,D150/D177)</f>
        <v>2.8940828229571485E-2</v>
      </c>
      <c r="E151" s="373">
        <f t="shared" si="20"/>
        <v>3.2874073382894366E-2</v>
      </c>
      <c r="F151" s="373">
        <f t="shared" si="20"/>
        <v>4.3898445764948543E-2</v>
      </c>
      <c r="G151" s="373">
        <f t="shared" si="20"/>
        <v>4.815201560506284E-2</v>
      </c>
    </row>
    <row r="152" spans="1:7" s="443" customFormat="1" ht="28">
      <c r="A152" s="375" t="s">
        <v>580</v>
      </c>
      <c r="B152" s="375"/>
      <c r="C152" s="375" t="s">
        <v>581</v>
      </c>
      <c r="D152" s="393">
        <f t="shared" ref="D152:G152" si="21">IF(D107=0,0,D150/D107)</f>
        <v>0.44355469965608796</v>
      </c>
      <c r="E152" s="393">
        <f t="shared" si="21"/>
        <v>0.49777042699223434</v>
      </c>
      <c r="F152" s="393">
        <f t="shared" si="21"/>
        <v>0.85520822749354442</v>
      </c>
      <c r="G152" s="393">
        <f t="shared" si="21"/>
        <v>0.7238921982061195</v>
      </c>
    </row>
    <row r="153" spans="1:7" s="443" customFormat="1" ht="28">
      <c r="A153" s="379" t="s">
        <v>580</v>
      </c>
      <c r="B153" s="379"/>
      <c r="C153" s="379" t="s">
        <v>582</v>
      </c>
      <c r="D153" s="509">
        <f t="shared" ref="D153:G153" si="22">IF(0=D108,0,D150/D108)</f>
        <v>0.45141973111385991</v>
      </c>
      <c r="E153" s="509">
        <f t="shared" si="22"/>
        <v>0.48949948531694237</v>
      </c>
      <c r="F153" s="509">
        <f t="shared" si="22"/>
        <v>0.83011605175235703</v>
      </c>
      <c r="G153" s="509">
        <f t="shared" si="22"/>
        <v>0.70844729904632853</v>
      </c>
    </row>
    <row r="154" spans="1:7" s="443" customFormat="1" ht="28">
      <c r="A154" s="382" t="s">
        <v>583</v>
      </c>
      <c r="B154" s="382"/>
      <c r="C154" s="382" t="s">
        <v>584</v>
      </c>
      <c r="D154" s="383">
        <f t="shared" ref="D154:G154" si="23">D150-D107</f>
        <v>-114453.36391000083</v>
      </c>
      <c r="E154" s="383">
        <f t="shared" si="23"/>
        <v>-105794.76000000045</v>
      </c>
      <c r="F154" s="383">
        <f t="shared" si="23"/>
        <v>-24119.710919999052</v>
      </c>
      <c r="G154" s="383">
        <f t="shared" si="23"/>
        <v>-60086.000000000495</v>
      </c>
    </row>
    <row r="155" spans="1:7" ht="27.5" customHeight="1">
      <c r="A155" s="385" t="s">
        <v>585</v>
      </c>
      <c r="B155" s="385"/>
      <c r="C155" s="385" t="s">
        <v>586</v>
      </c>
      <c r="D155" s="386">
        <f t="shared" ref="D155:G155" si="24">D150-D108</f>
        <v>-110869.71043000082</v>
      </c>
      <c r="E155" s="386">
        <f t="shared" si="24"/>
        <v>-109354.06000000043</v>
      </c>
      <c r="F155" s="386">
        <f t="shared" si="24"/>
        <v>-29155.038419999066</v>
      </c>
      <c r="G155" s="386">
        <f t="shared" si="24"/>
        <v>-64830.300000000483</v>
      </c>
    </row>
    <row r="156" spans="1:7">
      <c r="A156" s="369" t="s">
        <v>587</v>
      </c>
      <c r="B156" s="369"/>
      <c r="C156" s="369" t="s">
        <v>588</v>
      </c>
      <c r="D156" s="387">
        <f t="shared" ref="D156:G156" si="25">D135+D136-D137+D141-D142</f>
        <v>5892226.0213600006</v>
      </c>
      <c r="E156" s="387">
        <f t="shared" si="25"/>
        <v>0</v>
      </c>
      <c r="F156" s="387">
        <f t="shared" si="25"/>
        <v>5942107.5053300001</v>
      </c>
      <c r="G156" s="387">
        <f t="shared" si="25"/>
        <v>0</v>
      </c>
    </row>
    <row r="157" spans="1:7">
      <c r="A157" s="389" t="s">
        <v>589</v>
      </c>
      <c r="B157" s="389"/>
      <c r="C157" s="389" t="s">
        <v>590</v>
      </c>
      <c r="D157" s="390">
        <f t="shared" ref="D157:G157" si="26">IF(D177=0,0,D156/D177)</f>
        <v>1.8691195730410703</v>
      </c>
      <c r="E157" s="390">
        <f t="shared" si="26"/>
        <v>0</v>
      </c>
      <c r="F157" s="390">
        <f t="shared" si="26"/>
        <v>1.8310051465899913</v>
      </c>
      <c r="G157" s="390">
        <f t="shared" si="26"/>
        <v>0</v>
      </c>
    </row>
    <row r="158" spans="1:7">
      <c r="A158" s="369" t="s">
        <v>591</v>
      </c>
      <c r="B158" s="369"/>
      <c r="C158" s="369" t="s">
        <v>592</v>
      </c>
      <c r="D158" s="387">
        <f t="shared" ref="D158:G158" si="27">D133-D142-D111</f>
        <v>1898432.0639199996</v>
      </c>
      <c r="E158" s="387">
        <f t="shared" si="27"/>
        <v>0</v>
      </c>
      <c r="F158" s="387">
        <f t="shared" si="27"/>
        <v>1939601.83488</v>
      </c>
      <c r="G158" s="387">
        <f t="shared" si="27"/>
        <v>0</v>
      </c>
    </row>
    <row r="159" spans="1:7">
      <c r="A159" s="372" t="s">
        <v>593</v>
      </c>
      <c r="B159" s="372"/>
      <c r="C159" s="372" t="s">
        <v>594</v>
      </c>
      <c r="D159" s="391">
        <f t="shared" ref="D159:G159" si="28">D121-D123-D124-D142-D145</f>
        <v>1481968.3589899999</v>
      </c>
      <c r="E159" s="391">
        <f t="shared" si="28"/>
        <v>0</v>
      </c>
      <c r="F159" s="391">
        <f t="shared" si="28"/>
        <v>1528671.9104500001</v>
      </c>
      <c r="G159" s="391">
        <f t="shared" si="28"/>
        <v>0</v>
      </c>
    </row>
    <row r="160" spans="1:7">
      <c r="A160" s="372" t="s">
        <v>595</v>
      </c>
      <c r="B160" s="372"/>
      <c r="C160" s="372" t="s">
        <v>596</v>
      </c>
      <c r="D160" s="392">
        <f t="shared" ref="D160:G160" si="29">IF(D175=0,"-",1000*D158/D175)</f>
        <v>5418.4718817911698</v>
      </c>
      <c r="E160" s="392">
        <f t="shared" si="29"/>
        <v>0</v>
      </c>
      <c r="F160" s="392">
        <f t="shared" si="29"/>
        <v>5511.0779349104687</v>
      </c>
      <c r="G160" s="392">
        <f t="shared" si="29"/>
        <v>0</v>
      </c>
    </row>
    <row r="161" spans="1:7">
      <c r="A161" s="372" t="s">
        <v>595</v>
      </c>
      <c r="B161" s="372"/>
      <c r="C161" s="372" t="s">
        <v>597</v>
      </c>
      <c r="D161" s="391">
        <f t="shared" ref="D161:G161" si="30">IF(D175=0,0,1000*(D159/D175))</f>
        <v>4229.8083958351763</v>
      </c>
      <c r="E161" s="391">
        <f t="shared" si="30"/>
        <v>0</v>
      </c>
      <c r="F161" s="391">
        <f t="shared" si="30"/>
        <v>4343.484257386076</v>
      </c>
      <c r="G161" s="391">
        <f t="shared" si="30"/>
        <v>0</v>
      </c>
    </row>
    <row r="162" spans="1:7">
      <c r="A162" s="389" t="s">
        <v>598</v>
      </c>
      <c r="B162" s="389"/>
      <c r="C162" s="389" t="s">
        <v>599</v>
      </c>
      <c r="D162" s="390">
        <f t="shared" ref="D162:G162" si="31">IF((D22+D23+D65+D66)=0,0,D158/(D22+D23+D65+D66))</f>
        <v>1.0438844725270309</v>
      </c>
      <c r="E162" s="390">
        <f t="shared" si="31"/>
        <v>0</v>
      </c>
      <c r="F162" s="390">
        <f t="shared" si="31"/>
        <v>1.0216207247922728</v>
      </c>
      <c r="G162" s="390">
        <f t="shared" si="31"/>
        <v>0</v>
      </c>
    </row>
    <row r="163" spans="1:7">
      <c r="A163" s="372" t="s">
        <v>600</v>
      </c>
      <c r="B163" s="372"/>
      <c r="C163" s="372" t="s">
        <v>601</v>
      </c>
      <c r="D163" s="370">
        <f t="shared" ref="D163:G163" si="32">D145</f>
        <v>-439013.35798999999</v>
      </c>
      <c r="E163" s="370">
        <f t="shared" si="32"/>
        <v>0</v>
      </c>
      <c r="F163" s="370">
        <f t="shared" si="32"/>
        <v>-486886.39285</v>
      </c>
      <c r="G163" s="370">
        <f t="shared" si="32"/>
        <v>0</v>
      </c>
    </row>
    <row r="164" spans="1:7" ht="28">
      <c r="A164" s="375" t="s">
        <v>602</v>
      </c>
      <c r="B164" s="389"/>
      <c r="C164" s="389" t="s">
        <v>603</v>
      </c>
      <c r="D164" s="393">
        <f>IF(D178=0,0,D146/D178)</f>
        <v>0</v>
      </c>
      <c r="E164" s="393">
        <f>IF(E178=0,0,E146/E178)</f>
        <v>0</v>
      </c>
      <c r="F164" s="393">
        <f>IF(F178=0,0,F146/F178)</f>
        <v>-0.15018324249794973</v>
      </c>
      <c r="G164" s="393">
        <f>IF(G178=0,0,G146/G178)</f>
        <v>0</v>
      </c>
    </row>
    <row r="165" spans="1:7">
      <c r="A165" s="395" t="s">
        <v>604</v>
      </c>
      <c r="B165" s="395"/>
      <c r="C165" s="395" t="s">
        <v>605</v>
      </c>
      <c r="D165" s="396">
        <f t="shared" ref="D165:G165" si="33">IF(D177=0,0,D180/D177)</f>
        <v>6.2207175151624106E-2</v>
      </c>
      <c r="E165" s="396">
        <f t="shared" si="33"/>
        <v>6.4605599196031871E-2</v>
      </c>
      <c r="F165" s="396">
        <f t="shared" si="33"/>
        <v>5.9918899927365876E-2</v>
      </c>
      <c r="G165" s="396">
        <f t="shared" si="33"/>
        <v>6.1408011166315606E-2</v>
      </c>
    </row>
    <row r="166" spans="1:7">
      <c r="A166" s="372" t="s">
        <v>606</v>
      </c>
      <c r="B166" s="372"/>
      <c r="C166" s="372" t="s">
        <v>607</v>
      </c>
      <c r="D166" s="370">
        <f t="shared" ref="D166:G166" si="34">D55</f>
        <v>18571.77115</v>
      </c>
      <c r="E166" s="370">
        <f t="shared" si="34"/>
        <v>18084.559999999998</v>
      </c>
      <c r="F166" s="370">
        <f t="shared" si="34"/>
        <v>27990.72552</v>
      </c>
      <c r="G166" s="370">
        <f t="shared" si="34"/>
        <v>28058.400000000001</v>
      </c>
    </row>
    <row r="167" spans="1:7" s="443" customFormat="1" ht="28">
      <c r="A167" s="375" t="s">
        <v>608</v>
      </c>
      <c r="B167" s="389"/>
      <c r="C167" s="389" t="s">
        <v>609</v>
      </c>
      <c r="D167" s="393">
        <f t="shared" ref="D167:G167" si="35">IF(0=D111,0,(D44+D45+D46+D47+D48)/D111)</f>
        <v>2.0449026127051136E-3</v>
      </c>
      <c r="E167" s="393">
        <f t="shared" si="35"/>
        <v>0</v>
      </c>
      <c r="F167" s="393">
        <f t="shared" si="35"/>
        <v>3.218478222505376E-3</v>
      </c>
      <c r="G167" s="393">
        <f t="shared" si="35"/>
        <v>0</v>
      </c>
    </row>
    <row r="168" spans="1:7">
      <c r="A168" s="372" t="s">
        <v>610</v>
      </c>
      <c r="B168" s="369"/>
      <c r="C168" s="369" t="s">
        <v>611</v>
      </c>
      <c r="D168" s="370">
        <f t="shared" ref="D168:G168" si="36">D38-D44</f>
        <v>24562.761509999997</v>
      </c>
      <c r="E168" s="370">
        <f t="shared" si="36"/>
        <v>23986.6</v>
      </c>
      <c r="F168" s="370">
        <f t="shared" si="36"/>
        <v>21135.0648</v>
      </c>
      <c r="G168" s="370">
        <f t="shared" si="36"/>
        <v>14526.6</v>
      </c>
    </row>
    <row r="169" spans="1:7">
      <c r="A169" s="389" t="s">
        <v>612</v>
      </c>
      <c r="B169" s="389"/>
      <c r="C169" s="389" t="s">
        <v>613</v>
      </c>
      <c r="D169" s="373">
        <f t="shared" ref="D169:G169" si="37">IF(D177=0,0,D168/D177)</f>
        <v>7.7917476586690827E-3</v>
      </c>
      <c r="E169" s="373">
        <f t="shared" si="37"/>
        <v>7.5202321272614669E-3</v>
      </c>
      <c r="F169" s="373">
        <f t="shared" si="37"/>
        <v>6.5125735923829966E-3</v>
      </c>
      <c r="G169" s="373">
        <f t="shared" si="37"/>
        <v>4.4402757148774823E-3</v>
      </c>
    </row>
    <row r="170" spans="1:7">
      <c r="A170" s="372" t="s">
        <v>614</v>
      </c>
      <c r="B170" s="372"/>
      <c r="C170" s="372" t="s">
        <v>615</v>
      </c>
      <c r="D170" s="370">
        <f t="shared" ref="D170:G170" si="38">SUM(D82:D87)+SUM(D89:D94)</f>
        <v>273533.44825000002</v>
      </c>
      <c r="E170" s="370">
        <f t="shared" si="38"/>
        <v>292189.75</v>
      </c>
      <c r="F170" s="370">
        <f t="shared" si="38"/>
        <v>245126.39756000001</v>
      </c>
      <c r="G170" s="370">
        <f t="shared" si="38"/>
        <v>289198.2</v>
      </c>
    </row>
    <row r="171" spans="1:7">
      <c r="A171" s="372" t="s">
        <v>616</v>
      </c>
      <c r="B171" s="372"/>
      <c r="C171" s="372" t="s">
        <v>617</v>
      </c>
      <c r="D171" s="391">
        <f t="shared" ref="D171:G171" si="39">SUM(D96:D102)+SUM(D104:D105)</f>
        <v>67846.808720000001</v>
      </c>
      <c r="E171" s="391">
        <f t="shared" si="39"/>
        <v>81539.55</v>
      </c>
      <c r="F171" s="391">
        <f t="shared" si="39"/>
        <v>78544.343189999985</v>
      </c>
      <c r="G171" s="391">
        <f t="shared" si="39"/>
        <v>71580.3</v>
      </c>
    </row>
    <row r="172" spans="1:7">
      <c r="A172" s="395" t="s">
        <v>618</v>
      </c>
      <c r="B172" s="395"/>
      <c r="C172" s="395" t="s">
        <v>619</v>
      </c>
      <c r="D172" s="396">
        <f t="shared" ref="D172:G172" si="40">IF(D184=0,0,D170/D184)</f>
        <v>8.2316213626714846E-2</v>
      </c>
      <c r="E172" s="396">
        <f t="shared" si="40"/>
        <v>8.6752010699053667E-2</v>
      </c>
      <c r="F172" s="396">
        <f t="shared" si="40"/>
        <v>7.3436621953444775E-2</v>
      </c>
      <c r="G172" s="396">
        <f t="shared" si="40"/>
        <v>8.5266683383993916E-2</v>
      </c>
    </row>
    <row r="174" spans="1:7">
      <c r="A174" s="516" t="s">
        <v>620</v>
      </c>
      <c r="C174" s="292"/>
      <c r="D174" s="517"/>
      <c r="E174" s="517"/>
      <c r="F174" s="517"/>
      <c r="G174" s="517"/>
    </row>
    <row r="175" spans="1:7" s="257" customFormat="1">
      <c r="A175" s="479" t="s">
        <v>621</v>
      </c>
      <c r="B175" s="252"/>
      <c r="C175" s="252" t="s">
        <v>622</v>
      </c>
      <c r="D175" s="510">
        <v>350363</v>
      </c>
      <c r="E175" s="510">
        <v>350363</v>
      </c>
      <c r="F175" s="510">
        <v>351946</v>
      </c>
      <c r="G175" s="510">
        <v>351946</v>
      </c>
    </row>
    <row r="176" spans="1:7">
      <c r="A176" s="457" t="s">
        <v>623</v>
      </c>
      <c r="B176" s="399"/>
      <c r="C176" s="399"/>
      <c r="D176" s="399"/>
      <c r="E176" s="399"/>
      <c r="F176" s="399"/>
      <c r="G176" s="399"/>
    </row>
    <row r="177" spans="1:7">
      <c r="A177" s="459" t="s">
        <v>624</v>
      </c>
      <c r="B177" s="399"/>
      <c r="C177" s="399" t="s">
        <v>625</v>
      </c>
      <c r="D177" s="400">
        <f t="shared" ref="D177:G177" si="41">SUM(D22:D32)+SUM(D44:D53)+SUM(D65:D72)+D75</f>
        <v>3152407.2115799999</v>
      </c>
      <c r="E177" s="400">
        <f t="shared" si="41"/>
        <v>3189608.9899999998</v>
      </c>
      <c r="F177" s="400">
        <f t="shared" si="41"/>
        <v>3245270.7827700004</v>
      </c>
      <c r="G177" s="400">
        <f t="shared" si="41"/>
        <v>3271553.5999999996</v>
      </c>
    </row>
    <row r="178" spans="1:7">
      <c r="A178" s="459" t="s">
        <v>626</v>
      </c>
      <c r="B178" s="399"/>
      <c r="C178" s="399" t="s">
        <v>627</v>
      </c>
      <c r="D178" s="400">
        <f t="shared" ref="D178:G178" si="42">D78-D17-D20-D59-D63-D64</f>
        <v>3243238.0055500008</v>
      </c>
      <c r="E178" s="400">
        <f t="shared" si="42"/>
        <v>3278296.68</v>
      </c>
      <c r="F178" s="400">
        <f t="shared" si="42"/>
        <v>3293548.3976299996</v>
      </c>
      <c r="G178" s="400">
        <f t="shared" si="42"/>
        <v>3305887.47</v>
      </c>
    </row>
    <row r="179" spans="1:7">
      <c r="A179" s="459"/>
      <c r="B179" s="399"/>
      <c r="C179" s="399" t="s">
        <v>628</v>
      </c>
      <c r="D179" s="400">
        <f t="shared" ref="D179:G179" si="43">D178+D170</f>
        <v>3516771.4538000007</v>
      </c>
      <c r="E179" s="400">
        <f t="shared" si="43"/>
        <v>3570486.43</v>
      </c>
      <c r="F179" s="400">
        <f t="shared" si="43"/>
        <v>3538674.7951899995</v>
      </c>
      <c r="G179" s="400">
        <f t="shared" si="43"/>
        <v>3595085.6700000004</v>
      </c>
    </row>
    <row r="180" spans="1:7">
      <c r="A180" s="399" t="s">
        <v>629</v>
      </c>
      <c r="B180" s="399"/>
      <c r="C180" s="399" t="s">
        <v>630</v>
      </c>
      <c r="D180" s="400">
        <f t="shared" ref="D180:G180" si="44">D38-D44+D8+D9+D10+D16-D33</f>
        <v>196102.34755999999</v>
      </c>
      <c r="E180" s="400">
        <f t="shared" si="44"/>
        <v>206066.6</v>
      </c>
      <c r="F180" s="400">
        <f t="shared" si="44"/>
        <v>194453.05526999998</v>
      </c>
      <c r="G180" s="400">
        <f t="shared" si="44"/>
        <v>200899.6</v>
      </c>
    </row>
    <row r="181" spans="1:7" ht="27.5" customHeight="1">
      <c r="A181" s="462" t="s">
        <v>631</v>
      </c>
      <c r="B181" s="402"/>
      <c r="C181" s="402" t="s">
        <v>632</v>
      </c>
      <c r="D181" s="403">
        <f t="shared" ref="D181:G181" si="45">D22+D23+D24+D25+D26+D29+SUM(D44:D47)+SUM(D49:D53)-D54+D32-D33+SUM(D65:D70)+D72</f>
        <v>3140582.1480899998</v>
      </c>
      <c r="E181" s="403">
        <f t="shared" si="45"/>
        <v>3180769.1799999997</v>
      </c>
      <c r="F181" s="403">
        <f t="shared" si="45"/>
        <v>3230165.2244899999</v>
      </c>
      <c r="G181" s="403">
        <f t="shared" si="45"/>
        <v>3260024.1999999997</v>
      </c>
    </row>
    <row r="182" spans="1:7">
      <c r="A182" s="464" t="s">
        <v>633</v>
      </c>
      <c r="B182" s="402"/>
      <c r="C182" s="402" t="s">
        <v>634</v>
      </c>
      <c r="D182" s="403">
        <f t="shared" ref="D182:G182" si="46">D181+D171</f>
        <v>3208428.9568099999</v>
      </c>
      <c r="E182" s="403">
        <f t="shared" si="46"/>
        <v>3262308.7299999995</v>
      </c>
      <c r="F182" s="403">
        <f t="shared" si="46"/>
        <v>3308709.5676799999</v>
      </c>
      <c r="G182" s="403">
        <f t="shared" si="46"/>
        <v>3331604.4999999995</v>
      </c>
    </row>
    <row r="183" spans="1:7">
      <c r="A183" s="464" t="s">
        <v>635</v>
      </c>
      <c r="B183" s="402"/>
      <c r="C183" s="402" t="s">
        <v>636</v>
      </c>
      <c r="D183" s="403">
        <f t="shared" ref="D183:G183" si="47">D4+D5-D7+D38+D39+D40+D41+D43+D13-D16+D57+D58+D60+D62</f>
        <v>3049426.1024700012</v>
      </c>
      <c r="E183" s="403">
        <f t="shared" si="47"/>
        <v>3075913.74</v>
      </c>
      <c r="F183" s="403">
        <f t="shared" si="47"/>
        <v>3092804.8830400002</v>
      </c>
      <c r="G183" s="403">
        <f t="shared" si="47"/>
        <v>3102492.3</v>
      </c>
    </row>
    <row r="184" spans="1:7">
      <c r="A184" s="464" t="s">
        <v>637</v>
      </c>
      <c r="B184" s="402"/>
      <c r="C184" s="402" t="s">
        <v>638</v>
      </c>
      <c r="D184" s="403">
        <f t="shared" ref="D184:G184" si="48">D183+D170</f>
        <v>3322959.5507200011</v>
      </c>
      <c r="E184" s="403">
        <f t="shared" si="48"/>
        <v>3368103.49</v>
      </c>
      <c r="F184" s="403">
        <f t="shared" si="48"/>
        <v>3337931.2806000002</v>
      </c>
      <c r="G184" s="403">
        <f t="shared" si="48"/>
        <v>3391690.5</v>
      </c>
    </row>
    <row r="185" spans="1:7">
      <c r="A185" s="464"/>
      <c r="B185" s="402"/>
      <c r="C185" s="402" t="s">
        <v>639</v>
      </c>
      <c r="D185" s="403">
        <f t="shared" ref="D185:G186" si="49">D181-D183</f>
        <v>91156.045619998593</v>
      </c>
      <c r="E185" s="403">
        <f t="shared" si="49"/>
        <v>104855.43999999948</v>
      </c>
      <c r="F185" s="403">
        <f t="shared" si="49"/>
        <v>137360.34144999972</v>
      </c>
      <c r="G185" s="403">
        <f t="shared" si="49"/>
        <v>157531.89999999991</v>
      </c>
    </row>
    <row r="186" spans="1:7">
      <c r="A186" s="464"/>
      <c r="B186" s="402"/>
      <c r="C186" s="402" t="s">
        <v>640</v>
      </c>
      <c r="D186" s="403">
        <f t="shared" si="49"/>
        <v>-114530.59391000122</v>
      </c>
      <c r="E186" s="403">
        <f t="shared" si="49"/>
        <v>-105794.76000000071</v>
      </c>
      <c r="F186" s="403">
        <f t="shared" si="49"/>
        <v>-29221.712920000311</v>
      </c>
      <c r="G186" s="403">
        <f t="shared" si="49"/>
        <v>-60086.000000000466</v>
      </c>
    </row>
  </sheetData>
  <sheetProtection selectLockedCells="1" sort="0" autoFilter="0" pivotTables="0"/>
  <autoFilter ref="A1:G1" xr:uid="{00000000-0009-0000-0000-000015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2" man="1"/>
    <brk id="148" max="12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AP186"/>
  <sheetViews>
    <sheetView zoomScaleNormal="100" workbookViewId="0">
      <selection activeCell="B31" sqref="B31"/>
    </sheetView>
  </sheetViews>
  <sheetFormatPr baseColWidth="10" defaultColWidth="11.5" defaultRowHeight="13"/>
  <cols>
    <col min="1" max="1" width="16.33203125" style="479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42" s="244" customFormat="1" ht="18" customHeight="1">
      <c r="A1" s="484" t="s">
        <v>113</v>
      </c>
      <c r="B1" s="240" t="s">
        <v>663</v>
      </c>
      <c r="C1" s="240" t="s">
        <v>169</v>
      </c>
      <c r="D1" s="241" t="s">
        <v>176</v>
      </c>
      <c r="E1" s="242" t="s">
        <v>22</v>
      </c>
      <c r="F1" s="241" t="s">
        <v>176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</row>
    <row r="2" spans="1:42" s="250" customFormat="1" ht="15" customHeight="1">
      <c r="A2" s="485"/>
      <c r="B2" s="246"/>
      <c r="C2" s="247" t="s">
        <v>431</v>
      </c>
      <c r="D2" s="248">
        <v>2015</v>
      </c>
      <c r="E2" s="249">
        <v>2016</v>
      </c>
      <c r="F2" s="248">
        <v>2016</v>
      </c>
      <c r="G2" s="249">
        <v>2017</v>
      </c>
    </row>
    <row r="3" spans="1:42" ht="15" customHeight="1">
      <c r="A3" s="571" t="s">
        <v>432</v>
      </c>
      <c r="B3" s="572"/>
      <c r="C3" s="572"/>
      <c r="D3" s="251"/>
      <c r="E3" s="251"/>
      <c r="F3" s="251"/>
      <c r="G3" s="251"/>
    </row>
    <row r="4" spans="1:42" s="257" customFormat="1" ht="12.75" customHeight="1">
      <c r="A4" s="486">
        <v>30</v>
      </c>
      <c r="B4" s="254"/>
      <c r="C4" s="255" t="s">
        <v>116</v>
      </c>
      <c r="D4" s="256">
        <v>2316101.87585</v>
      </c>
      <c r="E4" s="256">
        <v>2363614.7000000002</v>
      </c>
      <c r="F4" s="256">
        <v>2347354.3223999999</v>
      </c>
      <c r="G4" s="256">
        <v>2409775.7000000002</v>
      </c>
    </row>
    <row r="5" spans="1:42" s="257" customFormat="1" ht="12.75" customHeight="1">
      <c r="A5" s="265">
        <v>31</v>
      </c>
      <c r="B5" s="259"/>
      <c r="C5" s="260" t="s">
        <v>433</v>
      </c>
      <c r="D5" s="261">
        <v>758905.26862999995</v>
      </c>
      <c r="E5" s="261">
        <v>715635.3</v>
      </c>
      <c r="F5" s="261">
        <v>724890.95833000005</v>
      </c>
      <c r="G5" s="261">
        <v>713819.1</v>
      </c>
    </row>
    <row r="6" spans="1:42" s="257" customFormat="1" ht="12.75" customHeight="1">
      <c r="A6" s="262" t="s">
        <v>118</v>
      </c>
      <c r="B6" s="263"/>
      <c r="C6" s="264" t="s">
        <v>434</v>
      </c>
      <c r="D6" s="261">
        <v>83837.168650000007</v>
      </c>
      <c r="E6" s="261">
        <v>77770.3</v>
      </c>
      <c r="F6" s="261">
        <v>85937.622920000009</v>
      </c>
      <c r="G6" s="261">
        <v>72515.199999999997</v>
      </c>
    </row>
    <row r="7" spans="1:42" s="257" customFormat="1" ht="12.75" customHeight="1">
      <c r="A7" s="262" t="s">
        <v>435</v>
      </c>
      <c r="B7" s="263"/>
      <c r="C7" s="264" t="s">
        <v>436</v>
      </c>
      <c r="D7" s="261">
        <v>13208.527669999999</v>
      </c>
      <c r="E7" s="261">
        <v>0</v>
      </c>
      <c r="F7" s="261">
        <v>-11710.022449999999</v>
      </c>
      <c r="G7" s="261">
        <v>0</v>
      </c>
    </row>
    <row r="8" spans="1:42" s="257" customFormat="1" ht="12.75" customHeight="1">
      <c r="A8" s="265">
        <v>330</v>
      </c>
      <c r="B8" s="259"/>
      <c r="C8" s="260" t="s">
        <v>437</v>
      </c>
      <c r="D8" s="261">
        <v>123303.09109</v>
      </c>
      <c r="E8" s="261">
        <v>169751.2</v>
      </c>
      <c r="F8" s="261">
        <v>387787.56708000001</v>
      </c>
      <c r="G8" s="261">
        <v>183492.4</v>
      </c>
    </row>
    <row r="9" spans="1:42" s="257" customFormat="1" ht="12.75" customHeight="1">
      <c r="A9" s="265">
        <v>332</v>
      </c>
      <c r="B9" s="259"/>
      <c r="C9" s="260" t="s">
        <v>438</v>
      </c>
      <c r="D9" s="261">
        <v>59936.746070000001</v>
      </c>
      <c r="E9" s="261">
        <v>27616.9</v>
      </c>
      <c r="F9" s="261">
        <v>26923.80487</v>
      </c>
      <c r="G9" s="261">
        <v>23118.400000000001</v>
      </c>
    </row>
    <row r="10" spans="1:42" s="257" customFormat="1" ht="12.75" customHeight="1">
      <c r="A10" s="265">
        <v>339</v>
      </c>
      <c r="B10" s="259"/>
      <c r="C10" s="260" t="s">
        <v>439</v>
      </c>
      <c r="D10" s="261">
        <v>0</v>
      </c>
      <c r="E10" s="261">
        <v>0</v>
      </c>
      <c r="F10" s="261">
        <v>0</v>
      </c>
      <c r="G10" s="261">
        <v>0</v>
      </c>
    </row>
    <row r="11" spans="1:42" s="347" customFormat="1" ht="28.25" customHeight="1">
      <c r="A11" s="266">
        <v>350</v>
      </c>
      <c r="B11" s="487"/>
      <c r="C11" s="268" t="s">
        <v>440</v>
      </c>
      <c r="D11" s="261">
        <v>1594.99053</v>
      </c>
      <c r="E11" s="261">
        <v>328.3</v>
      </c>
      <c r="F11" s="261">
        <v>177.59042000000002</v>
      </c>
      <c r="G11" s="261">
        <v>8.1999999999999993</v>
      </c>
    </row>
    <row r="12" spans="1:42" s="269" customFormat="1" ht="28">
      <c r="A12" s="266">
        <v>351</v>
      </c>
      <c r="B12" s="267"/>
      <c r="C12" s="268" t="s">
        <v>441</v>
      </c>
      <c r="D12" s="261">
        <v>36956.301079999997</v>
      </c>
      <c r="E12" s="261">
        <v>13922.5</v>
      </c>
      <c r="F12" s="261">
        <v>19004.855909999998</v>
      </c>
      <c r="G12" s="261">
        <v>14735.4</v>
      </c>
    </row>
    <row r="13" spans="1:42" s="257" customFormat="1" ht="12.75" customHeight="1">
      <c r="A13" s="265">
        <v>36</v>
      </c>
      <c r="B13" s="259"/>
      <c r="C13" s="260" t="s">
        <v>442</v>
      </c>
      <c r="D13" s="261">
        <v>5733385.4295800002</v>
      </c>
      <c r="E13" s="261">
        <v>5252151.4000000004</v>
      </c>
      <c r="F13" s="261">
        <v>5506528.4514199998</v>
      </c>
      <c r="G13" s="261">
        <v>5343236.7</v>
      </c>
    </row>
    <row r="14" spans="1:42" s="257" customFormat="1" ht="12.75" customHeight="1">
      <c r="A14" s="270" t="s">
        <v>443</v>
      </c>
      <c r="B14" s="259"/>
      <c r="C14" s="271" t="s">
        <v>444</v>
      </c>
      <c r="D14" s="261">
        <v>1257691.3146600001</v>
      </c>
      <c r="E14" s="261">
        <v>1291211.2</v>
      </c>
      <c r="F14" s="261">
        <v>1424008.7070899999</v>
      </c>
      <c r="G14" s="261">
        <v>1261614.3999999999</v>
      </c>
    </row>
    <row r="15" spans="1:42" s="257" customFormat="1" ht="12.75" customHeight="1">
      <c r="A15" s="270" t="s">
        <v>445</v>
      </c>
      <c r="B15" s="259"/>
      <c r="C15" s="271" t="s">
        <v>446</v>
      </c>
      <c r="D15" s="261">
        <v>310904.48710000003</v>
      </c>
      <c r="E15" s="261">
        <v>331375</v>
      </c>
      <c r="F15" s="261">
        <v>304511.77367000002</v>
      </c>
      <c r="G15" s="261">
        <v>309377.40000000002</v>
      </c>
    </row>
    <row r="16" spans="1:42" s="273" customFormat="1" ht="26.25" customHeight="1">
      <c r="A16" s="270" t="s">
        <v>447</v>
      </c>
      <c r="B16" s="272"/>
      <c r="C16" s="271" t="s">
        <v>448</v>
      </c>
      <c r="D16" s="261">
        <v>348346.30167000002</v>
      </c>
      <c r="E16" s="261">
        <v>23181.5</v>
      </c>
      <c r="F16" s="261">
        <v>54087.249299999996</v>
      </c>
      <c r="G16" s="261">
        <v>9150.4</v>
      </c>
    </row>
    <row r="17" spans="1:7" s="274" customFormat="1">
      <c r="A17" s="265">
        <v>37</v>
      </c>
      <c r="B17" s="259"/>
      <c r="C17" s="260" t="s">
        <v>449</v>
      </c>
      <c r="D17" s="261">
        <v>556549.85274999996</v>
      </c>
      <c r="E17" s="261">
        <v>564363.19999999995</v>
      </c>
      <c r="F17" s="261">
        <v>559417.27921000007</v>
      </c>
      <c r="G17" s="261">
        <v>561718.4</v>
      </c>
    </row>
    <row r="18" spans="1:7" s="274" customFormat="1">
      <c r="A18" s="275" t="s">
        <v>450</v>
      </c>
      <c r="B18" s="263"/>
      <c r="C18" s="264" t="s">
        <v>451</v>
      </c>
      <c r="D18" s="261">
        <v>219237.23580000002</v>
      </c>
      <c r="E18" s="261">
        <v>221775</v>
      </c>
      <c r="F18" s="261">
        <v>218195.97305999999</v>
      </c>
      <c r="G18" s="261">
        <v>218700</v>
      </c>
    </row>
    <row r="19" spans="1:7" s="274" customFormat="1">
      <c r="A19" s="275" t="s">
        <v>452</v>
      </c>
      <c r="B19" s="263"/>
      <c r="C19" s="264" t="s">
        <v>453</v>
      </c>
      <c r="D19" s="261">
        <v>6284.5484500000002</v>
      </c>
      <c r="E19" s="261">
        <v>6525</v>
      </c>
      <c r="F19" s="261">
        <v>5624.3289100000002</v>
      </c>
      <c r="G19" s="261">
        <v>11685</v>
      </c>
    </row>
    <row r="20" spans="1:7" s="257" customFormat="1" ht="12.75" customHeight="1">
      <c r="A20" s="488">
        <v>39</v>
      </c>
      <c r="B20" s="277"/>
      <c r="C20" s="278" t="s">
        <v>138</v>
      </c>
      <c r="D20" s="279">
        <v>4953.5002800000002</v>
      </c>
      <c r="E20" s="279">
        <v>4369.1000000000004</v>
      </c>
      <c r="F20" s="279">
        <v>4934.2023600000002</v>
      </c>
      <c r="G20" s="279">
        <v>4685.1000000000004</v>
      </c>
    </row>
    <row r="21" spans="1:7" ht="12.75" customHeight="1">
      <c r="A21" s="489"/>
      <c r="B21" s="280"/>
      <c r="C21" s="281" t="s">
        <v>454</v>
      </c>
      <c r="D21" s="282">
        <f t="shared" ref="D21:G21" si="0">D4+D5+SUM(D8:D13)+D17</f>
        <v>9586733.5555799995</v>
      </c>
      <c r="E21" s="282">
        <f t="shared" si="0"/>
        <v>9107383.5</v>
      </c>
      <c r="F21" s="282">
        <f t="shared" si="0"/>
        <v>9572084.8296399992</v>
      </c>
      <c r="G21" s="282">
        <f t="shared" si="0"/>
        <v>9249904.3000000007</v>
      </c>
    </row>
    <row r="22" spans="1:7" s="347" customFormat="1" ht="12.75" customHeight="1">
      <c r="A22" s="266" t="s">
        <v>217</v>
      </c>
      <c r="B22" s="487"/>
      <c r="C22" s="268" t="s">
        <v>455</v>
      </c>
      <c r="D22" s="346">
        <v>5192314.5842700005</v>
      </c>
      <c r="E22" s="346">
        <v>5039700</v>
      </c>
      <c r="F22" s="346">
        <v>5316176.3767999988</v>
      </c>
      <c r="G22" s="346">
        <v>5090600</v>
      </c>
    </row>
    <row r="23" spans="1:7" s="347" customFormat="1" ht="14">
      <c r="A23" s="266" t="s">
        <v>219</v>
      </c>
      <c r="B23" s="487"/>
      <c r="C23" s="268" t="s">
        <v>456</v>
      </c>
      <c r="D23" s="346">
        <v>732974.20114000002</v>
      </c>
      <c r="E23" s="346">
        <v>680513</v>
      </c>
      <c r="F23" s="346">
        <v>728013.04445000004</v>
      </c>
      <c r="G23" s="346">
        <v>673970</v>
      </c>
    </row>
    <row r="24" spans="1:7" s="284" customFormat="1" ht="12.75" customHeight="1">
      <c r="A24" s="265">
        <v>41</v>
      </c>
      <c r="B24" s="259"/>
      <c r="C24" s="260" t="s">
        <v>457</v>
      </c>
      <c r="D24" s="346">
        <v>160511.31269999998</v>
      </c>
      <c r="E24" s="346">
        <v>40556</v>
      </c>
      <c r="F24" s="283">
        <v>102905.04240000001</v>
      </c>
      <c r="G24" s="283">
        <v>41668</v>
      </c>
    </row>
    <row r="25" spans="1:7" s="257" customFormat="1" ht="12.75" customHeight="1">
      <c r="A25" s="473">
        <v>42</v>
      </c>
      <c r="B25" s="286"/>
      <c r="C25" s="260" t="s">
        <v>458</v>
      </c>
      <c r="D25" s="346">
        <v>489571.28986999998</v>
      </c>
      <c r="E25" s="346">
        <v>404949</v>
      </c>
      <c r="F25" s="283">
        <v>447305.07120999997</v>
      </c>
      <c r="G25" s="283">
        <v>384998.6</v>
      </c>
    </row>
    <row r="26" spans="1:7" s="288" customFormat="1" ht="12.75" customHeight="1">
      <c r="A26" s="266">
        <v>430</v>
      </c>
      <c r="B26" s="259"/>
      <c r="C26" s="260" t="s">
        <v>459</v>
      </c>
      <c r="D26" s="346">
        <v>23782.567660000001</v>
      </c>
      <c r="E26" s="346">
        <v>27623.7</v>
      </c>
      <c r="F26" s="287">
        <v>24823.641230000001</v>
      </c>
      <c r="G26" s="287">
        <v>24215.5</v>
      </c>
    </row>
    <row r="27" spans="1:7" s="288" customFormat="1" ht="12.75" customHeight="1">
      <c r="A27" s="266">
        <v>431</v>
      </c>
      <c r="B27" s="259"/>
      <c r="C27" s="260" t="s">
        <v>460</v>
      </c>
      <c r="D27" s="346">
        <v>7.0000000000000007E-2</v>
      </c>
      <c r="E27" s="346">
        <v>0</v>
      </c>
      <c r="F27" s="287">
        <v>0</v>
      </c>
      <c r="G27" s="287">
        <v>0</v>
      </c>
    </row>
    <row r="28" spans="1:7" s="288" customFormat="1" ht="12.75" customHeight="1">
      <c r="A28" s="266">
        <v>432</v>
      </c>
      <c r="B28" s="259"/>
      <c r="C28" s="260" t="s">
        <v>461</v>
      </c>
      <c r="D28" s="346">
        <v>305.84416999999996</v>
      </c>
      <c r="E28" s="346">
        <v>0</v>
      </c>
      <c r="F28" s="287">
        <v>-109.15276</v>
      </c>
      <c r="G28" s="287">
        <v>840</v>
      </c>
    </row>
    <row r="29" spans="1:7" s="288" customFormat="1" ht="12.75" customHeight="1">
      <c r="A29" s="266">
        <v>439</v>
      </c>
      <c r="B29" s="259"/>
      <c r="C29" s="260" t="s">
        <v>462</v>
      </c>
      <c r="D29" s="346">
        <v>21359.346559999998</v>
      </c>
      <c r="E29" s="346">
        <v>20232.7</v>
      </c>
      <c r="F29" s="287">
        <v>21558.281920000001</v>
      </c>
      <c r="G29" s="287">
        <v>19746.2</v>
      </c>
    </row>
    <row r="30" spans="1:7" s="257" customFormat="1" ht="28">
      <c r="A30" s="266">
        <v>450</v>
      </c>
      <c r="B30" s="267"/>
      <c r="C30" s="268" t="s">
        <v>463</v>
      </c>
      <c r="D30" s="346">
        <v>345.00170000000003</v>
      </c>
      <c r="E30" s="346">
        <v>2234.6</v>
      </c>
      <c r="F30" s="261">
        <v>2334.0892000000003</v>
      </c>
      <c r="G30" s="261">
        <v>201.4</v>
      </c>
    </row>
    <row r="31" spans="1:7" s="269" customFormat="1" ht="28">
      <c r="A31" s="266">
        <v>451</v>
      </c>
      <c r="B31" s="267"/>
      <c r="C31" s="268" t="s">
        <v>464</v>
      </c>
      <c r="D31" s="346">
        <v>29017.129949999999</v>
      </c>
      <c r="E31" s="346">
        <v>35766</v>
      </c>
      <c r="F31" s="283">
        <v>31195.489539999999</v>
      </c>
      <c r="G31" s="283">
        <v>35762.199999999997</v>
      </c>
    </row>
    <row r="32" spans="1:7" s="257" customFormat="1" ht="12.75" customHeight="1">
      <c r="A32" s="265">
        <v>46</v>
      </c>
      <c r="B32" s="259"/>
      <c r="C32" s="260" t="s">
        <v>465</v>
      </c>
      <c r="D32" s="346">
        <v>2401050.5317199999</v>
      </c>
      <c r="E32" s="346">
        <v>2115524.2000000002</v>
      </c>
      <c r="F32" s="283">
        <v>2344497.4178899997</v>
      </c>
      <c r="G32" s="283">
        <v>2228500.1</v>
      </c>
    </row>
    <row r="33" spans="1:7" s="273" customFormat="1" ht="14">
      <c r="A33" s="270" t="s">
        <v>466</v>
      </c>
      <c r="B33" s="490"/>
      <c r="C33" s="271" t="s">
        <v>467</v>
      </c>
      <c r="D33" s="346">
        <v>0</v>
      </c>
      <c r="E33" s="346">
        <v>0</v>
      </c>
      <c r="F33" s="491">
        <v>0</v>
      </c>
      <c r="G33" s="491">
        <v>0</v>
      </c>
    </row>
    <row r="34" spans="1:7" s="257" customFormat="1" ht="15" customHeight="1">
      <c r="A34" s="265">
        <v>47</v>
      </c>
      <c r="B34" s="259"/>
      <c r="C34" s="260" t="s">
        <v>449</v>
      </c>
      <c r="D34" s="346">
        <v>556549.85274999996</v>
      </c>
      <c r="E34" s="346">
        <v>564363.19999999995</v>
      </c>
      <c r="F34" s="283">
        <v>559417.27921000007</v>
      </c>
      <c r="G34" s="283">
        <v>561718.4</v>
      </c>
    </row>
    <row r="35" spans="1:7" s="257" customFormat="1" ht="15" customHeight="1">
      <c r="A35" s="488">
        <v>49</v>
      </c>
      <c r="B35" s="277"/>
      <c r="C35" s="278" t="s">
        <v>138</v>
      </c>
      <c r="D35" s="346">
        <v>4953.5002800000002</v>
      </c>
      <c r="E35" s="346">
        <v>4369.1000000000004</v>
      </c>
      <c r="F35" s="290">
        <v>4934.2023600000002</v>
      </c>
      <c r="G35" s="290">
        <v>4685.1000000000004</v>
      </c>
    </row>
    <row r="36" spans="1:7" ht="13.5" customHeight="1">
      <c r="A36" s="489"/>
      <c r="B36" s="291"/>
      <c r="C36" s="281" t="s">
        <v>468</v>
      </c>
      <c r="D36" s="282">
        <f>D22+D23+D24+D25+D26+D27+D28+D29+D30+D31+D32+D34</f>
        <v>9607781.7324899994</v>
      </c>
      <c r="E36" s="282">
        <f>E22+E23+E24+E25+E26+E27+E28+E29+E30+E31+E32+E34</f>
        <v>8931462.4000000004</v>
      </c>
      <c r="F36" s="282">
        <f>F22+F23+F24+F25+F26+F27+F28+F29+F30+F31+F32+F34</f>
        <v>9578116.5810899977</v>
      </c>
      <c r="G36" s="282">
        <f>G22+G23+G24+G25+G26+G27+G28+G29+G30+G31+G32+G34</f>
        <v>9062220.4000000004</v>
      </c>
    </row>
    <row r="37" spans="1:7" s="292" customFormat="1" ht="15" customHeight="1">
      <c r="A37" s="489"/>
      <c r="B37" s="291"/>
      <c r="C37" s="281" t="s">
        <v>469</v>
      </c>
      <c r="D37" s="282">
        <f t="shared" ref="D37:G37" si="1">D36-D21</f>
        <v>21048.176909999922</v>
      </c>
      <c r="E37" s="282">
        <f t="shared" si="1"/>
        <v>-175921.09999999963</v>
      </c>
      <c r="F37" s="282">
        <f t="shared" si="1"/>
        <v>6031.7514499984682</v>
      </c>
      <c r="G37" s="282">
        <f t="shared" si="1"/>
        <v>-187683.90000000037</v>
      </c>
    </row>
    <row r="38" spans="1:7" s="269" customFormat="1" ht="15" customHeight="1">
      <c r="A38" s="265">
        <v>340</v>
      </c>
      <c r="B38" s="259"/>
      <c r="C38" s="260" t="s">
        <v>470</v>
      </c>
      <c r="D38" s="283">
        <v>26188.403300000002</v>
      </c>
      <c r="E38" s="283">
        <v>42293</v>
      </c>
      <c r="F38" s="283">
        <v>20818.236629999999</v>
      </c>
      <c r="G38" s="283">
        <v>33843.5</v>
      </c>
    </row>
    <row r="39" spans="1:7" s="269" customFormat="1" ht="15" customHeight="1">
      <c r="A39" s="265">
        <v>341</v>
      </c>
      <c r="B39" s="259"/>
      <c r="C39" s="260" t="s">
        <v>471</v>
      </c>
      <c r="D39" s="283">
        <v>-137.89563000000001</v>
      </c>
      <c r="E39" s="283">
        <v>0</v>
      </c>
      <c r="F39" s="283">
        <v>-168.60457</v>
      </c>
      <c r="G39" s="283">
        <v>0</v>
      </c>
    </row>
    <row r="40" spans="1:7" s="273" customFormat="1" ht="15" customHeight="1">
      <c r="A40" s="266">
        <v>342</v>
      </c>
      <c r="B40" s="487"/>
      <c r="C40" s="268" t="s">
        <v>472</v>
      </c>
      <c r="D40" s="346">
        <v>141.09981999999999</v>
      </c>
      <c r="E40" s="346">
        <v>5097.5</v>
      </c>
      <c r="F40" s="346">
        <v>137.61682000000002</v>
      </c>
      <c r="G40" s="346">
        <v>4097.5</v>
      </c>
    </row>
    <row r="41" spans="1:7" s="269" customFormat="1" ht="15" customHeight="1">
      <c r="A41" s="265">
        <v>343</v>
      </c>
      <c r="B41" s="259"/>
      <c r="C41" s="260" t="s">
        <v>473</v>
      </c>
      <c r="D41" s="283">
        <v>0</v>
      </c>
      <c r="E41" s="283">
        <v>0</v>
      </c>
      <c r="F41" s="283">
        <v>1.3</v>
      </c>
      <c r="G41" s="283">
        <v>0</v>
      </c>
    </row>
    <row r="42" spans="1:7" s="273" customFormat="1" ht="15" customHeight="1">
      <c r="A42" s="266">
        <v>344</v>
      </c>
      <c r="B42" s="487"/>
      <c r="C42" s="268" t="s">
        <v>474</v>
      </c>
      <c r="D42" s="346">
        <v>0</v>
      </c>
      <c r="E42" s="346">
        <v>0</v>
      </c>
      <c r="F42" s="346">
        <v>0</v>
      </c>
      <c r="G42" s="346">
        <v>0</v>
      </c>
    </row>
    <row r="43" spans="1:7" s="269" customFormat="1" ht="15" customHeight="1">
      <c r="A43" s="265">
        <v>349</v>
      </c>
      <c r="B43" s="259"/>
      <c r="C43" s="260" t="s">
        <v>475</v>
      </c>
      <c r="D43" s="283">
        <v>-11.128540000000001</v>
      </c>
      <c r="E43" s="283">
        <v>0</v>
      </c>
      <c r="F43" s="283">
        <v>2971.0960399999999</v>
      </c>
      <c r="G43" s="283">
        <v>5500</v>
      </c>
    </row>
    <row r="44" spans="1:7" s="257" customFormat="1" ht="15" customHeight="1">
      <c r="A44" s="265">
        <v>440</v>
      </c>
      <c r="B44" s="259"/>
      <c r="C44" s="260" t="s">
        <v>476</v>
      </c>
      <c r="D44" s="283">
        <v>45457.932150000001</v>
      </c>
      <c r="E44" s="283">
        <v>31776.799999999999</v>
      </c>
      <c r="F44" s="283">
        <v>44311.177579999996</v>
      </c>
      <c r="G44" s="283">
        <v>38844.5</v>
      </c>
    </row>
    <row r="45" spans="1:7" s="347" customFormat="1" ht="15" customHeight="1">
      <c r="A45" s="266">
        <v>441</v>
      </c>
      <c r="B45" s="487"/>
      <c r="C45" s="268" t="s">
        <v>477</v>
      </c>
      <c r="D45" s="283">
        <v>817.89947999999993</v>
      </c>
      <c r="E45" s="283">
        <v>0</v>
      </c>
      <c r="F45" s="492">
        <v>215.70564999999999</v>
      </c>
      <c r="G45" s="492">
        <v>0</v>
      </c>
    </row>
    <row r="46" spans="1:7" s="347" customFormat="1" ht="15" customHeight="1">
      <c r="A46" s="266">
        <v>442</v>
      </c>
      <c r="B46" s="487"/>
      <c r="C46" s="268" t="s">
        <v>478</v>
      </c>
      <c r="D46" s="283">
        <v>31876.314999999999</v>
      </c>
      <c r="E46" s="283">
        <v>31876.3</v>
      </c>
      <c r="F46" s="346">
        <v>33326.231</v>
      </c>
      <c r="G46" s="346">
        <v>33325.300000000003</v>
      </c>
    </row>
    <row r="47" spans="1:7" s="257" customFormat="1" ht="15" customHeight="1">
      <c r="A47" s="265">
        <v>443</v>
      </c>
      <c r="B47" s="259"/>
      <c r="C47" s="260" t="s">
        <v>479</v>
      </c>
      <c r="D47" s="283">
        <v>6249.6062300000003</v>
      </c>
      <c r="E47" s="283">
        <v>5987</v>
      </c>
      <c r="F47" s="420">
        <v>7497.3184900000006</v>
      </c>
      <c r="G47" s="420">
        <v>5965.4</v>
      </c>
    </row>
    <row r="48" spans="1:7" s="257" customFormat="1" ht="15" customHeight="1">
      <c r="A48" s="265">
        <v>444</v>
      </c>
      <c r="B48" s="259"/>
      <c r="C48" s="260" t="s">
        <v>480</v>
      </c>
      <c r="D48" s="283">
        <v>0</v>
      </c>
      <c r="E48" s="283">
        <v>0</v>
      </c>
      <c r="F48" s="420">
        <v>0</v>
      </c>
      <c r="G48" s="420">
        <v>0</v>
      </c>
    </row>
    <row r="49" spans="1:7" s="257" customFormat="1" ht="15" customHeight="1">
      <c r="A49" s="265">
        <v>445</v>
      </c>
      <c r="B49" s="259"/>
      <c r="C49" s="260" t="s">
        <v>481</v>
      </c>
      <c r="D49" s="283">
        <v>112051.52575</v>
      </c>
      <c r="E49" s="283">
        <v>113340</v>
      </c>
      <c r="F49" s="283">
        <v>118564.85935</v>
      </c>
      <c r="G49" s="283">
        <v>118586.1</v>
      </c>
    </row>
    <row r="50" spans="1:7" s="257" customFormat="1" ht="15" customHeight="1">
      <c r="A50" s="265">
        <v>446</v>
      </c>
      <c r="B50" s="259"/>
      <c r="C50" s="260" t="s">
        <v>482</v>
      </c>
      <c r="D50" s="283">
        <v>3352.6761499999998</v>
      </c>
      <c r="E50" s="283">
        <v>3570</v>
      </c>
      <c r="F50" s="283">
        <v>3617.9507999999996</v>
      </c>
      <c r="G50" s="283">
        <v>3180</v>
      </c>
    </row>
    <row r="51" spans="1:7" s="347" customFormat="1" ht="15" customHeight="1">
      <c r="A51" s="266">
        <v>447</v>
      </c>
      <c r="B51" s="487"/>
      <c r="C51" s="268" t="s">
        <v>483</v>
      </c>
      <c r="D51" s="283">
        <v>34389.73229</v>
      </c>
      <c r="E51" s="283">
        <v>38182.199999999997</v>
      </c>
      <c r="F51" s="346">
        <v>34324.919750000001</v>
      </c>
      <c r="G51" s="346">
        <v>31145.8</v>
      </c>
    </row>
    <row r="52" spans="1:7" s="257" customFormat="1" ht="15" customHeight="1">
      <c r="A52" s="265">
        <v>448</v>
      </c>
      <c r="B52" s="259"/>
      <c r="C52" s="260" t="s">
        <v>484</v>
      </c>
      <c r="D52" s="283">
        <v>128.55105</v>
      </c>
      <c r="E52" s="283">
        <v>116.8</v>
      </c>
      <c r="F52" s="420">
        <v>125.7084</v>
      </c>
      <c r="G52" s="420">
        <v>139.80000000000001</v>
      </c>
    </row>
    <row r="53" spans="1:7" s="347" customFormat="1" ht="15" customHeight="1">
      <c r="A53" s="266">
        <v>449</v>
      </c>
      <c r="B53" s="487"/>
      <c r="C53" s="268" t="s">
        <v>485</v>
      </c>
      <c r="D53" s="283">
        <v>0</v>
      </c>
      <c r="E53" s="283">
        <v>0</v>
      </c>
      <c r="F53" s="492">
        <v>0</v>
      </c>
      <c r="G53" s="492">
        <v>0</v>
      </c>
    </row>
    <row r="54" spans="1:7" s="269" customFormat="1" ht="13.5" customHeight="1">
      <c r="A54" s="293" t="s">
        <v>486</v>
      </c>
      <c r="B54" s="294"/>
      <c r="C54" s="294" t="s">
        <v>487</v>
      </c>
      <c r="D54" s="283">
        <v>0</v>
      </c>
      <c r="E54" s="283">
        <v>0</v>
      </c>
      <c r="F54" s="493">
        <v>0</v>
      </c>
      <c r="G54" s="493">
        <v>0</v>
      </c>
    </row>
    <row r="55" spans="1:7" ht="15" customHeight="1">
      <c r="A55" s="494"/>
      <c r="B55" s="291"/>
      <c r="C55" s="281" t="s">
        <v>488</v>
      </c>
      <c r="D55" s="282">
        <f t="shared" ref="D55:G55" si="2">SUM(D44:D53)-SUM(D38:D43)</f>
        <v>208143.75915000003</v>
      </c>
      <c r="E55" s="282">
        <f t="shared" si="2"/>
        <v>177458.59999999998</v>
      </c>
      <c r="F55" s="282">
        <f t="shared" si="2"/>
        <v>218224.22610000003</v>
      </c>
      <c r="G55" s="282">
        <f t="shared" si="2"/>
        <v>187745.89999999997</v>
      </c>
    </row>
    <row r="56" spans="1:7" ht="14.25" customHeight="1">
      <c r="A56" s="494"/>
      <c r="B56" s="291"/>
      <c r="C56" s="281" t="s">
        <v>489</v>
      </c>
      <c r="D56" s="282">
        <f t="shared" ref="D56:G56" si="3">D55+D37</f>
        <v>229191.93605999995</v>
      </c>
      <c r="E56" s="282">
        <f t="shared" si="3"/>
        <v>1537.5000000003492</v>
      </c>
      <c r="F56" s="282">
        <f t="shared" si="3"/>
        <v>224255.9775499985</v>
      </c>
      <c r="G56" s="282">
        <f t="shared" si="3"/>
        <v>61.999999999592546</v>
      </c>
    </row>
    <row r="57" spans="1:7" s="257" customFormat="1" ht="15.75" customHeight="1">
      <c r="A57" s="495">
        <v>380</v>
      </c>
      <c r="B57" s="297"/>
      <c r="C57" s="298" t="s">
        <v>490</v>
      </c>
      <c r="D57" s="419">
        <v>0</v>
      </c>
      <c r="E57" s="419">
        <v>0</v>
      </c>
      <c r="F57" s="419">
        <v>0</v>
      </c>
      <c r="G57" s="419">
        <v>0</v>
      </c>
    </row>
    <row r="58" spans="1:7" s="257" customFormat="1" ht="15.75" customHeight="1">
      <c r="A58" s="495">
        <v>381</v>
      </c>
      <c r="B58" s="297"/>
      <c r="C58" s="298" t="s">
        <v>491</v>
      </c>
      <c r="D58" s="419">
        <v>106.92854</v>
      </c>
      <c r="E58" s="419">
        <v>0</v>
      </c>
      <c r="F58" s="419">
        <v>18.389620000000001</v>
      </c>
      <c r="G58" s="419">
        <v>0</v>
      </c>
    </row>
    <row r="59" spans="1:7" s="269" customFormat="1" ht="27.5" customHeight="1">
      <c r="A59" s="266">
        <v>383</v>
      </c>
      <c r="B59" s="267"/>
      <c r="C59" s="268" t="s">
        <v>492</v>
      </c>
      <c r="D59" s="300">
        <v>0</v>
      </c>
      <c r="E59" s="300">
        <v>0</v>
      </c>
      <c r="F59" s="300">
        <v>0</v>
      </c>
      <c r="G59" s="300">
        <v>0</v>
      </c>
    </row>
    <row r="60" spans="1:7" s="269" customFormat="1" ht="14">
      <c r="A60" s="266">
        <v>3840</v>
      </c>
      <c r="B60" s="267"/>
      <c r="C60" s="268" t="s">
        <v>493</v>
      </c>
      <c r="D60" s="301">
        <v>5.7338000000000005</v>
      </c>
      <c r="E60" s="301">
        <v>0</v>
      </c>
      <c r="F60" s="301">
        <v>48.186399999999999</v>
      </c>
      <c r="G60" s="301">
        <v>0</v>
      </c>
    </row>
    <row r="61" spans="1:7" s="269" customFormat="1" ht="26.5" customHeight="1">
      <c r="A61" s="266">
        <v>3841</v>
      </c>
      <c r="B61" s="267"/>
      <c r="C61" s="268" t="s">
        <v>494</v>
      </c>
      <c r="D61" s="301">
        <v>0</v>
      </c>
      <c r="E61" s="301">
        <v>0</v>
      </c>
      <c r="F61" s="301">
        <v>0</v>
      </c>
      <c r="G61" s="301">
        <v>0</v>
      </c>
    </row>
    <row r="62" spans="1:7" s="269" customFormat="1" ht="14">
      <c r="A62" s="302">
        <v>386</v>
      </c>
      <c r="B62" s="303"/>
      <c r="C62" s="304" t="s">
        <v>495</v>
      </c>
      <c r="D62" s="301">
        <v>0</v>
      </c>
      <c r="E62" s="301">
        <v>0</v>
      </c>
      <c r="F62" s="301">
        <v>0</v>
      </c>
      <c r="G62" s="301">
        <v>0</v>
      </c>
    </row>
    <row r="63" spans="1:7" s="269" customFormat="1" ht="27.5" customHeight="1">
      <c r="A63" s="266">
        <v>387</v>
      </c>
      <c r="B63" s="267"/>
      <c r="C63" s="268" t="s">
        <v>496</v>
      </c>
      <c r="D63" s="301">
        <v>0</v>
      </c>
      <c r="E63" s="301">
        <v>0</v>
      </c>
      <c r="F63" s="301">
        <v>0</v>
      </c>
      <c r="G63" s="301">
        <v>0</v>
      </c>
    </row>
    <row r="64" spans="1:7" s="269" customFormat="1">
      <c r="A64" s="265">
        <v>389</v>
      </c>
      <c r="B64" s="305"/>
      <c r="C64" s="260" t="s">
        <v>137</v>
      </c>
      <c r="D64" s="283">
        <v>35000</v>
      </c>
      <c r="E64" s="283">
        <v>0</v>
      </c>
      <c r="F64" s="283">
        <v>38449</v>
      </c>
      <c r="G64" s="283">
        <v>0</v>
      </c>
    </row>
    <row r="65" spans="1:7" s="347" customFormat="1" ht="14">
      <c r="A65" s="266" t="s">
        <v>261</v>
      </c>
      <c r="B65" s="487"/>
      <c r="C65" s="268" t="s">
        <v>497</v>
      </c>
      <c r="D65" s="346">
        <v>0</v>
      </c>
      <c r="E65" s="346">
        <v>0</v>
      </c>
      <c r="F65" s="346">
        <v>0</v>
      </c>
      <c r="G65" s="346">
        <v>0</v>
      </c>
    </row>
    <row r="66" spans="1:7" s="308" customFormat="1" ht="28">
      <c r="A66" s="266" t="s">
        <v>263</v>
      </c>
      <c r="B66" s="307"/>
      <c r="C66" s="268" t="s">
        <v>498</v>
      </c>
      <c r="D66" s="346">
        <v>0</v>
      </c>
      <c r="E66" s="346">
        <v>0</v>
      </c>
      <c r="F66" s="300">
        <v>0</v>
      </c>
      <c r="G66" s="300">
        <v>0</v>
      </c>
    </row>
    <row r="67" spans="1:7" s="257" customFormat="1">
      <c r="A67" s="266">
        <v>481</v>
      </c>
      <c r="B67" s="259"/>
      <c r="C67" s="260" t="s">
        <v>499</v>
      </c>
      <c r="D67" s="346">
        <v>0</v>
      </c>
      <c r="E67" s="346">
        <v>0</v>
      </c>
      <c r="F67" s="283">
        <v>0</v>
      </c>
      <c r="G67" s="283">
        <v>0</v>
      </c>
    </row>
    <row r="68" spans="1:7" s="257" customFormat="1">
      <c r="A68" s="266">
        <v>482</v>
      </c>
      <c r="B68" s="259"/>
      <c r="C68" s="260" t="s">
        <v>500</v>
      </c>
      <c r="D68" s="346">
        <v>0</v>
      </c>
      <c r="E68" s="346">
        <v>0</v>
      </c>
      <c r="F68" s="283">
        <v>0</v>
      </c>
      <c r="G68" s="283">
        <v>0</v>
      </c>
    </row>
    <row r="69" spans="1:7" s="257" customFormat="1">
      <c r="A69" s="266">
        <v>483</v>
      </c>
      <c r="B69" s="259"/>
      <c r="C69" s="260" t="s">
        <v>501</v>
      </c>
      <c r="D69" s="346">
        <v>2626.1554000000001</v>
      </c>
      <c r="E69" s="346">
        <v>0</v>
      </c>
      <c r="F69" s="283">
        <v>26451.114320000001</v>
      </c>
      <c r="G69" s="283">
        <v>0</v>
      </c>
    </row>
    <row r="70" spans="1:7" s="257" customFormat="1">
      <c r="A70" s="266">
        <v>484</v>
      </c>
      <c r="B70" s="259"/>
      <c r="C70" s="260" t="s">
        <v>502</v>
      </c>
      <c r="D70" s="346">
        <v>57622.650049999997</v>
      </c>
      <c r="E70" s="346">
        <v>0</v>
      </c>
      <c r="F70" s="283">
        <v>57624.293149999998</v>
      </c>
      <c r="G70" s="283">
        <v>0</v>
      </c>
    </row>
    <row r="71" spans="1:7" s="347" customFormat="1" ht="28">
      <c r="A71" s="266">
        <v>485</v>
      </c>
      <c r="B71" s="487"/>
      <c r="C71" s="268" t="s">
        <v>503</v>
      </c>
      <c r="D71" s="346">
        <v>0</v>
      </c>
      <c r="E71" s="346">
        <v>0</v>
      </c>
      <c r="F71" s="346">
        <v>0</v>
      </c>
      <c r="G71" s="346">
        <v>0</v>
      </c>
    </row>
    <row r="72" spans="1:7" s="257" customFormat="1">
      <c r="A72" s="266">
        <v>486</v>
      </c>
      <c r="B72" s="259"/>
      <c r="C72" s="260" t="s">
        <v>504</v>
      </c>
      <c r="D72" s="346">
        <v>69048.827829999995</v>
      </c>
      <c r="E72" s="346">
        <v>0</v>
      </c>
      <c r="F72" s="283">
        <v>6869.6036199999999</v>
      </c>
      <c r="G72" s="283">
        <v>0</v>
      </c>
    </row>
    <row r="73" spans="1:7" s="273" customFormat="1" ht="28">
      <c r="A73" s="266">
        <v>487</v>
      </c>
      <c r="B73" s="490"/>
      <c r="C73" s="268" t="s">
        <v>505</v>
      </c>
      <c r="D73" s="346">
        <v>0</v>
      </c>
      <c r="E73" s="346">
        <v>0</v>
      </c>
      <c r="F73" s="346">
        <v>0</v>
      </c>
      <c r="G73" s="346">
        <v>0</v>
      </c>
    </row>
    <row r="74" spans="1:7" s="269" customFormat="1" ht="15" customHeight="1">
      <c r="A74" s="266">
        <v>489</v>
      </c>
      <c r="B74" s="310"/>
      <c r="C74" s="278" t="s">
        <v>170</v>
      </c>
      <c r="D74" s="346">
        <v>35976.691079999997</v>
      </c>
      <c r="E74" s="346">
        <v>0</v>
      </c>
      <c r="F74" s="346">
        <v>9580.0605500000001</v>
      </c>
      <c r="G74" s="346">
        <v>0</v>
      </c>
    </row>
    <row r="75" spans="1:7" s="269" customFormat="1">
      <c r="A75" s="311" t="s">
        <v>506</v>
      </c>
      <c r="B75" s="310"/>
      <c r="C75" s="294" t="s">
        <v>507</v>
      </c>
      <c r="D75" s="346">
        <v>0</v>
      </c>
      <c r="E75" s="346">
        <v>0</v>
      </c>
      <c r="F75" s="283">
        <v>0</v>
      </c>
      <c r="G75" s="283">
        <v>0</v>
      </c>
    </row>
    <row r="76" spans="1:7">
      <c r="A76" s="489"/>
      <c r="B76" s="280"/>
      <c r="C76" s="281" t="s">
        <v>508</v>
      </c>
      <c r="D76" s="282">
        <f t="shared" ref="D76:G76" si="4">SUM(D65:D74)-SUM(D57:D64)</f>
        <v>130161.66201999999</v>
      </c>
      <c r="E76" s="282">
        <f t="shared" si="4"/>
        <v>0</v>
      </c>
      <c r="F76" s="282">
        <f t="shared" si="4"/>
        <v>62009.495619999994</v>
      </c>
      <c r="G76" s="282">
        <f t="shared" si="4"/>
        <v>0</v>
      </c>
    </row>
    <row r="77" spans="1:7">
      <c r="A77" s="496"/>
      <c r="B77" s="312"/>
      <c r="C77" s="281" t="s">
        <v>509</v>
      </c>
      <c r="D77" s="282">
        <f t="shared" ref="D77:G77" si="5">D56+D76</f>
        <v>359353.59807999991</v>
      </c>
      <c r="E77" s="282">
        <f t="shared" si="5"/>
        <v>1537.5000000003492</v>
      </c>
      <c r="F77" s="282">
        <f t="shared" si="5"/>
        <v>286265.4731699985</v>
      </c>
      <c r="G77" s="282">
        <f t="shared" si="5"/>
        <v>61.999999999592546</v>
      </c>
    </row>
    <row r="78" spans="1:7">
      <c r="A78" s="497">
        <v>3</v>
      </c>
      <c r="B78" s="313"/>
      <c r="C78" s="314" t="s">
        <v>276</v>
      </c>
      <c r="D78" s="315">
        <f t="shared" ref="D78:G78" si="6">D20+D21+SUM(D38:D43)+SUM(D57:D64)</f>
        <v>9652980.1971499994</v>
      </c>
      <c r="E78" s="315">
        <f t="shared" si="6"/>
        <v>9159143.0999999996</v>
      </c>
      <c r="F78" s="315">
        <f t="shared" si="6"/>
        <v>9639294.252940001</v>
      </c>
      <c r="G78" s="315">
        <f t="shared" si="6"/>
        <v>9298030.4000000004</v>
      </c>
    </row>
    <row r="79" spans="1:7">
      <c r="A79" s="497">
        <v>4</v>
      </c>
      <c r="B79" s="313"/>
      <c r="C79" s="314" t="s">
        <v>277</v>
      </c>
      <c r="D79" s="315">
        <f t="shared" ref="D79:G79" si="7">D35+D36+SUM(D44:D53)+SUM(D65:D74)</f>
        <v>10012333.795229999</v>
      </c>
      <c r="E79" s="315">
        <f t="shared" si="7"/>
        <v>9160680.5999999996</v>
      </c>
      <c r="F79" s="315">
        <f t="shared" si="7"/>
        <v>9925559.7261099983</v>
      </c>
      <c r="G79" s="315">
        <f t="shared" si="7"/>
        <v>9298092.4000000004</v>
      </c>
    </row>
    <row r="80" spans="1:7">
      <c r="C80" s="292"/>
      <c r="D80" s="316"/>
      <c r="E80" s="316"/>
      <c r="F80" s="316"/>
      <c r="G80" s="316"/>
    </row>
    <row r="81" spans="1:7">
      <c r="A81" s="573" t="s">
        <v>510</v>
      </c>
      <c r="B81" s="574"/>
      <c r="C81" s="574"/>
      <c r="D81" s="498"/>
      <c r="E81" s="498"/>
      <c r="F81" s="498"/>
      <c r="G81" s="498"/>
    </row>
    <row r="82" spans="1:7" s="257" customFormat="1">
      <c r="A82" s="318">
        <v>50</v>
      </c>
      <c r="B82" s="319"/>
      <c r="C82" s="319" t="s">
        <v>511</v>
      </c>
      <c r="D82" s="283">
        <v>276774.02</v>
      </c>
      <c r="E82" s="283">
        <v>463118</v>
      </c>
      <c r="F82" s="283">
        <v>287331.95954000001</v>
      </c>
      <c r="G82" s="283">
        <v>405551</v>
      </c>
    </row>
    <row r="83" spans="1:7" s="257" customFormat="1">
      <c r="A83" s="318">
        <v>51</v>
      </c>
      <c r="B83" s="319"/>
      <c r="C83" s="319" t="s">
        <v>512</v>
      </c>
      <c r="D83" s="283">
        <v>0</v>
      </c>
      <c r="E83" s="283">
        <v>0</v>
      </c>
      <c r="F83" s="283">
        <v>0</v>
      </c>
      <c r="G83" s="283">
        <v>0</v>
      </c>
    </row>
    <row r="84" spans="1:7" s="257" customFormat="1">
      <c r="A84" s="318">
        <v>52</v>
      </c>
      <c r="B84" s="319"/>
      <c r="C84" s="319" t="s">
        <v>513</v>
      </c>
      <c r="D84" s="283">
        <v>26249.861000000001</v>
      </c>
      <c r="E84" s="283">
        <v>0</v>
      </c>
      <c r="F84" s="283">
        <v>29734.872510000001</v>
      </c>
      <c r="G84" s="283">
        <v>0</v>
      </c>
    </row>
    <row r="85" spans="1:7" s="257" customFormat="1">
      <c r="A85" s="320">
        <v>54</v>
      </c>
      <c r="B85" s="321"/>
      <c r="C85" s="321" t="s">
        <v>514</v>
      </c>
      <c r="D85" s="283">
        <v>24225.858</v>
      </c>
      <c r="E85" s="283">
        <v>0</v>
      </c>
      <c r="F85" s="283">
        <v>41150.869050000001</v>
      </c>
      <c r="G85" s="283">
        <v>0</v>
      </c>
    </row>
    <row r="86" spans="1:7" s="257" customFormat="1">
      <c r="A86" s="320">
        <v>55</v>
      </c>
      <c r="B86" s="321"/>
      <c r="C86" s="321" t="s">
        <v>515</v>
      </c>
      <c r="D86" s="283">
        <v>0</v>
      </c>
      <c r="E86" s="283">
        <v>0</v>
      </c>
      <c r="F86" s="283">
        <v>0.7</v>
      </c>
      <c r="G86" s="283">
        <v>0</v>
      </c>
    </row>
    <row r="87" spans="1:7" s="257" customFormat="1">
      <c r="A87" s="320">
        <v>56</v>
      </c>
      <c r="B87" s="321"/>
      <c r="C87" s="321" t="s">
        <v>516</v>
      </c>
      <c r="D87" s="283">
        <v>57828.275999999998</v>
      </c>
      <c r="E87" s="283">
        <v>0</v>
      </c>
      <c r="F87" s="283">
        <v>46444.477590000002</v>
      </c>
      <c r="G87" s="283">
        <v>0</v>
      </c>
    </row>
    <row r="88" spans="1:7" s="257" customFormat="1">
      <c r="A88" s="318">
        <v>57</v>
      </c>
      <c r="B88" s="319"/>
      <c r="C88" s="319" t="s">
        <v>517</v>
      </c>
      <c r="D88" s="283">
        <v>5925.4620000000004</v>
      </c>
      <c r="E88" s="283">
        <v>0</v>
      </c>
      <c r="F88" s="283">
        <v>3972.8420000000001</v>
      </c>
      <c r="G88" s="283">
        <v>0</v>
      </c>
    </row>
    <row r="89" spans="1:7" s="347" customFormat="1" ht="28">
      <c r="A89" s="327">
        <v>580</v>
      </c>
      <c r="B89" s="328"/>
      <c r="C89" s="328" t="s">
        <v>518</v>
      </c>
      <c r="D89" s="346">
        <v>0</v>
      </c>
      <c r="E89" s="346">
        <v>0</v>
      </c>
      <c r="F89" s="346">
        <v>0</v>
      </c>
      <c r="G89" s="346">
        <v>0</v>
      </c>
    </row>
    <row r="90" spans="1:7" s="347" customFormat="1" ht="28">
      <c r="A90" s="327">
        <v>582</v>
      </c>
      <c r="B90" s="328"/>
      <c r="C90" s="328" t="s">
        <v>519</v>
      </c>
      <c r="D90" s="346">
        <v>0</v>
      </c>
      <c r="E90" s="346">
        <v>0</v>
      </c>
      <c r="F90" s="346">
        <v>0</v>
      </c>
      <c r="G90" s="346">
        <v>0</v>
      </c>
    </row>
    <row r="91" spans="1:7" s="257" customFormat="1">
      <c r="A91" s="318">
        <v>584</v>
      </c>
      <c r="B91" s="319"/>
      <c r="C91" s="319" t="s">
        <v>520</v>
      </c>
      <c r="D91" s="283">
        <v>0</v>
      </c>
      <c r="E91" s="283">
        <v>0</v>
      </c>
      <c r="F91" s="283">
        <v>0</v>
      </c>
      <c r="G91" s="283">
        <v>0</v>
      </c>
    </row>
    <row r="92" spans="1:7" s="347" customFormat="1" ht="28">
      <c r="A92" s="327">
        <v>585</v>
      </c>
      <c r="B92" s="328"/>
      <c r="C92" s="328" t="s">
        <v>521</v>
      </c>
      <c r="D92" s="346">
        <v>0</v>
      </c>
      <c r="E92" s="346">
        <v>0</v>
      </c>
      <c r="F92" s="346">
        <v>0</v>
      </c>
      <c r="G92" s="346">
        <v>0</v>
      </c>
    </row>
    <row r="93" spans="1:7" s="257" customFormat="1">
      <c r="A93" s="318">
        <v>586</v>
      </c>
      <c r="B93" s="319"/>
      <c r="C93" s="319" t="s">
        <v>522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523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524</v>
      </c>
      <c r="D95" s="326">
        <f t="shared" ref="D95:G95" si="8">SUM(D82:D94)</f>
        <v>391003.47700000001</v>
      </c>
      <c r="E95" s="326">
        <f t="shared" si="8"/>
        <v>463118</v>
      </c>
      <c r="F95" s="326">
        <f t="shared" si="8"/>
        <v>408635.72069000005</v>
      </c>
      <c r="G95" s="326">
        <f t="shared" si="8"/>
        <v>405551</v>
      </c>
    </row>
    <row r="96" spans="1:7" s="347" customFormat="1" ht="14">
      <c r="A96" s="327">
        <v>60</v>
      </c>
      <c r="B96" s="328"/>
      <c r="C96" s="328" t="s">
        <v>525</v>
      </c>
      <c r="D96" s="346"/>
      <c r="E96" s="346">
        <v>25188</v>
      </c>
      <c r="F96" s="346">
        <v>0</v>
      </c>
      <c r="G96" s="346">
        <v>40494</v>
      </c>
    </row>
    <row r="97" spans="1:7" s="347" customFormat="1" ht="14">
      <c r="A97" s="327">
        <v>61</v>
      </c>
      <c r="B97" s="328"/>
      <c r="C97" s="328" t="s">
        <v>526</v>
      </c>
      <c r="D97" s="346"/>
      <c r="E97" s="346"/>
      <c r="F97" s="346">
        <v>0</v>
      </c>
      <c r="G97" s="346">
        <v>0</v>
      </c>
    </row>
    <row r="98" spans="1:7" s="257" customFormat="1">
      <c r="A98" s="318">
        <v>62</v>
      </c>
      <c r="B98" s="319"/>
      <c r="C98" s="319" t="s">
        <v>527</v>
      </c>
      <c r="D98" s="283"/>
      <c r="E98" s="283"/>
      <c r="F98" s="283">
        <v>0</v>
      </c>
      <c r="G98" s="283">
        <v>0</v>
      </c>
    </row>
    <row r="99" spans="1:7" s="257" customFormat="1">
      <c r="A99" s="318">
        <v>63</v>
      </c>
      <c r="B99" s="319"/>
      <c r="C99" s="319" t="s">
        <v>528</v>
      </c>
      <c r="D99" s="283">
        <v>18648.32</v>
      </c>
      <c r="E99" s="283"/>
      <c r="F99" s="283">
        <v>22170.140619999998</v>
      </c>
      <c r="G99" s="283">
        <v>0</v>
      </c>
    </row>
    <row r="100" spans="1:7" s="257" customFormat="1">
      <c r="A100" s="318">
        <v>64</v>
      </c>
      <c r="B100" s="319"/>
      <c r="C100" s="319" t="s">
        <v>529</v>
      </c>
      <c r="D100" s="283">
        <v>31981.817999999999</v>
      </c>
      <c r="E100" s="283"/>
      <c r="F100" s="283">
        <v>36158.791899999997</v>
      </c>
      <c r="G100" s="283">
        <v>0</v>
      </c>
    </row>
    <row r="101" spans="1:7" s="257" customFormat="1">
      <c r="A101" s="318">
        <v>65</v>
      </c>
      <c r="B101" s="319"/>
      <c r="C101" s="319" t="s">
        <v>530</v>
      </c>
      <c r="D101" s="283">
        <v>0</v>
      </c>
      <c r="E101" s="283"/>
      <c r="F101" s="283">
        <v>0</v>
      </c>
      <c r="G101" s="283">
        <v>0</v>
      </c>
    </row>
    <row r="102" spans="1:7" s="347" customFormat="1" ht="14">
      <c r="A102" s="327">
        <v>66</v>
      </c>
      <c r="B102" s="328"/>
      <c r="C102" s="328" t="s">
        <v>531</v>
      </c>
      <c r="D102" s="346">
        <v>172.42</v>
      </c>
      <c r="E102" s="346"/>
      <c r="F102" s="346">
        <v>43</v>
      </c>
      <c r="G102" s="346">
        <v>0</v>
      </c>
    </row>
    <row r="103" spans="1:7" s="257" customFormat="1">
      <c r="A103" s="318">
        <v>67</v>
      </c>
      <c r="B103" s="319"/>
      <c r="C103" s="319" t="s">
        <v>517</v>
      </c>
      <c r="D103" s="261">
        <v>5925.4620000000004</v>
      </c>
      <c r="E103" s="261"/>
      <c r="F103" s="261">
        <v>3972.8420000000001</v>
      </c>
      <c r="G103" s="261">
        <v>0</v>
      </c>
    </row>
    <row r="104" spans="1:7" s="257" customFormat="1" ht="42">
      <c r="A104" s="327" t="s">
        <v>300</v>
      </c>
      <c r="B104" s="319"/>
      <c r="C104" s="328" t="s">
        <v>532</v>
      </c>
      <c r="D104" s="283"/>
      <c r="E104" s="283"/>
      <c r="F104" s="283">
        <v>0</v>
      </c>
      <c r="G104" s="283">
        <v>0</v>
      </c>
    </row>
    <row r="105" spans="1:7" s="257" customFormat="1" ht="56.5" customHeight="1">
      <c r="A105" s="329" t="s">
        <v>533</v>
      </c>
      <c r="B105" s="323"/>
      <c r="C105" s="330" t="s">
        <v>534</v>
      </c>
      <c r="D105" s="290"/>
      <c r="E105" s="290"/>
      <c r="F105" s="290">
        <v>0</v>
      </c>
      <c r="G105" s="290">
        <v>0</v>
      </c>
    </row>
    <row r="106" spans="1:7">
      <c r="A106" s="324">
        <v>6</v>
      </c>
      <c r="B106" s="325"/>
      <c r="C106" s="325" t="s">
        <v>535</v>
      </c>
      <c r="D106" s="326">
        <f t="shared" ref="D106:G106" si="9">SUM(D96:D105)</f>
        <v>56728.02</v>
      </c>
      <c r="E106" s="326">
        <f t="shared" si="9"/>
        <v>25188</v>
      </c>
      <c r="F106" s="326">
        <f t="shared" si="9"/>
        <v>62344.774519999992</v>
      </c>
      <c r="G106" s="326">
        <f t="shared" si="9"/>
        <v>40494</v>
      </c>
    </row>
    <row r="107" spans="1:7">
      <c r="A107" s="499" t="s">
        <v>305</v>
      </c>
      <c r="B107" s="331"/>
      <c r="C107" s="325" t="s">
        <v>4</v>
      </c>
      <c r="D107" s="326">
        <f t="shared" ref="D107:G107" si="10">(D95-D88)-(D106-D103)</f>
        <v>334275.45699999999</v>
      </c>
      <c r="E107" s="326">
        <f t="shared" si="10"/>
        <v>437930</v>
      </c>
      <c r="F107" s="326">
        <f t="shared" si="10"/>
        <v>346290.94617000007</v>
      </c>
      <c r="G107" s="326">
        <f t="shared" si="10"/>
        <v>365057</v>
      </c>
    </row>
    <row r="108" spans="1:7">
      <c r="A108" s="501" t="s">
        <v>306</v>
      </c>
      <c r="B108" s="332"/>
      <c r="C108" s="333" t="s">
        <v>536</v>
      </c>
      <c r="D108" s="326">
        <f t="shared" ref="D108:G108" si="11">D107-D85-D86+D100+D101</f>
        <v>342031.41700000002</v>
      </c>
      <c r="E108" s="326">
        <f t="shared" si="11"/>
        <v>437930</v>
      </c>
      <c r="F108" s="326">
        <f t="shared" si="11"/>
        <v>341298.16902000009</v>
      </c>
      <c r="G108" s="326">
        <f t="shared" si="11"/>
        <v>365057</v>
      </c>
    </row>
    <row r="109" spans="1:7">
      <c r="C109" s="292"/>
      <c r="D109" s="316"/>
      <c r="E109" s="316"/>
      <c r="F109" s="316"/>
      <c r="G109" s="316"/>
    </row>
    <row r="110" spans="1:7">
      <c r="A110" s="502" t="s">
        <v>537</v>
      </c>
      <c r="B110" s="335"/>
      <c r="C110" s="334"/>
      <c r="D110" s="316"/>
      <c r="E110" s="316"/>
      <c r="F110" s="316"/>
      <c r="G110" s="316"/>
    </row>
    <row r="111" spans="1:7" s="257" customFormat="1">
      <c r="A111" s="503">
        <v>10</v>
      </c>
      <c r="B111" s="337"/>
      <c r="C111" s="337" t="s">
        <v>538</v>
      </c>
      <c r="D111" s="338">
        <f t="shared" ref="D111:G111" si="12">D112+D117</f>
        <v>5411117.8164599994</v>
      </c>
      <c r="E111" s="338">
        <f t="shared" si="12"/>
        <v>0</v>
      </c>
      <c r="F111" s="338">
        <f t="shared" si="12"/>
        <v>6250320.2948099999</v>
      </c>
      <c r="G111" s="338">
        <f t="shared" si="12"/>
        <v>0</v>
      </c>
    </row>
    <row r="112" spans="1:7" s="257" customFormat="1">
      <c r="A112" s="339" t="s">
        <v>310</v>
      </c>
      <c r="B112" s="340"/>
      <c r="C112" s="340" t="s">
        <v>539</v>
      </c>
      <c r="D112" s="338">
        <f t="shared" ref="D112:G112" si="13">D113+D114+D115+D116</f>
        <v>5177993.9457399994</v>
      </c>
      <c r="E112" s="338">
        <f t="shared" si="13"/>
        <v>0</v>
      </c>
      <c r="F112" s="338">
        <f t="shared" si="13"/>
        <v>5995364.5517299995</v>
      </c>
      <c r="G112" s="338">
        <f t="shared" si="13"/>
        <v>0</v>
      </c>
    </row>
    <row r="113" spans="1:7" s="257" customFormat="1">
      <c r="A113" s="341" t="s">
        <v>312</v>
      </c>
      <c r="B113" s="342"/>
      <c r="C113" s="342" t="s">
        <v>540</v>
      </c>
      <c r="D113" s="283">
        <v>4502321.90221</v>
      </c>
      <c r="E113" s="283"/>
      <c r="F113" s="283">
        <v>5367179.4022199996</v>
      </c>
      <c r="G113" s="283">
        <v>0</v>
      </c>
    </row>
    <row r="114" spans="1:7" s="308" customFormat="1" ht="15" customHeight="1">
      <c r="A114" s="343">
        <v>102</v>
      </c>
      <c r="B114" s="344"/>
      <c r="C114" s="344" t="s">
        <v>541</v>
      </c>
      <c r="D114" s="300">
        <v>0</v>
      </c>
      <c r="E114" s="300"/>
      <c r="F114" s="300">
        <v>0</v>
      </c>
      <c r="G114" s="300">
        <v>0</v>
      </c>
    </row>
    <row r="115" spans="1:7" s="257" customFormat="1">
      <c r="A115" s="341">
        <v>104</v>
      </c>
      <c r="B115" s="342"/>
      <c r="C115" s="342" t="s">
        <v>542</v>
      </c>
      <c r="D115" s="283">
        <v>643411.29746999999</v>
      </c>
      <c r="E115" s="283"/>
      <c r="F115" s="283">
        <v>596240.08172999998</v>
      </c>
      <c r="G115" s="283">
        <v>0</v>
      </c>
    </row>
    <row r="116" spans="1:7" s="257" customFormat="1">
      <c r="A116" s="341">
        <v>106</v>
      </c>
      <c r="B116" s="342"/>
      <c r="C116" s="342" t="s">
        <v>543</v>
      </c>
      <c r="D116" s="283">
        <v>32260.746060000001</v>
      </c>
      <c r="E116" s="283"/>
      <c r="F116" s="283">
        <v>31945.067780000001</v>
      </c>
      <c r="G116" s="283">
        <v>0</v>
      </c>
    </row>
    <row r="117" spans="1:7" s="257" customFormat="1">
      <c r="A117" s="339" t="s">
        <v>317</v>
      </c>
      <c r="B117" s="340"/>
      <c r="C117" s="340" t="s">
        <v>544</v>
      </c>
      <c r="D117" s="338">
        <f t="shared" ref="D117:G117" si="14">D118+D119+D120</f>
        <v>233123.87072000001</v>
      </c>
      <c r="E117" s="338">
        <f t="shared" si="14"/>
        <v>0</v>
      </c>
      <c r="F117" s="338">
        <f t="shared" si="14"/>
        <v>254955.74307999999</v>
      </c>
      <c r="G117" s="338">
        <f t="shared" si="14"/>
        <v>0</v>
      </c>
    </row>
    <row r="118" spans="1:7" s="257" customFormat="1">
      <c r="A118" s="341">
        <v>107</v>
      </c>
      <c r="B118" s="342"/>
      <c r="C118" s="342" t="s">
        <v>545</v>
      </c>
      <c r="D118" s="283">
        <v>190694.12022000001</v>
      </c>
      <c r="E118" s="283"/>
      <c r="F118" s="283">
        <v>196194.45903</v>
      </c>
      <c r="G118" s="283">
        <v>0</v>
      </c>
    </row>
    <row r="119" spans="1:7" s="257" customFormat="1">
      <c r="A119" s="341">
        <v>108</v>
      </c>
      <c r="B119" s="342"/>
      <c r="C119" s="342" t="s">
        <v>546</v>
      </c>
      <c r="D119" s="283">
        <v>42429.750500000002</v>
      </c>
      <c r="E119" s="283"/>
      <c r="F119" s="283">
        <v>58761.284050000002</v>
      </c>
      <c r="G119" s="283">
        <v>0</v>
      </c>
    </row>
    <row r="120" spans="1:7" s="347" customFormat="1" ht="28">
      <c r="A120" s="343">
        <v>109</v>
      </c>
      <c r="B120" s="345"/>
      <c r="C120" s="345" t="s">
        <v>547</v>
      </c>
      <c r="D120" s="346">
        <v>0</v>
      </c>
      <c r="E120" s="346"/>
      <c r="F120" s="346">
        <v>0</v>
      </c>
      <c r="G120" s="346">
        <v>0</v>
      </c>
    </row>
    <row r="121" spans="1:7" s="257" customFormat="1">
      <c r="A121" s="339">
        <v>14</v>
      </c>
      <c r="B121" s="340"/>
      <c r="C121" s="340" t="s">
        <v>548</v>
      </c>
      <c r="D121" s="348">
        <f t="shared" ref="D121:G121" si="15">SUM(D122:D130)</f>
        <v>2314305.8139499999</v>
      </c>
      <c r="E121" s="348">
        <f t="shared" si="15"/>
        <v>0</v>
      </c>
      <c r="F121" s="348">
        <f t="shared" si="15"/>
        <v>2135745.6943200002</v>
      </c>
      <c r="G121" s="348">
        <f t="shared" si="15"/>
        <v>0</v>
      </c>
    </row>
    <row r="122" spans="1:7" s="257" customFormat="1">
      <c r="A122" s="341" t="s">
        <v>323</v>
      </c>
      <c r="B122" s="342"/>
      <c r="C122" s="342" t="s">
        <v>549</v>
      </c>
      <c r="D122" s="283">
        <v>1490193.03507</v>
      </c>
      <c r="E122" s="283"/>
      <c r="F122" s="283">
        <v>1327915.8710700001</v>
      </c>
      <c r="G122" s="283">
        <v>0</v>
      </c>
    </row>
    <row r="123" spans="1:7" s="257" customFormat="1">
      <c r="A123" s="341">
        <v>144</v>
      </c>
      <c r="B123" s="342"/>
      <c r="C123" s="342" t="s">
        <v>514</v>
      </c>
      <c r="D123" s="283">
        <v>700734.75312999997</v>
      </c>
      <c r="E123" s="283"/>
      <c r="F123" s="283">
        <v>680762.26535</v>
      </c>
      <c r="G123" s="283">
        <v>0</v>
      </c>
    </row>
    <row r="124" spans="1:7" s="257" customFormat="1">
      <c r="A124" s="341">
        <v>145</v>
      </c>
      <c r="B124" s="342"/>
      <c r="C124" s="342" t="s">
        <v>550</v>
      </c>
      <c r="D124" s="283">
        <v>9011.9750000000004</v>
      </c>
      <c r="E124" s="349"/>
      <c r="F124" s="349">
        <v>9011.9750000000004</v>
      </c>
      <c r="G124" s="349">
        <v>0</v>
      </c>
    </row>
    <row r="125" spans="1:7" s="257" customFormat="1">
      <c r="A125" s="341">
        <v>146</v>
      </c>
      <c r="B125" s="342"/>
      <c r="C125" s="342" t="s">
        <v>551</v>
      </c>
      <c r="D125" s="283">
        <v>114366.05074999999</v>
      </c>
      <c r="E125" s="349"/>
      <c r="F125" s="349">
        <v>118055.58289999999</v>
      </c>
      <c r="G125" s="349">
        <v>0</v>
      </c>
    </row>
    <row r="126" spans="1:7" s="347" customFormat="1" ht="29.5" customHeight="1">
      <c r="A126" s="343" t="s">
        <v>327</v>
      </c>
      <c r="B126" s="345"/>
      <c r="C126" s="345" t="s">
        <v>552</v>
      </c>
      <c r="D126" s="350">
        <v>0</v>
      </c>
      <c r="E126" s="350"/>
      <c r="F126" s="350">
        <v>0</v>
      </c>
      <c r="G126" s="350">
        <v>0</v>
      </c>
    </row>
    <row r="127" spans="1:7" s="257" customFormat="1">
      <c r="A127" s="341">
        <v>1484</v>
      </c>
      <c r="B127" s="342"/>
      <c r="C127" s="342" t="s">
        <v>553</v>
      </c>
      <c r="D127" s="349">
        <v>0</v>
      </c>
      <c r="E127" s="349"/>
      <c r="F127" s="349">
        <v>0</v>
      </c>
      <c r="G127" s="349">
        <v>0</v>
      </c>
    </row>
    <row r="128" spans="1:7" s="347" customFormat="1" ht="14">
      <c r="A128" s="343">
        <v>1485</v>
      </c>
      <c r="B128" s="345"/>
      <c r="C128" s="345" t="s">
        <v>554</v>
      </c>
      <c r="D128" s="350">
        <v>0</v>
      </c>
      <c r="E128" s="350"/>
      <c r="F128" s="350">
        <v>0</v>
      </c>
      <c r="G128" s="350">
        <v>0</v>
      </c>
    </row>
    <row r="129" spans="1:7" s="347" customFormat="1" ht="28">
      <c r="A129" s="343">
        <v>1486</v>
      </c>
      <c r="B129" s="345"/>
      <c r="C129" s="345" t="s">
        <v>555</v>
      </c>
      <c r="D129" s="350">
        <v>0</v>
      </c>
      <c r="E129" s="350"/>
      <c r="F129" s="350">
        <v>0</v>
      </c>
      <c r="G129" s="350">
        <v>0</v>
      </c>
    </row>
    <row r="130" spans="1:7" s="347" customFormat="1" ht="14">
      <c r="A130" s="504">
        <v>1489</v>
      </c>
      <c r="B130" s="505"/>
      <c r="C130" s="505" t="s">
        <v>556</v>
      </c>
      <c r="D130" s="506">
        <v>0</v>
      </c>
      <c r="E130" s="506"/>
      <c r="F130" s="506">
        <v>0</v>
      </c>
      <c r="G130" s="506">
        <v>0</v>
      </c>
    </row>
    <row r="131" spans="1:7">
      <c r="A131" s="507">
        <v>1</v>
      </c>
      <c r="B131" s="355"/>
      <c r="C131" s="354" t="s">
        <v>557</v>
      </c>
      <c r="D131" s="356">
        <f>D111+D121</f>
        <v>7725423.6304099988</v>
      </c>
      <c r="E131" s="356">
        <f>E111+E121</f>
        <v>0</v>
      </c>
      <c r="F131" s="356">
        <f>F111+F121</f>
        <v>8386065.9891299997</v>
      </c>
      <c r="G131" s="356">
        <f>G111+G121</f>
        <v>0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503">
        <v>20</v>
      </c>
      <c r="B133" s="337"/>
      <c r="C133" s="337" t="s">
        <v>558</v>
      </c>
      <c r="D133" s="466">
        <f t="shared" ref="D133:G133" si="16">D134+D140</f>
        <v>5525838.552889999</v>
      </c>
      <c r="E133" s="466">
        <f t="shared" si="16"/>
        <v>0</v>
      </c>
      <c r="F133" s="466">
        <f t="shared" si="16"/>
        <v>5872134.1381000001</v>
      </c>
      <c r="G133" s="466">
        <f t="shared" si="16"/>
        <v>0</v>
      </c>
    </row>
    <row r="134" spans="1:7" s="257" customFormat="1">
      <c r="A134" s="358" t="s">
        <v>335</v>
      </c>
      <c r="B134" s="340"/>
      <c r="C134" s="340" t="s">
        <v>559</v>
      </c>
      <c r="D134" s="338">
        <f t="shared" ref="D134:G134" si="17">D135+D136+D138+D139</f>
        <v>3247361.6502099996</v>
      </c>
      <c r="E134" s="338">
        <f t="shared" si="17"/>
        <v>0</v>
      </c>
      <c r="F134" s="338">
        <f t="shared" si="17"/>
        <v>3791718.51884</v>
      </c>
      <c r="G134" s="338">
        <f t="shared" si="17"/>
        <v>0</v>
      </c>
    </row>
    <row r="135" spans="1:7" s="269" customFormat="1">
      <c r="A135" s="359">
        <v>200</v>
      </c>
      <c r="B135" s="342"/>
      <c r="C135" s="342" t="s">
        <v>560</v>
      </c>
      <c r="D135" s="283">
        <v>1847019.1278200001</v>
      </c>
      <c r="E135" s="283"/>
      <c r="F135" s="283">
        <v>1630306.59412</v>
      </c>
      <c r="G135" s="283">
        <v>0</v>
      </c>
    </row>
    <row r="136" spans="1:7" s="269" customFormat="1">
      <c r="A136" s="359">
        <v>201</v>
      </c>
      <c r="B136" s="342"/>
      <c r="C136" s="342" t="s">
        <v>561</v>
      </c>
      <c r="D136" s="283">
        <v>180116.36590999999</v>
      </c>
      <c r="E136" s="283"/>
      <c r="F136" s="283">
        <v>145627.68367999999</v>
      </c>
      <c r="G136" s="283">
        <v>0</v>
      </c>
    </row>
    <row r="137" spans="1:7" s="269" customFormat="1">
      <c r="A137" s="360" t="s">
        <v>562</v>
      </c>
      <c r="B137" s="361"/>
      <c r="C137" s="361" t="s">
        <v>563</v>
      </c>
      <c r="D137" s="362">
        <v>0</v>
      </c>
      <c r="E137" s="362"/>
      <c r="F137" s="362">
        <v>0</v>
      </c>
      <c r="G137" s="362">
        <v>0</v>
      </c>
    </row>
    <row r="138" spans="1:7" s="269" customFormat="1">
      <c r="A138" s="359">
        <v>204</v>
      </c>
      <c r="B138" s="342"/>
      <c r="C138" s="342" t="s">
        <v>564</v>
      </c>
      <c r="D138" s="283">
        <v>1220226.1564799999</v>
      </c>
      <c r="E138" s="349"/>
      <c r="F138" s="349">
        <v>2015784.24104</v>
      </c>
      <c r="G138" s="349">
        <v>0</v>
      </c>
    </row>
    <row r="139" spans="1:7" s="269" customFormat="1">
      <c r="A139" s="359">
        <v>205</v>
      </c>
      <c r="B139" s="342"/>
      <c r="C139" s="342" t="s">
        <v>565</v>
      </c>
      <c r="D139" s="349">
        <v>0</v>
      </c>
      <c r="E139" s="349"/>
      <c r="F139" s="349">
        <v>0</v>
      </c>
      <c r="G139" s="349">
        <v>0</v>
      </c>
    </row>
    <row r="140" spans="1:7" s="269" customFormat="1">
      <c r="A140" s="358" t="s">
        <v>343</v>
      </c>
      <c r="B140" s="340"/>
      <c r="C140" s="340" t="s">
        <v>566</v>
      </c>
      <c r="D140" s="338">
        <f t="shared" ref="D140:G140" si="18">D141+D143+D144</f>
        <v>2278476.9026799998</v>
      </c>
      <c r="E140" s="338">
        <f t="shared" si="18"/>
        <v>0</v>
      </c>
      <c r="F140" s="338">
        <f t="shared" si="18"/>
        <v>2080415.6192599998</v>
      </c>
      <c r="G140" s="338">
        <f t="shared" si="18"/>
        <v>0</v>
      </c>
    </row>
    <row r="141" spans="1:7" s="269" customFormat="1">
      <c r="A141" s="359">
        <v>206</v>
      </c>
      <c r="B141" s="342"/>
      <c r="C141" s="342" t="s">
        <v>567</v>
      </c>
      <c r="D141" s="283">
        <v>2131838.3834699998</v>
      </c>
      <c r="E141" s="349"/>
      <c r="F141" s="349">
        <v>1937374.6122699999</v>
      </c>
      <c r="G141" s="349">
        <v>0</v>
      </c>
    </row>
    <row r="142" spans="1:7" s="269" customFormat="1">
      <c r="A142" s="360" t="s">
        <v>568</v>
      </c>
      <c r="B142" s="361"/>
      <c r="C142" s="361" t="s">
        <v>569</v>
      </c>
      <c r="D142" s="283">
        <v>0</v>
      </c>
      <c r="E142" s="362"/>
      <c r="F142" s="362">
        <v>0</v>
      </c>
      <c r="G142" s="362">
        <v>0</v>
      </c>
    </row>
    <row r="143" spans="1:7" s="269" customFormat="1">
      <c r="A143" s="359">
        <v>208</v>
      </c>
      <c r="B143" s="342"/>
      <c r="C143" s="342" t="s">
        <v>570</v>
      </c>
      <c r="D143" s="283">
        <v>0</v>
      </c>
      <c r="E143" s="349"/>
      <c r="F143" s="349">
        <v>0</v>
      </c>
      <c r="G143" s="349">
        <v>0</v>
      </c>
    </row>
    <row r="144" spans="1:7" s="273" customFormat="1" ht="28">
      <c r="A144" s="343">
        <v>209</v>
      </c>
      <c r="B144" s="345"/>
      <c r="C144" s="345" t="s">
        <v>571</v>
      </c>
      <c r="D144" s="283">
        <v>146638.51921</v>
      </c>
      <c r="E144" s="350"/>
      <c r="F144" s="350">
        <v>143041.00698999999</v>
      </c>
      <c r="G144" s="350">
        <v>0</v>
      </c>
    </row>
    <row r="145" spans="1:7" s="257" customFormat="1">
      <c r="A145" s="358">
        <v>29</v>
      </c>
      <c r="B145" s="340"/>
      <c r="C145" s="340" t="s">
        <v>572</v>
      </c>
      <c r="D145" s="283">
        <v>2199585.0775199998</v>
      </c>
      <c r="E145" s="349"/>
      <c r="F145" s="349">
        <v>2513931.85103</v>
      </c>
      <c r="G145" s="349">
        <v>0</v>
      </c>
    </row>
    <row r="146" spans="1:7" s="257" customFormat="1">
      <c r="A146" s="363" t="s">
        <v>573</v>
      </c>
      <c r="B146" s="364"/>
      <c r="C146" s="364" t="s">
        <v>574</v>
      </c>
      <c r="D146" s="283">
        <v>1121505.3441000001</v>
      </c>
      <c r="E146" s="295"/>
      <c r="F146" s="295">
        <v>1406608.6092999999</v>
      </c>
      <c r="G146" s="295">
        <v>0</v>
      </c>
    </row>
    <row r="147" spans="1:7">
      <c r="A147" s="507">
        <v>2</v>
      </c>
      <c r="B147" s="355"/>
      <c r="C147" s="354" t="s">
        <v>575</v>
      </c>
      <c r="D147" s="356">
        <f>D133+D145</f>
        <v>7725423.6304099988</v>
      </c>
      <c r="E147" s="356">
        <f>E133+E145</f>
        <v>0</v>
      </c>
      <c r="F147" s="356">
        <f>F133+F145</f>
        <v>8386065.9891299997</v>
      </c>
      <c r="G147" s="356">
        <f>G133+G145</f>
        <v>0</v>
      </c>
    </row>
    <row r="148" spans="1:7" ht="7.5" customHeight="1"/>
    <row r="149" spans="1:7" ht="13.5" customHeight="1">
      <c r="A149" s="508" t="s">
        <v>576</v>
      </c>
      <c r="B149" s="366"/>
      <c r="C149" s="367"/>
      <c r="D149" s="366"/>
      <c r="E149" s="366"/>
      <c r="F149" s="366"/>
      <c r="G149" s="366"/>
    </row>
    <row r="150" spans="1:7">
      <c r="A150" s="369" t="s">
        <v>577</v>
      </c>
      <c r="B150" s="369"/>
      <c r="C150" s="369" t="s">
        <v>155</v>
      </c>
      <c r="D150" s="370">
        <f t="shared" ref="D150:G150" si="19">D77+SUM(D8:D12)-D30-D31+D16-D33+D59+D63-D73+D64-D74-D54+D20-D35</f>
        <v>899152.20579000004</v>
      </c>
      <c r="E150" s="370">
        <f t="shared" si="19"/>
        <v>198337.30000000034</v>
      </c>
      <c r="F150" s="370">
        <f t="shared" si="19"/>
        <v>769585.90145999845</v>
      </c>
      <c r="G150" s="370">
        <f t="shared" si="19"/>
        <v>194603.19999999958</v>
      </c>
    </row>
    <row r="151" spans="1:7">
      <c r="A151" s="372" t="s">
        <v>578</v>
      </c>
      <c r="B151" s="372"/>
      <c r="C151" s="372" t="s">
        <v>579</v>
      </c>
      <c r="D151" s="373">
        <f t="shared" ref="D151:G151" si="20">IF(D177=0,0,D150/D177)</f>
        <v>9.5503576535433288E-2</v>
      </c>
      <c r="E151" s="373">
        <f t="shared" si="20"/>
        <v>2.3084089088385263E-2</v>
      </c>
      <c r="F151" s="373">
        <f t="shared" si="20"/>
        <v>8.2294322049451321E-2</v>
      </c>
      <c r="G151" s="373">
        <f t="shared" si="20"/>
        <v>2.2287005667368607E-2</v>
      </c>
    </row>
    <row r="152" spans="1:7" s="443" customFormat="1" ht="28">
      <c r="A152" s="375" t="s">
        <v>580</v>
      </c>
      <c r="B152" s="375"/>
      <c r="C152" s="375" t="s">
        <v>581</v>
      </c>
      <c r="D152" s="393">
        <f t="shared" ref="D152:G152" si="21">IF(D107=0,0,D150/D107)</f>
        <v>2.6898540917707878</v>
      </c>
      <c r="E152" s="393">
        <f t="shared" si="21"/>
        <v>0.45289726668645752</v>
      </c>
      <c r="F152" s="393">
        <f t="shared" si="21"/>
        <v>2.2223679538020487</v>
      </c>
      <c r="G152" s="393">
        <f t="shared" si="21"/>
        <v>0.53307620453792026</v>
      </c>
    </row>
    <row r="153" spans="1:7" s="443" customFormat="1" ht="28">
      <c r="A153" s="379" t="s">
        <v>580</v>
      </c>
      <c r="B153" s="379"/>
      <c r="C153" s="379" t="s">
        <v>582</v>
      </c>
      <c r="D153" s="509">
        <f t="shared" ref="D153:G153" si="22">IF(0=D108,0,D150/D108)</f>
        <v>2.6288585232215671</v>
      </c>
      <c r="E153" s="509">
        <f t="shared" si="22"/>
        <v>0.45289726668645752</v>
      </c>
      <c r="F153" s="509">
        <f t="shared" si="22"/>
        <v>2.2548784942790028</v>
      </c>
      <c r="G153" s="509">
        <f t="shared" si="22"/>
        <v>0.53307620453792026</v>
      </c>
    </row>
    <row r="154" spans="1:7" s="443" customFormat="1" ht="28">
      <c r="A154" s="382" t="s">
        <v>583</v>
      </c>
      <c r="B154" s="382"/>
      <c r="C154" s="382" t="s">
        <v>584</v>
      </c>
      <c r="D154" s="383">
        <f t="shared" ref="D154:G154" si="23">D150-D107</f>
        <v>564876.7487900001</v>
      </c>
      <c r="E154" s="383">
        <f t="shared" si="23"/>
        <v>-239592.69999999966</v>
      </c>
      <c r="F154" s="383">
        <f t="shared" si="23"/>
        <v>423294.95528999838</v>
      </c>
      <c r="G154" s="383">
        <f t="shared" si="23"/>
        <v>-170453.80000000042</v>
      </c>
    </row>
    <row r="155" spans="1:7" ht="27.5" customHeight="1">
      <c r="A155" s="385" t="s">
        <v>585</v>
      </c>
      <c r="B155" s="385"/>
      <c r="C155" s="385" t="s">
        <v>586</v>
      </c>
      <c r="D155" s="386">
        <f t="shared" ref="D155:G155" si="24">D150-D108</f>
        <v>557120.78879000002</v>
      </c>
      <c r="E155" s="386">
        <f t="shared" si="24"/>
        <v>-239592.69999999966</v>
      </c>
      <c r="F155" s="386">
        <f t="shared" si="24"/>
        <v>428287.73243999836</v>
      </c>
      <c r="G155" s="386">
        <f t="shared" si="24"/>
        <v>-170453.80000000042</v>
      </c>
    </row>
    <row r="156" spans="1:7">
      <c r="A156" s="369" t="s">
        <v>587</v>
      </c>
      <c r="B156" s="369"/>
      <c r="C156" s="369" t="s">
        <v>588</v>
      </c>
      <c r="D156" s="387">
        <f t="shared" ref="D156:G156" si="25">D135+D136-D137+D141-D142</f>
        <v>4158973.8772</v>
      </c>
      <c r="E156" s="387">
        <f t="shared" si="25"/>
        <v>0</v>
      </c>
      <c r="F156" s="387">
        <f t="shared" si="25"/>
        <v>3713308.8900699997</v>
      </c>
      <c r="G156" s="387">
        <f t="shared" si="25"/>
        <v>0</v>
      </c>
    </row>
    <row r="157" spans="1:7">
      <c r="A157" s="389" t="s">
        <v>589</v>
      </c>
      <c r="B157" s="389"/>
      <c r="C157" s="389" t="s">
        <v>590</v>
      </c>
      <c r="D157" s="390">
        <f t="shared" ref="D157:G157" si="26">IF(D177=0,0,D156/D177)</f>
        <v>0.44174598853489838</v>
      </c>
      <c r="E157" s="390">
        <f t="shared" si="26"/>
        <v>0</v>
      </c>
      <c r="F157" s="390">
        <f t="shared" si="26"/>
        <v>0.39707619005075395</v>
      </c>
      <c r="G157" s="390">
        <f t="shared" si="26"/>
        <v>0</v>
      </c>
    </row>
    <row r="158" spans="1:7">
      <c r="A158" s="369" t="s">
        <v>591</v>
      </c>
      <c r="B158" s="369"/>
      <c r="C158" s="369" t="s">
        <v>592</v>
      </c>
      <c r="D158" s="387">
        <f t="shared" ref="D158:G158" si="27">D133-D142-D111</f>
        <v>114720.73642999958</v>
      </c>
      <c r="E158" s="387">
        <f t="shared" si="27"/>
        <v>0</v>
      </c>
      <c r="F158" s="387">
        <f t="shared" si="27"/>
        <v>-378186.15670999978</v>
      </c>
      <c r="G158" s="387">
        <f t="shared" si="27"/>
        <v>0</v>
      </c>
    </row>
    <row r="159" spans="1:7">
      <c r="A159" s="372" t="s">
        <v>593</v>
      </c>
      <c r="B159" s="372"/>
      <c r="C159" s="372" t="s">
        <v>594</v>
      </c>
      <c r="D159" s="391">
        <f t="shared" ref="D159:G159" si="28">D121-D123-D124-D142-D145</f>
        <v>-595025.99170000013</v>
      </c>
      <c r="E159" s="391">
        <f t="shared" si="28"/>
        <v>0</v>
      </c>
      <c r="F159" s="391">
        <f t="shared" si="28"/>
        <v>-1067960.3970599999</v>
      </c>
      <c r="G159" s="391">
        <f t="shared" si="28"/>
        <v>0</v>
      </c>
    </row>
    <row r="160" spans="1:7">
      <c r="A160" s="372" t="s">
        <v>595</v>
      </c>
      <c r="B160" s="372"/>
      <c r="C160" s="372" t="s">
        <v>596</v>
      </c>
      <c r="D160" s="392">
        <f t="shared" ref="D160:G160" si="29">IF(D175=0,"-",1000*D158/D175)</f>
        <v>149.47385648412904</v>
      </c>
      <c r="E160" s="392">
        <f t="shared" si="29"/>
        <v>0</v>
      </c>
      <c r="F160" s="392">
        <f t="shared" si="29"/>
        <v>-485.94368232099902</v>
      </c>
      <c r="G160" s="392">
        <f t="shared" si="29"/>
        <v>0</v>
      </c>
    </row>
    <row r="161" spans="1:7">
      <c r="A161" s="372" t="s">
        <v>595</v>
      </c>
      <c r="B161" s="372"/>
      <c r="C161" s="372" t="s">
        <v>597</v>
      </c>
      <c r="D161" s="391">
        <f t="shared" ref="D161:G161" si="30">IF(D175=0,0,1000*(D159/D175))</f>
        <v>-775.2811954965299</v>
      </c>
      <c r="E161" s="391">
        <f t="shared" si="30"/>
        <v>0</v>
      </c>
      <c r="F161" s="391">
        <f t="shared" si="30"/>
        <v>-1372.2570186996224</v>
      </c>
      <c r="G161" s="391">
        <f t="shared" si="30"/>
        <v>0</v>
      </c>
    </row>
    <row r="162" spans="1:7">
      <c r="A162" s="389" t="s">
        <v>598</v>
      </c>
      <c r="B162" s="389"/>
      <c r="C162" s="389" t="s">
        <v>599</v>
      </c>
      <c r="D162" s="390">
        <f t="shared" ref="D162:G162" si="31">IF((D22+D23+D65+D66)=0,0,D158/(D22+D23+D65+D66))</f>
        <v>1.9361205940287597E-2</v>
      </c>
      <c r="E162" s="390">
        <f t="shared" si="31"/>
        <v>0</v>
      </c>
      <c r="F162" s="390">
        <f t="shared" si="31"/>
        <v>-6.2570202611516954E-2</v>
      </c>
      <c r="G162" s="390">
        <f t="shared" si="31"/>
        <v>0</v>
      </c>
    </row>
    <row r="163" spans="1:7">
      <c r="A163" s="372" t="s">
        <v>600</v>
      </c>
      <c r="B163" s="372"/>
      <c r="C163" s="372" t="s">
        <v>601</v>
      </c>
      <c r="D163" s="370">
        <f t="shared" ref="D163:G163" si="32">D145</f>
        <v>2199585.0775199998</v>
      </c>
      <c r="E163" s="370">
        <f t="shared" si="32"/>
        <v>0</v>
      </c>
      <c r="F163" s="370">
        <f t="shared" si="32"/>
        <v>2513931.85103</v>
      </c>
      <c r="G163" s="370">
        <f t="shared" si="32"/>
        <v>0</v>
      </c>
    </row>
    <row r="164" spans="1:7" ht="28">
      <c r="A164" s="375" t="s">
        <v>602</v>
      </c>
      <c r="B164" s="389"/>
      <c r="C164" s="389" t="s">
        <v>603</v>
      </c>
      <c r="D164" s="393">
        <f>IF(D178=0,0,D146/D178)</f>
        <v>0.12383461730243894</v>
      </c>
      <c r="E164" s="393">
        <f>IF(E178=0,0,E146/E178)</f>
        <v>0</v>
      </c>
      <c r="F164" s="393">
        <f>IF(F178=0,0,F146/F178)</f>
        <v>0.15565867081727069</v>
      </c>
      <c r="G164" s="393">
        <f>IF(G178=0,0,G146/G178)</f>
        <v>0</v>
      </c>
    </row>
    <row r="165" spans="1:7">
      <c r="A165" s="395" t="s">
        <v>604</v>
      </c>
      <c r="B165" s="395"/>
      <c r="C165" s="395" t="s">
        <v>605</v>
      </c>
      <c r="D165" s="396">
        <f t="shared" ref="D165:G165" si="33">IF(D177=0,0,D180/D177)</f>
        <v>5.4415779949747424E-2</v>
      </c>
      <c r="E165" s="396">
        <f t="shared" si="33"/>
        <v>2.6893294970129183E-2</v>
      </c>
      <c r="F165" s="396">
        <f t="shared" si="33"/>
        <v>4.7617983899569921E-2</v>
      </c>
      <c r="G165" s="396">
        <f t="shared" si="33"/>
        <v>2.4137392251801365E-2</v>
      </c>
    </row>
    <row r="166" spans="1:7">
      <c r="A166" s="372" t="s">
        <v>606</v>
      </c>
      <c r="B166" s="372"/>
      <c r="C166" s="372" t="s">
        <v>607</v>
      </c>
      <c r="D166" s="370">
        <f t="shared" ref="D166:G166" si="34">D55</f>
        <v>208143.75915000003</v>
      </c>
      <c r="E166" s="370">
        <f t="shared" si="34"/>
        <v>177458.59999999998</v>
      </c>
      <c r="F166" s="370">
        <f t="shared" si="34"/>
        <v>218224.22610000003</v>
      </c>
      <c r="G166" s="370">
        <f t="shared" si="34"/>
        <v>187745.89999999997</v>
      </c>
    </row>
    <row r="167" spans="1:7" s="443" customFormat="1" ht="28">
      <c r="A167" s="375" t="s">
        <v>608</v>
      </c>
      <c r="B167" s="389"/>
      <c r="C167" s="389" t="s">
        <v>609</v>
      </c>
      <c r="D167" s="393">
        <f t="shared" ref="D167:G167" si="35">IF(0=D111,0,(D44+D45+D46+D47+D48)/D111)</f>
        <v>1.5597840542902164E-2</v>
      </c>
      <c r="E167" s="393">
        <f t="shared" si="35"/>
        <v>0</v>
      </c>
      <c r="F167" s="393">
        <f t="shared" si="35"/>
        <v>1.3655369436166557E-2</v>
      </c>
      <c r="G167" s="393">
        <f t="shared" si="35"/>
        <v>0</v>
      </c>
    </row>
    <row r="168" spans="1:7">
      <c r="A168" s="372" t="s">
        <v>610</v>
      </c>
      <c r="B168" s="369"/>
      <c r="C168" s="369" t="s">
        <v>611</v>
      </c>
      <c r="D168" s="370">
        <f t="shared" ref="D168:G168" si="36">D38-D44</f>
        <v>-19269.528849999999</v>
      </c>
      <c r="E168" s="370">
        <f t="shared" si="36"/>
        <v>10516.2</v>
      </c>
      <c r="F168" s="370">
        <f t="shared" si="36"/>
        <v>-23492.940949999997</v>
      </c>
      <c r="G168" s="370">
        <f t="shared" si="36"/>
        <v>-5001</v>
      </c>
    </row>
    <row r="169" spans="1:7">
      <c r="A169" s="389" t="s">
        <v>612</v>
      </c>
      <c r="B169" s="389"/>
      <c r="C169" s="389" t="s">
        <v>613</v>
      </c>
      <c r="D169" s="373">
        <f t="shared" ref="D169:G169" si="37">IF(D177=0,0,D168/D177)</f>
        <v>-2.0467156855949759E-3</v>
      </c>
      <c r="E169" s="373">
        <f t="shared" si="37"/>
        <v>1.2239598788088611E-3</v>
      </c>
      <c r="F169" s="373">
        <f t="shared" si="37"/>
        <v>-2.5121765416443683E-3</v>
      </c>
      <c r="G169" s="373">
        <f t="shared" si="37"/>
        <v>-5.7274143150015341E-4</v>
      </c>
    </row>
    <row r="170" spans="1:7">
      <c r="A170" s="372" t="s">
        <v>614</v>
      </c>
      <c r="B170" s="372"/>
      <c r="C170" s="372" t="s">
        <v>615</v>
      </c>
      <c r="D170" s="370">
        <f t="shared" ref="D170:G170" si="38">SUM(D82:D87)+SUM(D89:D94)</f>
        <v>385078.01500000001</v>
      </c>
      <c r="E170" s="370">
        <f t="shared" si="38"/>
        <v>463118</v>
      </c>
      <c r="F170" s="370">
        <f t="shared" si="38"/>
        <v>404662.87869000004</v>
      </c>
      <c r="G170" s="370">
        <f t="shared" si="38"/>
        <v>405551</v>
      </c>
    </row>
    <row r="171" spans="1:7">
      <c r="A171" s="372" t="s">
        <v>616</v>
      </c>
      <c r="B171" s="372"/>
      <c r="C171" s="372" t="s">
        <v>617</v>
      </c>
      <c r="D171" s="391">
        <f t="shared" ref="D171:G171" si="39">SUM(D96:D102)+SUM(D104:D105)</f>
        <v>50802.557999999997</v>
      </c>
      <c r="E171" s="391">
        <f t="shared" si="39"/>
        <v>25188</v>
      </c>
      <c r="F171" s="391">
        <f t="shared" si="39"/>
        <v>58371.932519999995</v>
      </c>
      <c r="G171" s="391">
        <f t="shared" si="39"/>
        <v>40494</v>
      </c>
    </row>
    <row r="172" spans="1:7">
      <c r="A172" s="395" t="s">
        <v>618</v>
      </c>
      <c r="B172" s="395"/>
      <c r="C172" s="395" t="s">
        <v>619</v>
      </c>
      <c r="D172" s="396">
        <f t="shared" ref="D172:G172" si="40">IF(D184=0,0,D170/D184)</f>
        <v>4.3471317881890764E-2</v>
      </c>
      <c r="E172" s="396">
        <f t="shared" si="40"/>
        <v>5.2515281001283581E-2</v>
      </c>
      <c r="F172" s="396">
        <f t="shared" si="40"/>
        <v>4.5138655028399512E-2</v>
      </c>
      <c r="G172" s="396">
        <f t="shared" si="40"/>
        <v>4.5533387769671259E-2</v>
      </c>
    </row>
    <row r="174" spans="1:7">
      <c r="A174" s="516" t="s">
        <v>620</v>
      </c>
      <c r="C174" s="292"/>
      <c r="D174" s="517"/>
      <c r="E174" s="517"/>
      <c r="F174" s="517"/>
      <c r="G174" s="517"/>
    </row>
    <row r="175" spans="1:7" s="257" customFormat="1">
      <c r="A175" s="479" t="s">
        <v>621</v>
      </c>
      <c r="B175" s="252"/>
      <c r="C175" s="252" t="s">
        <v>622</v>
      </c>
      <c r="D175" s="510">
        <v>767497</v>
      </c>
      <c r="E175" s="510">
        <v>767497</v>
      </c>
      <c r="F175" s="510">
        <v>778251</v>
      </c>
      <c r="G175" s="510">
        <v>778251</v>
      </c>
    </row>
    <row r="176" spans="1:7">
      <c r="A176" s="457" t="s">
        <v>623</v>
      </c>
      <c r="B176" s="399"/>
      <c r="C176" s="399"/>
      <c r="D176" s="399"/>
      <c r="E176" s="399"/>
      <c r="F176" s="399"/>
      <c r="G176" s="399"/>
    </row>
    <row r="177" spans="1:7">
      <c r="A177" s="459" t="s">
        <v>624</v>
      </c>
      <c r="B177" s="399"/>
      <c r="C177" s="399" t="s">
        <v>625</v>
      </c>
      <c r="D177" s="400">
        <f t="shared" ref="D177:G177" si="41">SUM(D22:D32)+SUM(D44:D53)+SUM(D65:D72)+D75</f>
        <v>9414853.7511199992</v>
      </c>
      <c r="E177" s="400">
        <f t="shared" si="41"/>
        <v>8591948.3000000007</v>
      </c>
      <c r="F177" s="400">
        <f t="shared" si="41"/>
        <v>9351628.183989998</v>
      </c>
      <c r="G177" s="400">
        <f t="shared" si="41"/>
        <v>8731688.9000000004</v>
      </c>
    </row>
    <row r="178" spans="1:7">
      <c r="A178" s="459" t="s">
        <v>626</v>
      </c>
      <c r="B178" s="399"/>
      <c r="C178" s="399" t="s">
        <v>627</v>
      </c>
      <c r="D178" s="400">
        <f t="shared" ref="D178:G178" si="42">D78-D17-D20-D59-D63-D64</f>
        <v>9056476.8441199996</v>
      </c>
      <c r="E178" s="400">
        <f t="shared" si="42"/>
        <v>8590410.8000000007</v>
      </c>
      <c r="F178" s="400">
        <f t="shared" si="42"/>
        <v>9036493.7713700011</v>
      </c>
      <c r="G178" s="400">
        <f t="shared" si="42"/>
        <v>8731626.9000000004</v>
      </c>
    </row>
    <row r="179" spans="1:7">
      <c r="A179" s="459"/>
      <c r="B179" s="399"/>
      <c r="C179" s="399" t="s">
        <v>628</v>
      </c>
      <c r="D179" s="400">
        <f t="shared" ref="D179:G179" si="43">D178+D170</f>
        <v>9441554.8591200002</v>
      </c>
      <c r="E179" s="400">
        <f t="shared" si="43"/>
        <v>9053528.8000000007</v>
      </c>
      <c r="F179" s="400">
        <f t="shared" si="43"/>
        <v>9441156.6500600018</v>
      </c>
      <c r="G179" s="400">
        <f t="shared" si="43"/>
        <v>9137177.9000000004</v>
      </c>
    </row>
    <row r="180" spans="1:7">
      <c r="A180" s="399" t="s">
        <v>629</v>
      </c>
      <c r="B180" s="399"/>
      <c r="C180" s="399" t="s">
        <v>630</v>
      </c>
      <c r="D180" s="400">
        <f t="shared" ref="D180:G180" si="44">D38-D44+D8+D9+D10+D16-D33</f>
        <v>512316.60998000001</v>
      </c>
      <c r="E180" s="400">
        <f t="shared" si="44"/>
        <v>231065.80000000002</v>
      </c>
      <c r="F180" s="400">
        <f t="shared" si="44"/>
        <v>445305.68030000001</v>
      </c>
      <c r="G180" s="400">
        <f t="shared" si="44"/>
        <v>210760.19999999998</v>
      </c>
    </row>
    <row r="181" spans="1:7" ht="27.5" customHeight="1">
      <c r="A181" s="462" t="s">
        <v>631</v>
      </c>
      <c r="B181" s="402"/>
      <c r="C181" s="402" t="s">
        <v>632</v>
      </c>
      <c r="D181" s="403">
        <f t="shared" ref="D181:G181" si="45">D22+D23+D24+D25+D26+D29+SUM(D44:D47)+SUM(D49:D53)-D54+D32-D33+SUM(D65:D70)+D72</f>
        <v>9385185.7052999996</v>
      </c>
      <c r="E181" s="403">
        <f t="shared" si="45"/>
        <v>8553947.6999999993</v>
      </c>
      <c r="F181" s="403">
        <f t="shared" si="45"/>
        <v>9318207.7580099981</v>
      </c>
      <c r="G181" s="403">
        <f t="shared" si="45"/>
        <v>8694885.3000000007</v>
      </c>
    </row>
    <row r="182" spans="1:7">
      <c r="A182" s="464" t="s">
        <v>633</v>
      </c>
      <c r="B182" s="402"/>
      <c r="C182" s="402" t="s">
        <v>634</v>
      </c>
      <c r="D182" s="403">
        <f t="shared" ref="D182:G182" si="46">D181+D171</f>
        <v>9435988.2632999998</v>
      </c>
      <c r="E182" s="403">
        <f t="shared" si="46"/>
        <v>8579135.6999999993</v>
      </c>
      <c r="F182" s="403">
        <f t="shared" si="46"/>
        <v>9376579.6905299984</v>
      </c>
      <c r="G182" s="403">
        <f t="shared" si="46"/>
        <v>8735379.3000000007</v>
      </c>
    </row>
    <row r="183" spans="1:7">
      <c r="A183" s="464" t="s">
        <v>635</v>
      </c>
      <c r="B183" s="402"/>
      <c r="C183" s="402" t="s">
        <v>636</v>
      </c>
      <c r="D183" s="403">
        <f t="shared" ref="D183:G183" si="47">D4+D5-D7+D38+D39+D40+D41+D43+D13-D16+D57+D58+D60+D62</f>
        <v>8473130.8860100005</v>
      </c>
      <c r="E183" s="403">
        <f t="shared" si="47"/>
        <v>8355610.4000000004</v>
      </c>
      <c r="F183" s="403">
        <f t="shared" si="47"/>
        <v>8560222.7262400016</v>
      </c>
      <c r="G183" s="403">
        <f t="shared" si="47"/>
        <v>8501122.0999999996</v>
      </c>
    </row>
    <row r="184" spans="1:7">
      <c r="A184" s="464" t="s">
        <v>637</v>
      </c>
      <c r="B184" s="402"/>
      <c r="C184" s="402" t="s">
        <v>638</v>
      </c>
      <c r="D184" s="403">
        <f t="shared" ref="D184:G184" si="48">D183+D170</f>
        <v>8858208.9010100011</v>
      </c>
      <c r="E184" s="403">
        <f t="shared" si="48"/>
        <v>8818728.4000000004</v>
      </c>
      <c r="F184" s="403">
        <f t="shared" si="48"/>
        <v>8964885.6049300022</v>
      </c>
      <c r="G184" s="403">
        <f t="shared" si="48"/>
        <v>8906673.0999999996</v>
      </c>
    </row>
    <row r="185" spans="1:7">
      <c r="A185" s="464"/>
      <c r="B185" s="402"/>
      <c r="C185" s="402" t="s">
        <v>639</v>
      </c>
      <c r="D185" s="403">
        <f t="shared" ref="D185:G186" si="49">D181-D183</f>
        <v>912054.81928999908</v>
      </c>
      <c r="E185" s="403">
        <f t="shared" si="49"/>
        <v>198337.29999999888</v>
      </c>
      <c r="F185" s="403">
        <f t="shared" si="49"/>
        <v>757985.03176999651</v>
      </c>
      <c r="G185" s="403">
        <f t="shared" si="49"/>
        <v>193763.20000000112</v>
      </c>
    </row>
    <row r="186" spans="1:7">
      <c r="A186" s="464"/>
      <c r="B186" s="402"/>
      <c r="C186" s="402" t="s">
        <v>640</v>
      </c>
      <c r="D186" s="403">
        <f t="shared" si="49"/>
        <v>577779.36228999868</v>
      </c>
      <c r="E186" s="403">
        <f t="shared" si="49"/>
        <v>-239592.70000000112</v>
      </c>
      <c r="F186" s="403">
        <f t="shared" si="49"/>
        <v>411694.08559999615</v>
      </c>
      <c r="G186" s="403">
        <f t="shared" si="49"/>
        <v>-171293.79999999888</v>
      </c>
    </row>
  </sheetData>
  <sheetProtection selectLockedCells="1" sort="0" autoFilter="0" pivotTables="0"/>
  <autoFilter ref="A1:AP1" xr:uid="{00000000-0009-0000-0000-000016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2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2" man="1"/>
    <brk id="148" max="12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43"/>
  <sheetViews>
    <sheetView view="pageLayout" zoomScaleNormal="100" workbookViewId="0">
      <selection activeCell="C35" sqref="C35"/>
    </sheetView>
  </sheetViews>
  <sheetFormatPr baseColWidth="10" defaultRowHeight="13"/>
  <cols>
    <col min="1" max="1" width="10.5" customWidth="1"/>
    <col min="2" max="2" width="46.5" bestFit="1" customWidth="1"/>
    <col min="3" max="3" width="12.33203125" bestFit="1" customWidth="1"/>
    <col min="4" max="4" width="11.5" bestFit="1" customWidth="1"/>
    <col min="5" max="5" width="12.33203125" bestFit="1" customWidth="1"/>
    <col min="6" max="6" width="11.5" bestFit="1" customWidth="1"/>
    <col min="7" max="7" width="12.33203125" bestFit="1" customWidth="1"/>
    <col min="8" max="8" width="11.5" style="59" bestFit="1" customWidth="1"/>
    <col min="9" max="9" width="12.33203125" bestFit="1" customWidth="1"/>
  </cols>
  <sheetData>
    <row r="1" spans="1:9">
      <c r="A1" s="5" t="s">
        <v>26</v>
      </c>
      <c r="B1" s="6" t="s">
        <v>171</v>
      </c>
      <c r="C1" s="49" t="s">
        <v>23</v>
      </c>
      <c r="D1" s="7" t="s">
        <v>28</v>
      </c>
      <c r="E1" s="49" t="s">
        <v>22</v>
      </c>
      <c r="F1" s="7" t="s">
        <v>28</v>
      </c>
      <c r="G1" s="49" t="s">
        <v>23</v>
      </c>
      <c r="H1" s="7" t="s">
        <v>28</v>
      </c>
      <c r="I1" s="50" t="s">
        <v>22</v>
      </c>
    </row>
    <row r="2" spans="1:9">
      <c r="A2" s="92">
        <v>0</v>
      </c>
      <c r="B2" s="95">
        <v>0</v>
      </c>
      <c r="C2" s="57">
        <v>2015</v>
      </c>
      <c r="D2" s="3" t="s">
        <v>29</v>
      </c>
      <c r="E2" s="57">
        <v>2016</v>
      </c>
      <c r="F2" s="3" t="s">
        <v>29</v>
      </c>
      <c r="G2" s="57">
        <v>2016</v>
      </c>
      <c r="H2" s="3" t="s">
        <v>29</v>
      </c>
      <c r="I2" s="58">
        <v>2017</v>
      </c>
    </row>
    <row r="3" spans="1:9">
      <c r="A3" s="92">
        <v>0</v>
      </c>
      <c r="B3" s="2" t="s">
        <v>115</v>
      </c>
      <c r="C3" s="94">
        <v>0</v>
      </c>
      <c r="D3" s="93">
        <v>0</v>
      </c>
      <c r="E3" s="94">
        <v>0</v>
      </c>
      <c r="F3" s="95">
        <v>0</v>
      </c>
      <c r="G3" s="94">
        <v>0</v>
      </c>
      <c r="H3" s="93">
        <v>0</v>
      </c>
      <c r="I3" s="85">
        <v>0</v>
      </c>
    </row>
    <row r="4" spans="1:9">
      <c r="A4" s="5" t="s">
        <v>32</v>
      </c>
      <c r="B4" s="9" t="s">
        <v>116</v>
      </c>
      <c r="C4" s="10">
        <v>934838.7</v>
      </c>
      <c r="D4" s="11">
        <v>1.3267315527266947E-2</v>
      </c>
      <c r="E4" s="10">
        <v>947241.5</v>
      </c>
      <c r="F4" s="11">
        <v>-3.6732976754080137E-3</v>
      </c>
      <c r="G4" s="10">
        <v>943762</v>
      </c>
      <c r="H4" s="219">
        <v>2.63997702810666E-2</v>
      </c>
      <c r="I4" s="12">
        <v>968677.1</v>
      </c>
    </row>
    <row r="5" spans="1:9">
      <c r="A5" s="13" t="s">
        <v>34</v>
      </c>
      <c r="B5" s="2" t="s">
        <v>117</v>
      </c>
      <c r="C5" s="14">
        <v>218973</v>
      </c>
      <c r="D5" s="15">
        <v>-6.6770789092719463E-3</v>
      </c>
      <c r="E5" s="14">
        <v>217510.9</v>
      </c>
      <c r="F5" s="15">
        <v>2.9548863987965714E-2</v>
      </c>
      <c r="G5" s="14">
        <v>223938.1</v>
      </c>
      <c r="H5" s="38">
        <v>0.13292155287554902</v>
      </c>
      <c r="I5" s="16">
        <v>253704.3</v>
      </c>
    </row>
    <row r="6" spans="1:9">
      <c r="A6" s="13" t="s">
        <v>118</v>
      </c>
      <c r="B6" s="2" t="s">
        <v>119</v>
      </c>
      <c r="C6" s="14">
        <v>52471.1</v>
      </c>
      <c r="D6" s="15">
        <v>-0.14554678670734938</v>
      </c>
      <c r="E6" s="14">
        <v>44834.1</v>
      </c>
      <c r="F6" s="15">
        <v>4.1004503268717372E-2</v>
      </c>
      <c r="G6" s="14">
        <v>46672.5</v>
      </c>
      <c r="H6" s="38">
        <v>0.44124270180513137</v>
      </c>
      <c r="I6" s="16">
        <v>67266.399999999994</v>
      </c>
    </row>
    <row r="7" spans="1:9">
      <c r="A7" s="13" t="s">
        <v>38</v>
      </c>
      <c r="B7" s="2" t="s">
        <v>120</v>
      </c>
      <c r="C7" s="14">
        <v>30002.1</v>
      </c>
      <c r="D7" s="15">
        <v>1.4318997670163163E-2</v>
      </c>
      <c r="E7" s="14">
        <v>30431.7</v>
      </c>
      <c r="F7" s="15">
        <v>-1.7452196229589611E-2</v>
      </c>
      <c r="G7" s="14">
        <v>29900.6</v>
      </c>
      <c r="H7" s="38">
        <v>-3.8246724146003712E-2</v>
      </c>
      <c r="I7" s="16">
        <v>28757</v>
      </c>
    </row>
    <row r="8" spans="1:9">
      <c r="A8" s="13" t="s">
        <v>40</v>
      </c>
      <c r="B8" s="2" t="s">
        <v>121</v>
      </c>
      <c r="C8" s="14">
        <v>30885.4</v>
      </c>
      <c r="D8" s="15">
        <v>-0.12834866959793306</v>
      </c>
      <c r="E8" s="14">
        <v>26921.3</v>
      </c>
      <c r="F8" s="15">
        <v>0.23652646788973794</v>
      </c>
      <c r="G8" s="14">
        <v>33288.9</v>
      </c>
      <c r="H8" s="38">
        <v>-0.11176698539152696</v>
      </c>
      <c r="I8" s="16">
        <v>29568.3</v>
      </c>
    </row>
    <row r="9" spans="1:9">
      <c r="A9" s="13" t="s">
        <v>42</v>
      </c>
      <c r="B9" s="2" t="s">
        <v>122</v>
      </c>
      <c r="C9" s="14">
        <v>182763.9</v>
      </c>
      <c r="D9" s="15">
        <v>0.27328482265917947</v>
      </c>
      <c r="E9" s="14">
        <v>232710.5</v>
      </c>
      <c r="F9" s="15">
        <v>-0.23826256228232079</v>
      </c>
      <c r="G9" s="14">
        <v>177264.3</v>
      </c>
      <c r="H9" s="38">
        <v>0.24465952817346767</v>
      </c>
      <c r="I9" s="16">
        <v>220633.7</v>
      </c>
    </row>
    <row r="10" spans="1:9">
      <c r="A10" s="13" t="s">
        <v>44</v>
      </c>
      <c r="B10" s="2" t="s">
        <v>123</v>
      </c>
      <c r="C10" s="14">
        <v>1625184.4000000001</v>
      </c>
      <c r="D10" s="15">
        <v>6.2202787572904709E-3</v>
      </c>
      <c r="E10" s="14">
        <v>1635293.5</v>
      </c>
      <c r="F10" s="15">
        <v>7.9527619965468546E-3</v>
      </c>
      <c r="G10" s="14">
        <v>1648298.6</v>
      </c>
      <c r="H10" s="38">
        <v>4.0831800742899375E-2</v>
      </c>
      <c r="I10" s="16">
        <v>1715601.6</v>
      </c>
    </row>
    <row r="11" spans="1:9">
      <c r="A11" s="13" t="s">
        <v>124</v>
      </c>
      <c r="B11" s="2" t="s">
        <v>125</v>
      </c>
      <c r="C11" s="14">
        <v>28221.4</v>
      </c>
      <c r="D11" s="38">
        <v>-0.10246479621847253</v>
      </c>
      <c r="E11" s="14">
        <v>25329.7</v>
      </c>
      <c r="F11" s="15">
        <v>2.3016458939505796E-2</v>
      </c>
      <c r="G11" s="14">
        <v>25912.7</v>
      </c>
      <c r="H11" s="38">
        <v>-0.23746271133459651</v>
      </c>
      <c r="I11" s="16">
        <v>19759.400000000001</v>
      </c>
    </row>
    <row r="12" spans="1:9">
      <c r="A12" s="13" t="s">
        <v>126</v>
      </c>
      <c r="B12" s="2" t="s">
        <v>127</v>
      </c>
      <c r="C12" s="14">
        <v>533584.4</v>
      </c>
      <c r="D12" s="38">
        <v>3.5949889089710883E-2</v>
      </c>
      <c r="E12" s="14">
        <v>552766.69999999995</v>
      </c>
      <c r="F12" s="15">
        <v>-2.7317130355356069E-2</v>
      </c>
      <c r="G12" s="14">
        <v>537666.69999999995</v>
      </c>
      <c r="H12" s="38">
        <v>5.1212768058724906E-2</v>
      </c>
      <c r="I12" s="16">
        <v>565202.1</v>
      </c>
    </row>
    <row r="13" spans="1:9">
      <c r="A13" s="13" t="s">
        <v>128</v>
      </c>
      <c r="B13" s="2" t="s">
        <v>129</v>
      </c>
      <c r="C13" s="14">
        <v>256795.5</v>
      </c>
      <c r="D13" s="38">
        <v>5.7874845937720874E-2</v>
      </c>
      <c r="E13" s="14">
        <v>271657.5</v>
      </c>
      <c r="F13" s="38">
        <v>-3.9539125553316234E-2</v>
      </c>
      <c r="G13" s="14">
        <v>260916.4</v>
      </c>
      <c r="H13" s="38">
        <v>6.9688605239072721E-2</v>
      </c>
      <c r="I13" s="16">
        <v>279099.3</v>
      </c>
    </row>
    <row r="14" spans="1:9">
      <c r="A14" s="13" t="s">
        <v>130</v>
      </c>
      <c r="B14" s="2" t="s">
        <v>131</v>
      </c>
      <c r="C14" s="14">
        <v>1028</v>
      </c>
      <c r="D14" s="38">
        <v>7.0038910505836577E-2</v>
      </c>
      <c r="E14" s="14">
        <v>1100</v>
      </c>
      <c r="F14" s="15">
        <v>-9.6545454545454587E-2</v>
      </c>
      <c r="G14" s="14">
        <v>993.8</v>
      </c>
      <c r="H14" s="38">
        <v>9.378144495874427E-2</v>
      </c>
      <c r="I14" s="16">
        <v>1087</v>
      </c>
    </row>
    <row r="15" spans="1:9">
      <c r="A15" s="13" t="s">
        <v>132</v>
      </c>
      <c r="B15" s="2" t="s">
        <v>133</v>
      </c>
      <c r="C15" s="14">
        <v>6842.6</v>
      </c>
      <c r="D15" s="38">
        <v>-0.14506181860696232</v>
      </c>
      <c r="E15" s="14">
        <v>5850</v>
      </c>
      <c r="F15" s="15">
        <v>0.35418803418803418</v>
      </c>
      <c r="G15" s="14">
        <v>7922</v>
      </c>
      <c r="H15" s="38">
        <v>0.28881595556677608</v>
      </c>
      <c r="I15" s="16">
        <v>10210</v>
      </c>
    </row>
    <row r="16" spans="1:9">
      <c r="A16" s="13" t="s">
        <v>134</v>
      </c>
      <c r="B16" s="2" t="s">
        <v>135</v>
      </c>
      <c r="C16" s="14">
        <v>6497</v>
      </c>
      <c r="D16" s="38">
        <v>-2.8782515006926274E-2</v>
      </c>
      <c r="E16" s="14">
        <v>6310</v>
      </c>
      <c r="F16" s="38">
        <v>1.5958795562599021E-2</v>
      </c>
      <c r="G16" s="14">
        <v>6410.7</v>
      </c>
      <c r="H16" s="38">
        <v>3.8888108942861183E-2</v>
      </c>
      <c r="I16" s="16">
        <v>6660</v>
      </c>
    </row>
    <row r="17" spans="1:9">
      <c r="A17" s="13" t="s">
        <v>59</v>
      </c>
      <c r="B17" s="2" t="s">
        <v>136</v>
      </c>
      <c r="C17" s="14">
        <v>75996.800000000003</v>
      </c>
      <c r="D17" s="15">
        <v>-0.80650369489241658</v>
      </c>
      <c r="E17" s="14">
        <v>14705.1</v>
      </c>
      <c r="F17" s="15">
        <v>6.5830154164201531</v>
      </c>
      <c r="G17" s="14">
        <v>111509</v>
      </c>
      <c r="H17" s="38">
        <v>-0.60156399931844073</v>
      </c>
      <c r="I17" s="16">
        <v>44429.2</v>
      </c>
    </row>
    <row r="18" spans="1:9">
      <c r="A18" s="13">
        <v>389</v>
      </c>
      <c r="B18" s="2" t="s">
        <v>137</v>
      </c>
      <c r="C18" s="14">
        <v>0</v>
      </c>
      <c r="D18" s="38" t="s">
        <v>52</v>
      </c>
      <c r="E18" s="14">
        <v>0</v>
      </c>
      <c r="F18" s="38" t="s">
        <v>52</v>
      </c>
      <c r="G18" s="14">
        <v>0</v>
      </c>
      <c r="H18" s="38" t="s">
        <v>52</v>
      </c>
      <c r="I18" s="16">
        <v>0</v>
      </c>
    </row>
    <row r="19" spans="1:9">
      <c r="A19" s="17" t="s">
        <v>62</v>
      </c>
      <c r="B19" s="18" t="s">
        <v>138</v>
      </c>
      <c r="C19" s="19">
        <v>113711.5</v>
      </c>
      <c r="D19" s="38">
        <v>-0.11209420331276955</v>
      </c>
      <c r="E19" s="19">
        <v>100965.1</v>
      </c>
      <c r="F19" s="38">
        <v>3.5211176931434635E-2</v>
      </c>
      <c r="G19" s="19">
        <v>104520.2</v>
      </c>
      <c r="H19" s="38">
        <v>5.6323083958890331E-2</v>
      </c>
      <c r="I19" s="20">
        <v>110407.1</v>
      </c>
    </row>
    <row r="20" spans="1:9">
      <c r="A20" s="21" t="s">
        <v>64</v>
      </c>
      <c r="B20" s="22" t="s">
        <v>139</v>
      </c>
      <c r="C20" s="23">
        <v>3212355.8</v>
      </c>
      <c r="D20" s="24">
        <v>-2.0471580389693198E-3</v>
      </c>
      <c r="E20" s="23">
        <v>3205779.6</v>
      </c>
      <c r="F20" s="24">
        <v>2.080682652045078E-2</v>
      </c>
      <c r="G20" s="23">
        <v>3272481.7</v>
      </c>
      <c r="H20" s="220">
        <v>3.034290459133801E-2</v>
      </c>
      <c r="I20" s="25">
        <v>3371778.3</v>
      </c>
    </row>
    <row r="21" spans="1:9">
      <c r="A21" s="26" t="s">
        <v>66</v>
      </c>
      <c r="B21" s="27" t="s">
        <v>140</v>
      </c>
      <c r="C21" s="10">
        <v>1071601.3</v>
      </c>
      <c r="D21" s="15">
        <v>-2.8743806115203503E-2</v>
      </c>
      <c r="E21" s="10">
        <v>1040799.4</v>
      </c>
      <c r="F21" s="15">
        <v>3.9909035304978011E-2</v>
      </c>
      <c r="G21" s="10">
        <v>1082336.7</v>
      </c>
      <c r="H21" s="38">
        <v>-1.2644216905885245E-2</v>
      </c>
      <c r="I21" s="12">
        <v>1068651.3999999999</v>
      </c>
    </row>
    <row r="22" spans="1:9">
      <c r="A22" s="8" t="s">
        <v>68</v>
      </c>
      <c r="B22" s="4" t="s">
        <v>141</v>
      </c>
      <c r="C22" s="14">
        <v>192494.7</v>
      </c>
      <c r="D22" s="15">
        <v>-9.8299849294552058E-2</v>
      </c>
      <c r="E22" s="14">
        <v>173572.5</v>
      </c>
      <c r="F22" s="15">
        <v>2.3897794869578996E-2</v>
      </c>
      <c r="G22" s="14">
        <v>177720.5</v>
      </c>
      <c r="H22" s="38">
        <v>-7.9928877085085857E-3</v>
      </c>
      <c r="I22" s="16">
        <v>176300</v>
      </c>
    </row>
    <row r="23" spans="1:9">
      <c r="A23" s="8" t="s">
        <v>70</v>
      </c>
      <c r="B23" s="4" t="s">
        <v>142</v>
      </c>
      <c r="C23" s="14">
        <v>95870.399999999994</v>
      </c>
      <c r="D23" s="15">
        <v>-0.33501268378978283</v>
      </c>
      <c r="E23" s="14">
        <v>63752.6</v>
      </c>
      <c r="F23" s="15">
        <v>0.1594774173916044</v>
      </c>
      <c r="G23" s="14">
        <v>73919.7</v>
      </c>
      <c r="H23" s="38">
        <v>-9.4702765298019256E-2</v>
      </c>
      <c r="I23" s="16">
        <v>66919.3</v>
      </c>
    </row>
    <row r="24" spans="1:9">
      <c r="A24" s="8" t="s">
        <v>72</v>
      </c>
      <c r="B24" s="4" t="s">
        <v>143</v>
      </c>
      <c r="C24" s="14">
        <v>293644.40000000002</v>
      </c>
      <c r="D24" s="15">
        <v>-0.17015512640459016</v>
      </c>
      <c r="E24" s="14">
        <v>243679.3</v>
      </c>
      <c r="F24" s="15">
        <v>0.1291102691119024</v>
      </c>
      <c r="G24" s="14">
        <v>275140.8</v>
      </c>
      <c r="H24" s="38">
        <v>-7.2681332612247906E-2</v>
      </c>
      <c r="I24" s="16">
        <v>255143.2</v>
      </c>
    </row>
    <row r="25" spans="1:9">
      <c r="A25" s="8" t="s">
        <v>74</v>
      </c>
      <c r="B25" s="4" t="s">
        <v>123</v>
      </c>
      <c r="C25" s="14">
        <v>1477744.5</v>
      </c>
      <c r="D25" s="15">
        <v>1.1856718126848171E-2</v>
      </c>
      <c r="E25" s="14">
        <v>1495265.7000000002</v>
      </c>
      <c r="F25" s="15">
        <v>2.9845866189533915E-2</v>
      </c>
      <c r="G25" s="14">
        <v>1539893.2</v>
      </c>
      <c r="H25" s="38">
        <v>4.533087099806659E-2</v>
      </c>
      <c r="I25" s="16">
        <v>1609697.9</v>
      </c>
    </row>
    <row r="26" spans="1:9">
      <c r="A26" s="51" t="s">
        <v>76</v>
      </c>
      <c r="B26" s="4" t="s">
        <v>144</v>
      </c>
      <c r="C26" s="14">
        <v>62990.2</v>
      </c>
      <c r="D26" s="15">
        <v>0.39299446580579206</v>
      </c>
      <c r="E26" s="14">
        <v>87745</v>
      </c>
      <c r="F26" s="15">
        <v>-0.30803008718445496</v>
      </c>
      <c r="G26" s="14">
        <v>60716.9</v>
      </c>
      <c r="H26" s="38">
        <v>0.3968516179185696</v>
      </c>
      <c r="I26" s="16">
        <v>84812.5</v>
      </c>
    </row>
    <row r="27" spans="1:9">
      <c r="A27" s="129">
        <v>489</v>
      </c>
      <c r="B27" s="4" t="s">
        <v>170</v>
      </c>
      <c r="C27" s="14">
        <v>0</v>
      </c>
      <c r="D27" s="15" t="s">
        <v>52</v>
      </c>
      <c r="E27" s="14">
        <v>0</v>
      </c>
      <c r="F27" s="15" t="s">
        <v>52</v>
      </c>
      <c r="G27" s="14">
        <v>0</v>
      </c>
      <c r="H27" s="38" t="s">
        <v>52</v>
      </c>
      <c r="I27" s="16">
        <v>0</v>
      </c>
    </row>
    <row r="28" spans="1:9">
      <c r="A28" s="28" t="s">
        <v>79</v>
      </c>
      <c r="B28" s="29" t="s">
        <v>138</v>
      </c>
      <c r="C28" s="19">
        <v>113711.5</v>
      </c>
      <c r="D28" s="15">
        <v>-0.11209420331276955</v>
      </c>
      <c r="E28" s="19">
        <v>100965.1</v>
      </c>
      <c r="F28" s="15">
        <v>3.5211176931434635E-2</v>
      </c>
      <c r="G28" s="19">
        <v>104520.2</v>
      </c>
      <c r="H28" s="38">
        <v>5.6323083958890331E-2</v>
      </c>
      <c r="I28" s="20">
        <v>110407.1</v>
      </c>
    </row>
    <row r="29" spans="1:9">
      <c r="A29" s="44" t="s">
        <v>81</v>
      </c>
      <c r="B29" s="45" t="s">
        <v>145</v>
      </c>
      <c r="C29" s="23">
        <v>3308057</v>
      </c>
      <c r="D29" s="46">
        <v>-3.0917665566222077E-2</v>
      </c>
      <c r="E29" s="23">
        <v>3205779.6</v>
      </c>
      <c r="F29" s="46">
        <v>3.38352642832963E-2</v>
      </c>
      <c r="G29" s="23">
        <v>3314248</v>
      </c>
      <c r="H29" s="221">
        <v>1.7404672191097318E-2</v>
      </c>
      <c r="I29" s="25">
        <v>3371931.4</v>
      </c>
    </row>
    <row r="30" spans="1:9">
      <c r="A30" s="43" t="s">
        <v>83</v>
      </c>
      <c r="B30" s="30" t="s">
        <v>146</v>
      </c>
      <c r="C30" s="31">
        <v>95701.200000000186</v>
      </c>
      <c r="D30" s="96">
        <v>0</v>
      </c>
      <c r="E30" s="31">
        <v>0</v>
      </c>
      <c r="F30" s="96">
        <v>0</v>
      </c>
      <c r="G30" s="31">
        <v>41766.299999999814</v>
      </c>
      <c r="H30" s="222">
        <v>0</v>
      </c>
      <c r="I30" s="32">
        <v>153.10000000009313</v>
      </c>
    </row>
    <row r="31" spans="1:9">
      <c r="A31" s="100">
        <v>0</v>
      </c>
      <c r="B31" s="27" t="s">
        <v>147</v>
      </c>
      <c r="C31" s="98">
        <v>0</v>
      </c>
      <c r="D31" s="95">
        <v>0</v>
      </c>
      <c r="E31" s="98">
        <v>0</v>
      </c>
      <c r="F31" s="95">
        <v>0</v>
      </c>
      <c r="G31" s="98">
        <v>0</v>
      </c>
      <c r="H31" s="223">
        <v>0</v>
      </c>
      <c r="I31" s="99">
        <v>0</v>
      </c>
    </row>
    <row r="32" spans="1:9">
      <c r="A32" s="51" t="s">
        <v>86</v>
      </c>
      <c r="B32" s="4" t="s">
        <v>148</v>
      </c>
      <c r="C32" s="14">
        <v>333666.59999999998</v>
      </c>
      <c r="D32" s="15">
        <v>0.20058825186578472</v>
      </c>
      <c r="E32" s="14">
        <v>400596.2</v>
      </c>
      <c r="F32" s="15">
        <v>-0.31515301443198918</v>
      </c>
      <c r="G32" s="14">
        <v>274347.09999999998</v>
      </c>
      <c r="H32" s="38">
        <v>0.45416846031906316</v>
      </c>
      <c r="I32" s="16">
        <v>398946.9</v>
      </c>
    </row>
    <row r="33" spans="1:9">
      <c r="A33" s="51" t="s">
        <v>88</v>
      </c>
      <c r="B33" s="4" t="s">
        <v>149</v>
      </c>
      <c r="C33" s="14">
        <v>46468.1</v>
      </c>
      <c r="D33" s="15">
        <v>0.17300685846849781</v>
      </c>
      <c r="E33" s="14">
        <v>54507.4</v>
      </c>
      <c r="F33" s="15">
        <v>1.0423850706509576</v>
      </c>
      <c r="G33" s="14">
        <v>111325.1</v>
      </c>
      <c r="H33" s="38">
        <v>-0.45519114736928151</v>
      </c>
      <c r="I33" s="16">
        <v>60650.9</v>
      </c>
    </row>
    <row r="34" spans="1:9">
      <c r="A34" s="8" t="s">
        <v>90</v>
      </c>
      <c r="B34" s="4" t="s">
        <v>150</v>
      </c>
      <c r="C34" s="14">
        <v>126449.7</v>
      </c>
      <c r="D34" s="15">
        <v>5.6304601750735643E-2</v>
      </c>
      <c r="E34" s="14">
        <v>133569.4</v>
      </c>
      <c r="F34" s="15">
        <v>-0.17159469159852472</v>
      </c>
      <c r="G34" s="14">
        <v>110649.60000000001</v>
      </c>
      <c r="H34" s="38">
        <v>0.35409978888310484</v>
      </c>
      <c r="I34" s="16">
        <v>149830.6</v>
      </c>
    </row>
    <row r="35" spans="1:9">
      <c r="A35" s="44" t="s">
        <v>92</v>
      </c>
      <c r="B35" s="45" t="s">
        <v>151</v>
      </c>
      <c r="C35" s="23">
        <v>506584.39999999997</v>
      </c>
      <c r="D35" s="47">
        <v>0.16204328439644025</v>
      </c>
      <c r="E35" s="23">
        <v>588673</v>
      </c>
      <c r="F35" s="47">
        <v>-0.15688030536477818</v>
      </c>
      <c r="G35" s="23">
        <v>496321.79999999993</v>
      </c>
      <c r="H35" s="221">
        <v>0.2278896474021494</v>
      </c>
      <c r="I35" s="25">
        <v>609428.4</v>
      </c>
    </row>
    <row r="36" spans="1:9">
      <c r="A36" s="8" t="s">
        <v>94</v>
      </c>
      <c r="B36" s="4" t="s">
        <v>152</v>
      </c>
      <c r="C36" s="14">
        <v>8434.7999999999993</v>
      </c>
      <c r="D36" s="15">
        <v>-1</v>
      </c>
      <c r="E36" s="14">
        <v>0</v>
      </c>
      <c r="F36" s="15" t="s">
        <v>52</v>
      </c>
      <c r="G36" s="14">
        <v>224.1</v>
      </c>
      <c r="H36" s="38">
        <v>-1</v>
      </c>
      <c r="I36" s="16">
        <v>0</v>
      </c>
    </row>
    <row r="37" spans="1:9">
      <c r="A37" s="8" t="s">
        <v>96</v>
      </c>
      <c r="B37" s="4" t="s">
        <v>153</v>
      </c>
      <c r="C37" s="14">
        <v>316887.7</v>
      </c>
      <c r="D37" s="15">
        <v>0.25823406840972374</v>
      </c>
      <c r="E37" s="14">
        <v>398718.9</v>
      </c>
      <c r="F37" s="15">
        <v>-0.13037530952257351</v>
      </c>
      <c r="G37" s="14">
        <v>346735.8</v>
      </c>
      <c r="H37" s="38">
        <v>0.12230926255667861</v>
      </c>
      <c r="I37" s="16">
        <v>389144.8</v>
      </c>
    </row>
    <row r="38" spans="1:9">
      <c r="A38" s="44" t="s">
        <v>98</v>
      </c>
      <c r="B38" s="45" t="s">
        <v>154</v>
      </c>
      <c r="C38" s="23">
        <v>325322.5</v>
      </c>
      <c r="D38" s="47">
        <v>0.22561120119266273</v>
      </c>
      <c r="E38" s="23">
        <v>398718.9</v>
      </c>
      <c r="F38" s="47">
        <v>-0.12981325941659663</v>
      </c>
      <c r="G38" s="23">
        <v>346959.89999999997</v>
      </c>
      <c r="H38" s="221">
        <v>0.12158436753065709</v>
      </c>
      <c r="I38" s="25">
        <v>389144.8</v>
      </c>
    </row>
    <row r="39" spans="1:9">
      <c r="A39" s="33" t="s">
        <v>100</v>
      </c>
      <c r="B39" s="34" t="s">
        <v>4</v>
      </c>
      <c r="C39" s="35">
        <v>181261.89999999997</v>
      </c>
      <c r="D39" s="36">
        <v>4.7953817101111781E-2</v>
      </c>
      <c r="E39" s="35">
        <v>189954.09999999998</v>
      </c>
      <c r="F39" s="36">
        <v>-0.21369478205524395</v>
      </c>
      <c r="G39" s="35">
        <v>149361.89999999997</v>
      </c>
      <c r="H39" s="224">
        <v>0.474831265536928</v>
      </c>
      <c r="I39" s="37">
        <v>220283.60000000003</v>
      </c>
    </row>
    <row r="40" spans="1:9">
      <c r="A40" s="92" t="s">
        <v>0</v>
      </c>
      <c r="B40" s="4" t="s">
        <v>155</v>
      </c>
      <c r="C40" s="14">
        <v>278465.10000000021</v>
      </c>
      <c r="D40" s="15">
        <v>-0.16430999791356324</v>
      </c>
      <c r="E40" s="14">
        <v>232710.5</v>
      </c>
      <c r="F40" s="15">
        <v>-5.8785056969927002E-2</v>
      </c>
      <c r="G40" s="14">
        <v>219030.5999999998</v>
      </c>
      <c r="H40" s="38">
        <v>8.0180577508362043E-3</v>
      </c>
      <c r="I40" s="16">
        <v>220786.8000000001</v>
      </c>
    </row>
    <row r="41" spans="1:9">
      <c r="A41" s="92" t="s">
        <v>0</v>
      </c>
      <c r="B41" s="4" t="s">
        <v>156</v>
      </c>
      <c r="C41" s="14">
        <v>97203.200000000244</v>
      </c>
      <c r="D41" s="15">
        <v>-0.56013382275480728</v>
      </c>
      <c r="E41" s="14">
        <v>42756.400000000023</v>
      </c>
      <c r="F41" s="15">
        <v>0.62943325443675802</v>
      </c>
      <c r="G41" s="14">
        <v>69668.699999999837</v>
      </c>
      <c r="H41" s="38">
        <v>-0.99277724430052416</v>
      </c>
      <c r="I41" s="16">
        <v>503.20000000006985</v>
      </c>
    </row>
    <row r="42" spans="1:9">
      <c r="A42" s="101" t="s">
        <v>0</v>
      </c>
      <c r="B42" s="29" t="s">
        <v>157</v>
      </c>
      <c r="C42" s="19">
        <v>3315582.6</v>
      </c>
      <c r="D42" s="91">
        <v>3.1236742526034488E-2</v>
      </c>
      <c r="E42" s="19">
        <v>3419150.6</v>
      </c>
      <c r="F42" s="91">
        <v>-2.2499593904989151E-2</v>
      </c>
      <c r="G42" s="19">
        <v>3342221.1</v>
      </c>
      <c r="H42" s="55">
        <v>6.9997553423380446E-2</v>
      </c>
      <c r="I42" s="20">
        <v>3576168.3999999994</v>
      </c>
    </row>
    <row r="43" spans="1:9">
      <c r="A43" s="101" t="s">
        <v>0</v>
      </c>
      <c r="B43" s="29" t="s">
        <v>6</v>
      </c>
      <c r="C43" s="55">
        <v>1.5362583091096378</v>
      </c>
      <c r="D43" s="102">
        <v>0</v>
      </c>
      <c r="E43" s="55">
        <v>1.2250880607473069</v>
      </c>
      <c r="F43" s="143">
        <v>0</v>
      </c>
      <c r="G43" s="55">
        <v>1.4664422453115544</v>
      </c>
      <c r="H43" s="143">
        <v>0</v>
      </c>
      <c r="I43" s="144">
        <v>1.002284328020788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87" orientation="landscape" r:id="rId1"/>
  <headerFooter alignWithMargins="0">
    <oddHeader>&amp;LFachgruppe für kantonale Finanzfragen (FkF)
Groupe d'études pour les finances cantonales&amp;CRechnung 2015 - Budget 2017
Compte 2015 - Budget 2017&amp;RZürich, 26.04.2016</oddHeader>
    <oddFooter>&amp;LQuelle: FkF Mai 2017&amp;RBlatt 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43"/>
  <sheetViews>
    <sheetView view="pageLayout" zoomScaleNormal="100" workbookViewId="0">
      <selection activeCell="F28" sqref="F28"/>
    </sheetView>
  </sheetViews>
  <sheetFormatPr baseColWidth="10" defaultRowHeight="13"/>
  <cols>
    <col min="1" max="1" width="10.5" customWidth="1"/>
    <col min="2" max="2" width="46.5" bestFit="1" customWidth="1"/>
    <col min="3" max="4" width="11.5" bestFit="1" customWidth="1"/>
    <col min="5" max="5" width="12.33203125" bestFit="1" customWidth="1"/>
    <col min="6" max="6" width="11.5" bestFit="1" customWidth="1"/>
    <col min="7" max="7" width="12.33203125" bestFit="1" customWidth="1"/>
    <col min="8" max="8" width="11.5" style="59" bestFit="1" customWidth="1"/>
    <col min="9" max="9" width="12.33203125" bestFit="1" customWidth="1"/>
  </cols>
  <sheetData>
    <row r="1" spans="1:9">
      <c r="A1" s="5" t="s">
        <v>26</v>
      </c>
      <c r="B1" s="6" t="s">
        <v>172</v>
      </c>
      <c r="C1" s="49" t="s">
        <v>23</v>
      </c>
      <c r="D1" s="7" t="s">
        <v>28</v>
      </c>
      <c r="E1" s="49" t="s">
        <v>22</v>
      </c>
      <c r="F1" s="7" t="s">
        <v>28</v>
      </c>
      <c r="G1" s="49" t="s">
        <v>23</v>
      </c>
      <c r="H1" s="7" t="s">
        <v>28</v>
      </c>
      <c r="I1" s="50" t="s">
        <v>22</v>
      </c>
    </row>
    <row r="2" spans="1:9">
      <c r="A2" s="92">
        <v>0</v>
      </c>
      <c r="B2" s="95">
        <v>0</v>
      </c>
      <c r="C2" s="57">
        <v>2015</v>
      </c>
      <c r="D2" s="3" t="s">
        <v>29</v>
      </c>
      <c r="E2" s="57">
        <v>2016</v>
      </c>
      <c r="F2" s="3" t="s">
        <v>29</v>
      </c>
      <c r="G2" s="57">
        <v>2016</v>
      </c>
      <c r="H2" s="3" t="s">
        <v>29</v>
      </c>
      <c r="I2" s="58">
        <v>2017</v>
      </c>
    </row>
    <row r="3" spans="1:9">
      <c r="A3" s="92">
        <v>0</v>
      </c>
      <c r="B3" s="2" t="s">
        <v>115</v>
      </c>
      <c r="C3" s="94">
        <v>0</v>
      </c>
      <c r="D3" s="93">
        <v>0</v>
      </c>
      <c r="E3" s="94">
        <v>0</v>
      </c>
      <c r="F3" s="95">
        <v>0</v>
      </c>
      <c r="G3" s="94">
        <v>0</v>
      </c>
      <c r="H3" s="93">
        <v>0</v>
      </c>
      <c r="I3" s="85">
        <v>0</v>
      </c>
    </row>
    <row r="4" spans="1:9">
      <c r="A4" s="5" t="s">
        <v>32</v>
      </c>
      <c r="B4" s="9" t="s">
        <v>116</v>
      </c>
      <c r="C4" s="10">
        <v>451773.48179000005</v>
      </c>
      <c r="D4" s="11">
        <v>-2.6610383399148216E-2</v>
      </c>
      <c r="E4" s="10">
        <v>439751.61623000004</v>
      </c>
      <c r="F4" s="11">
        <v>2.16781577330553E-2</v>
      </c>
      <c r="G4" s="10">
        <v>449284.62112999998</v>
      </c>
      <c r="H4" s="219">
        <v>-1.9796204391840266E-2</v>
      </c>
      <c r="I4" s="12">
        <v>440390.49093999999</v>
      </c>
    </row>
    <row r="5" spans="1:9">
      <c r="A5" s="13" t="s">
        <v>34</v>
      </c>
      <c r="B5" s="2" t="s">
        <v>117</v>
      </c>
      <c r="C5" s="14">
        <v>137382.14602000001</v>
      </c>
      <c r="D5" s="15">
        <v>6.6022428989277321E-2</v>
      </c>
      <c r="E5" s="14">
        <v>146452.44899999999</v>
      </c>
      <c r="F5" s="15">
        <v>-6.5993803900131293E-2</v>
      </c>
      <c r="G5" s="14">
        <v>136787.49480000001</v>
      </c>
      <c r="H5" s="38">
        <v>2.9645869353256027E-2</v>
      </c>
      <c r="I5" s="16">
        <v>140842.679</v>
      </c>
    </row>
    <row r="6" spans="1:9">
      <c r="A6" s="13" t="s">
        <v>118</v>
      </c>
      <c r="B6" s="2" t="s">
        <v>119</v>
      </c>
      <c r="C6" s="14">
        <v>18537.082429999999</v>
      </c>
      <c r="D6" s="15">
        <v>1.1534585920272185E-2</v>
      </c>
      <c r="E6" s="14">
        <v>18750.900000000001</v>
      </c>
      <c r="F6" s="15">
        <v>-7.6730395874331545E-2</v>
      </c>
      <c r="G6" s="14">
        <v>17312.136019999998</v>
      </c>
      <c r="H6" s="38">
        <v>8.8125451315627223E-3</v>
      </c>
      <c r="I6" s="16">
        <v>17464.7</v>
      </c>
    </row>
    <row r="7" spans="1:9">
      <c r="A7" s="13" t="s">
        <v>38</v>
      </c>
      <c r="B7" s="2" t="s">
        <v>120</v>
      </c>
      <c r="C7" s="14">
        <v>28447.770190000003</v>
      </c>
      <c r="D7" s="15">
        <v>-7.6438299925678715E-2</v>
      </c>
      <c r="E7" s="14">
        <v>26273.271000000001</v>
      </c>
      <c r="F7" s="15">
        <v>-1.4322539435611206E-2</v>
      </c>
      <c r="G7" s="14">
        <v>25896.97104</v>
      </c>
      <c r="H7" s="38">
        <v>-7.6756275354741249E-2</v>
      </c>
      <c r="I7" s="16">
        <v>23909.216</v>
      </c>
    </row>
    <row r="8" spans="1:9">
      <c r="A8" s="13" t="s">
        <v>40</v>
      </c>
      <c r="B8" s="2" t="s">
        <v>121</v>
      </c>
      <c r="C8" s="14">
        <v>29488.285940000002</v>
      </c>
      <c r="D8" s="15">
        <v>-0.29290464551158657</v>
      </c>
      <c r="E8" s="14">
        <v>20851.03</v>
      </c>
      <c r="F8" s="15">
        <v>0.21062078947658705</v>
      </c>
      <c r="G8" s="14">
        <v>25242.690399999999</v>
      </c>
      <c r="H8" s="38">
        <v>-5.8106302329802337E-2</v>
      </c>
      <c r="I8" s="16">
        <v>23775.931</v>
      </c>
    </row>
    <row r="9" spans="1:9">
      <c r="A9" s="13" t="s">
        <v>42</v>
      </c>
      <c r="B9" s="2" t="s">
        <v>122</v>
      </c>
      <c r="C9" s="14">
        <v>51581.297930000001</v>
      </c>
      <c r="D9" s="15">
        <v>-8.94078413121468E-3</v>
      </c>
      <c r="E9" s="14">
        <v>51120.12068</v>
      </c>
      <c r="F9" s="15">
        <v>-1.0826706248691201E-2</v>
      </c>
      <c r="G9" s="14">
        <v>50566.658149999996</v>
      </c>
      <c r="H9" s="38">
        <v>4.6938583383526597E-3</v>
      </c>
      <c r="I9" s="16">
        <v>50804.010880000002</v>
      </c>
    </row>
    <row r="10" spans="1:9">
      <c r="A10" s="13" t="s">
        <v>44</v>
      </c>
      <c r="B10" s="2" t="s">
        <v>123</v>
      </c>
      <c r="C10" s="14">
        <v>1374548.2496400001</v>
      </c>
      <c r="D10" s="15">
        <v>2.8392471032007229E-2</v>
      </c>
      <c r="E10" s="14">
        <v>1413575.071</v>
      </c>
      <c r="F10" s="15">
        <v>3.6820588356287921E-3</v>
      </c>
      <c r="G10" s="14">
        <v>1418779.9375800001</v>
      </c>
      <c r="H10" s="38">
        <v>7.2413283750852467E-3</v>
      </c>
      <c r="I10" s="16">
        <v>1429053.7889999999</v>
      </c>
    </row>
    <row r="11" spans="1:9">
      <c r="A11" s="13" t="s">
        <v>124</v>
      </c>
      <c r="B11" s="2" t="s">
        <v>125</v>
      </c>
      <c r="C11" s="14">
        <v>409606.20423999999</v>
      </c>
      <c r="D11" s="38">
        <v>-0.27784156114324388</v>
      </c>
      <c r="E11" s="14">
        <v>295800.57699999999</v>
      </c>
      <c r="F11" s="15">
        <v>7.7078850660932084E-3</v>
      </c>
      <c r="G11" s="14">
        <v>298080.57385000004</v>
      </c>
      <c r="H11" s="38">
        <v>-1.6955059448266245E-2</v>
      </c>
      <c r="I11" s="16">
        <v>293026.59999999998</v>
      </c>
    </row>
    <row r="12" spans="1:9">
      <c r="A12" s="13" t="s">
        <v>126</v>
      </c>
      <c r="B12" s="2" t="s">
        <v>127</v>
      </c>
      <c r="C12" s="14">
        <v>182732.60808999999</v>
      </c>
      <c r="D12" s="38">
        <v>0.61289439843620874</v>
      </c>
      <c r="E12" s="14">
        <v>294728.40000000002</v>
      </c>
      <c r="F12" s="15">
        <v>-2.5495805426283987E-2</v>
      </c>
      <c r="G12" s="14">
        <v>287214.06206000003</v>
      </c>
      <c r="H12" s="38">
        <v>8.5947669911937141E-3</v>
      </c>
      <c r="I12" s="16">
        <v>289682.59999999998</v>
      </c>
    </row>
    <row r="13" spans="1:9">
      <c r="A13" s="13" t="s">
        <v>128</v>
      </c>
      <c r="B13" s="2" t="s">
        <v>129</v>
      </c>
      <c r="C13" s="14">
        <v>165355.83275</v>
      </c>
      <c r="D13" s="38">
        <v>5.031632154505896E-2</v>
      </c>
      <c r="E13" s="14">
        <v>173675.93</v>
      </c>
      <c r="F13" s="38">
        <v>-2.5336105642272944E-2</v>
      </c>
      <c r="G13" s="14">
        <v>169275.65828999999</v>
      </c>
      <c r="H13" s="38">
        <v>6.6618657484000011E-3</v>
      </c>
      <c r="I13" s="16">
        <v>170403.35</v>
      </c>
    </row>
    <row r="14" spans="1:9">
      <c r="A14" s="13" t="s">
        <v>130</v>
      </c>
      <c r="B14" s="2" t="s">
        <v>131</v>
      </c>
      <c r="C14" s="14">
        <v>50339.45</v>
      </c>
      <c r="D14" s="38">
        <v>5.8115454181561959E-3</v>
      </c>
      <c r="E14" s="14">
        <v>50632</v>
      </c>
      <c r="F14" s="15">
        <v>4.9339103728867351E-3</v>
      </c>
      <c r="G14" s="14">
        <v>50881.813750000001</v>
      </c>
      <c r="H14" s="38">
        <v>2.8795873063782024E-2</v>
      </c>
      <c r="I14" s="16">
        <v>52347</v>
      </c>
    </row>
    <row r="15" spans="1:9">
      <c r="A15" s="13" t="s">
        <v>132</v>
      </c>
      <c r="B15" s="2" t="s">
        <v>133</v>
      </c>
      <c r="C15" s="14">
        <v>0</v>
      </c>
      <c r="D15" s="38" t="s">
        <v>52</v>
      </c>
      <c r="E15" s="14">
        <v>0</v>
      </c>
      <c r="F15" s="15" t="s">
        <v>52</v>
      </c>
      <c r="G15" s="14">
        <v>0</v>
      </c>
      <c r="H15" s="38" t="s">
        <v>52</v>
      </c>
      <c r="I15" s="16">
        <v>0</v>
      </c>
    </row>
    <row r="16" spans="1:9">
      <c r="A16" s="13" t="s">
        <v>134</v>
      </c>
      <c r="B16" s="2" t="s">
        <v>135</v>
      </c>
      <c r="C16" s="14">
        <v>82136.58434999999</v>
      </c>
      <c r="D16" s="38">
        <v>0.13624885595817957</v>
      </c>
      <c r="E16" s="14">
        <v>93327.6</v>
      </c>
      <c r="F16" s="38">
        <v>2.4556248633844657E-2</v>
      </c>
      <c r="G16" s="14">
        <v>95619.375750000007</v>
      </c>
      <c r="H16" s="38">
        <v>3.5811256590392359E-5</v>
      </c>
      <c r="I16" s="16">
        <v>95622.8</v>
      </c>
    </row>
    <row r="17" spans="1:9">
      <c r="A17" s="13" t="s">
        <v>59</v>
      </c>
      <c r="B17" s="2" t="s">
        <v>136</v>
      </c>
      <c r="C17" s="14">
        <v>32706.111649999999</v>
      </c>
      <c r="D17" s="15">
        <v>-0.94457610799478819</v>
      </c>
      <c r="E17" s="14">
        <v>1812.7</v>
      </c>
      <c r="F17" s="15">
        <v>11.390781475147568</v>
      </c>
      <c r="G17" s="14">
        <v>22460.769579999996</v>
      </c>
      <c r="H17" s="38">
        <v>-0.97295729347845428</v>
      </c>
      <c r="I17" s="16">
        <v>607.4</v>
      </c>
    </row>
    <row r="18" spans="1:9">
      <c r="A18" s="13">
        <v>389</v>
      </c>
      <c r="B18" s="2" t="s">
        <v>137</v>
      </c>
      <c r="C18" s="14">
        <v>0</v>
      </c>
      <c r="D18" s="38" t="s">
        <v>52</v>
      </c>
      <c r="E18" s="14">
        <v>0</v>
      </c>
      <c r="F18" s="38" t="s">
        <v>52</v>
      </c>
      <c r="G18" s="14">
        <v>0</v>
      </c>
      <c r="H18" s="38" t="s">
        <v>52</v>
      </c>
      <c r="I18" s="16">
        <v>0</v>
      </c>
    </row>
    <row r="19" spans="1:9">
      <c r="A19" s="17" t="s">
        <v>62</v>
      </c>
      <c r="B19" s="18" t="s">
        <v>138</v>
      </c>
      <c r="C19" s="19">
        <v>80913.172480000008</v>
      </c>
      <c r="D19" s="38">
        <v>0.1360522543189249</v>
      </c>
      <c r="E19" s="19">
        <v>91921.592000000004</v>
      </c>
      <c r="F19" s="38">
        <v>8.0047797039894536E-2</v>
      </c>
      <c r="G19" s="19">
        <v>99279.712939999998</v>
      </c>
      <c r="H19" s="38">
        <v>-2.3475624283971663E-2</v>
      </c>
      <c r="I19" s="20">
        <v>96949.059699999998</v>
      </c>
    </row>
    <row r="20" spans="1:9">
      <c r="A20" s="21" t="s">
        <v>64</v>
      </c>
      <c r="B20" s="22" t="s">
        <v>139</v>
      </c>
      <c r="C20" s="23">
        <v>2186840.5156400003</v>
      </c>
      <c r="D20" s="24">
        <v>2.2486021430604508E-3</v>
      </c>
      <c r="E20" s="23">
        <v>2191757.8499099999</v>
      </c>
      <c r="F20" s="24">
        <v>1.667200859415225E-2</v>
      </c>
      <c r="G20" s="23">
        <v>2228298.85562</v>
      </c>
      <c r="H20" s="220">
        <v>-9.8578693987113539E-3</v>
      </c>
      <c r="I20" s="25">
        <v>2206332.5765200001</v>
      </c>
    </row>
    <row r="21" spans="1:9">
      <c r="A21" s="26" t="s">
        <v>66</v>
      </c>
      <c r="B21" s="27" t="s">
        <v>140</v>
      </c>
      <c r="C21" s="10">
        <v>1009818.51974</v>
      </c>
      <c r="D21" s="15">
        <v>2.5725295934054152E-2</v>
      </c>
      <c r="E21" s="10">
        <v>1035796.4</v>
      </c>
      <c r="F21" s="15">
        <v>-5.0292024967455037E-2</v>
      </c>
      <c r="G21" s="10">
        <v>983704.10158999998</v>
      </c>
      <c r="H21" s="38">
        <v>2.9876380877640517E-2</v>
      </c>
      <c r="I21" s="12">
        <v>1013093.62</v>
      </c>
    </row>
    <row r="22" spans="1:9">
      <c r="A22" s="8" t="s">
        <v>68</v>
      </c>
      <c r="B22" s="4" t="s">
        <v>141</v>
      </c>
      <c r="C22" s="14">
        <v>70401.592229999995</v>
      </c>
      <c r="D22" s="15">
        <v>-2.7164047991304896E-2</v>
      </c>
      <c r="E22" s="14">
        <v>68489.2</v>
      </c>
      <c r="F22" s="15">
        <v>6.9096683710716436E-2</v>
      </c>
      <c r="G22" s="14">
        <v>73221.576589999997</v>
      </c>
      <c r="H22" s="38">
        <v>-7.4188194832476267E-2</v>
      </c>
      <c r="I22" s="16">
        <v>67789.399999999994</v>
      </c>
    </row>
    <row r="23" spans="1:9">
      <c r="A23" s="8" t="s">
        <v>70</v>
      </c>
      <c r="B23" s="4" t="s">
        <v>142</v>
      </c>
      <c r="C23" s="14">
        <v>49019.405409999999</v>
      </c>
      <c r="D23" s="15">
        <v>0.24399183323345819</v>
      </c>
      <c r="E23" s="14">
        <v>60979.74</v>
      </c>
      <c r="F23" s="15">
        <v>1.1445080612019732E-2</v>
      </c>
      <c r="G23" s="14">
        <v>61677.658040000002</v>
      </c>
      <c r="H23" s="38">
        <v>2.4689685185718457E-2</v>
      </c>
      <c r="I23" s="16">
        <v>63200.46</v>
      </c>
    </row>
    <row r="24" spans="1:9">
      <c r="A24" s="8" t="s">
        <v>72</v>
      </c>
      <c r="B24" s="4" t="s">
        <v>143</v>
      </c>
      <c r="C24" s="14">
        <v>147540.82850999999</v>
      </c>
      <c r="D24" s="15">
        <v>4.160508695790347E-4</v>
      </c>
      <c r="E24" s="14">
        <v>147602.21299999999</v>
      </c>
      <c r="F24" s="15">
        <v>-5.7127115702526919E-3</v>
      </c>
      <c r="G24" s="14">
        <v>146759.00412999999</v>
      </c>
      <c r="H24" s="38">
        <v>2.7392126390003588E-2</v>
      </c>
      <c r="I24" s="16">
        <v>150779.04532</v>
      </c>
    </row>
    <row r="25" spans="1:9">
      <c r="A25" s="8" t="s">
        <v>74</v>
      </c>
      <c r="B25" s="4" t="s">
        <v>123</v>
      </c>
      <c r="C25" s="14">
        <v>774882.91090000002</v>
      </c>
      <c r="D25" s="15">
        <v>-2.4538983416107201E-2</v>
      </c>
      <c r="E25" s="14">
        <v>755868.07200000004</v>
      </c>
      <c r="F25" s="15">
        <v>1.0239371137242461E-2</v>
      </c>
      <c r="G25" s="14">
        <v>763607.68571999995</v>
      </c>
      <c r="H25" s="38">
        <v>-3.8427136432410851E-2</v>
      </c>
      <c r="I25" s="16">
        <v>734264.429</v>
      </c>
    </row>
    <row r="26" spans="1:9">
      <c r="A26" s="51" t="s">
        <v>76</v>
      </c>
      <c r="B26" s="4" t="s">
        <v>144</v>
      </c>
      <c r="C26" s="14">
        <v>54323.774830000002</v>
      </c>
      <c r="D26" s="15">
        <v>-0.69205103930366907</v>
      </c>
      <c r="E26" s="14">
        <v>16728.95</v>
      </c>
      <c r="F26" s="15">
        <v>0.54970117072500058</v>
      </c>
      <c r="G26" s="14">
        <v>25924.8734</v>
      </c>
      <c r="H26" s="38">
        <v>0.16561946258144503</v>
      </c>
      <c r="I26" s="16">
        <v>30218.537</v>
      </c>
    </row>
    <row r="27" spans="1:9">
      <c r="A27" s="129">
        <v>489</v>
      </c>
      <c r="B27" s="4" t="s">
        <v>170</v>
      </c>
      <c r="C27" s="14">
        <v>0</v>
      </c>
      <c r="D27" s="15" t="s">
        <v>52</v>
      </c>
      <c r="E27" s="14">
        <v>0</v>
      </c>
      <c r="F27" s="15" t="s">
        <v>52</v>
      </c>
      <c r="G27" s="14">
        <v>0</v>
      </c>
      <c r="H27" s="38" t="s">
        <v>52</v>
      </c>
      <c r="I27" s="16">
        <v>0</v>
      </c>
    </row>
    <row r="28" spans="1:9">
      <c r="A28" s="28" t="s">
        <v>79</v>
      </c>
      <c r="B28" s="29" t="s">
        <v>138</v>
      </c>
      <c r="C28" s="19">
        <v>80913.172479999994</v>
      </c>
      <c r="D28" s="15">
        <v>0.13605225431892509</v>
      </c>
      <c r="E28" s="19">
        <v>91921.592000000004</v>
      </c>
      <c r="F28" s="15">
        <v>8.0047797039894536E-2</v>
      </c>
      <c r="G28" s="19">
        <v>99279.712939999998</v>
      </c>
      <c r="H28" s="38">
        <v>-2.3475624283971663E-2</v>
      </c>
      <c r="I28" s="20">
        <v>96949.059699999998</v>
      </c>
    </row>
    <row r="29" spans="1:9">
      <c r="A29" s="44" t="s">
        <v>81</v>
      </c>
      <c r="B29" s="45" t="s">
        <v>145</v>
      </c>
      <c r="C29" s="23">
        <v>2186900.2040999997</v>
      </c>
      <c r="D29" s="46">
        <v>-4.3504669678858356E-3</v>
      </c>
      <c r="E29" s="23">
        <v>2177386.1669999999</v>
      </c>
      <c r="F29" s="46">
        <v>-1.0660283849410672E-2</v>
      </c>
      <c r="G29" s="23">
        <v>2154174.6124099996</v>
      </c>
      <c r="H29" s="221">
        <v>9.8410713680672254E-4</v>
      </c>
      <c r="I29" s="25">
        <v>2156294.5510200001</v>
      </c>
    </row>
    <row r="30" spans="1:9">
      <c r="A30" s="43" t="s">
        <v>83</v>
      </c>
      <c r="B30" s="30" t="s">
        <v>146</v>
      </c>
      <c r="C30" s="31">
        <v>59.688459999393672</v>
      </c>
      <c r="D30" s="96">
        <v>0</v>
      </c>
      <c r="E30" s="31">
        <v>-14371.682909999974</v>
      </c>
      <c r="F30" s="96">
        <v>0</v>
      </c>
      <c r="G30" s="31">
        <v>-74124.243210000452</v>
      </c>
      <c r="H30" s="222">
        <v>0</v>
      </c>
      <c r="I30" s="32">
        <v>-50038.025499999989</v>
      </c>
    </row>
    <row r="31" spans="1:9">
      <c r="A31" s="100">
        <v>0</v>
      </c>
      <c r="B31" s="27" t="s">
        <v>147</v>
      </c>
      <c r="C31" s="98">
        <v>0</v>
      </c>
      <c r="D31" s="95">
        <v>0</v>
      </c>
      <c r="E31" s="98">
        <v>0</v>
      </c>
      <c r="F31" s="95">
        <v>0</v>
      </c>
      <c r="G31" s="98">
        <v>0</v>
      </c>
      <c r="H31" s="223">
        <v>0</v>
      </c>
      <c r="I31" s="99">
        <v>0</v>
      </c>
    </row>
    <row r="32" spans="1:9">
      <c r="A32" s="51" t="s">
        <v>86</v>
      </c>
      <c r="B32" s="4" t="s">
        <v>148</v>
      </c>
      <c r="C32" s="14">
        <v>55540.025000000001</v>
      </c>
      <c r="D32" s="15">
        <v>0.23202141158560871</v>
      </c>
      <c r="E32" s="14">
        <v>68426.5</v>
      </c>
      <c r="F32" s="15">
        <v>-8.6634695622310021E-2</v>
      </c>
      <c r="G32" s="14">
        <v>62498.391000000003</v>
      </c>
      <c r="H32" s="38">
        <v>-9.422002560034846E-4</v>
      </c>
      <c r="I32" s="16">
        <v>62439.504999999997</v>
      </c>
    </row>
    <row r="33" spans="1:9">
      <c r="A33" s="51" t="s">
        <v>88</v>
      </c>
      <c r="B33" s="4" t="s">
        <v>149</v>
      </c>
      <c r="C33" s="14">
        <v>472</v>
      </c>
      <c r="D33" s="15">
        <v>14.572033898305085</v>
      </c>
      <c r="E33" s="14">
        <v>7350</v>
      </c>
      <c r="F33" s="15">
        <v>-0.70693877551020412</v>
      </c>
      <c r="G33" s="14">
        <v>2154</v>
      </c>
      <c r="H33" s="38">
        <v>0.89786443825441042</v>
      </c>
      <c r="I33" s="16">
        <v>4088</v>
      </c>
    </row>
    <row r="34" spans="1:9">
      <c r="A34" s="8" t="s">
        <v>90</v>
      </c>
      <c r="B34" s="4" t="s">
        <v>150</v>
      </c>
      <c r="C34" s="14">
        <v>13036.33</v>
      </c>
      <c r="D34" s="15">
        <v>0.56652907681839915</v>
      </c>
      <c r="E34" s="14">
        <v>20421.79</v>
      </c>
      <c r="F34" s="15">
        <v>-0.4359487096870549</v>
      </c>
      <c r="G34" s="14">
        <v>11518.937</v>
      </c>
      <c r="H34" s="38">
        <v>0.8997556805805953</v>
      </c>
      <c r="I34" s="16">
        <v>21883.166000000001</v>
      </c>
    </row>
    <row r="35" spans="1:9">
      <c r="A35" s="44" t="s">
        <v>92</v>
      </c>
      <c r="B35" s="45" t="s">
        <v>151</v>
      </c>
      <c r="C35" s="23">
        <v>69048.354999999996</v>
      </c>
      <c r="D35" s="47">
        <v>0.39320176418395503</v>
      </c>
      <c r="E35" s="23">
        <v>96198.290000000008</v>
      </c>
      <c r="F35" s="47">
        <v>-0.20818417874163872</v>
      </c>
      <c r="G35" s="23">
        <v>76171.328000000009</v>
      </c>
      <c r="H35" s="221">
        <v>0.16068175941477603</v>
      </c>
      <c r="I35" s="25">
        <v>88410.671000000002</v>
      </c>
    </row>
    <row r="36" spans="1:9">
      <c r="A36" s="8" t="s">
        <v>94</v>
      </c>
      <c r="B36" s="4" t="s">
        <v>152</v>
      </c>
      <c r="C36" s="14">
        <v>4818.5010000000002</v>
      </c>
      <c r="D36" s="15">
        <v>-0.98443499337242013</v>
      </c>
      <c r="E36" s="14">
        <v>75</v>
      </c>
      <c r="F36" s="15">
        <v>50.125013333333335</v>
      </c>
      <c r="G36" s="14">
        <v>3834.3760000000002</v>
      </c>
      <c r="H36" s="38">
        <v>-0.87507745719251318</v>
      </c>
      <c r="I36" s="16">
        <v>479</v>
      </c>
    </row>
    <row r="37" spans="1:9">
      <c r="A37" s="8" t="s">
        <v>96</v>
      </c>
      <c r="B37" s="4" t="s">
        <v>153</v>
      </c>
      <c r="C37" s="14">
        <v>16929.601999999999</v>
      </c>
      <c r="D37" s="15">
        <v>1.0458514027677672</v>
      </c>
      <c r="E37" s="14">
        <v>34635.449999999997</v>
      </c>
      <c r="F37" s="15">
        <v>-0.26129272176339557</v>
      </c>
      <c r="G37" s="14">
        <v>25585.458999999999</v>
      </c>
      <c r="H37" s="38">
        <v>-2.3661525869049276E-2</v>
      </c>
      <c r="I37" s="16">
        <v>24980.067999999999</v>
      </c>
    </row>
    <row r="38" spans="1:9">
      <c r="A38" s="44" t="s">
        <v>98</v>
      </c>
      <c r="B38" s="45" t="s">
        <v>154</v>
      </c>
      <c r="C38" s="23">
        <v>21748.102999999999</v>
      </c>
      <c r="D38" s="47">
        <v>0.59602196108782446</v>
      </c>
      <c r="E38" s="23">
        <v>34710.449999999997</v>
      </c>
      <c r="F38" s="47">
        <v>-0.15242138894770879</v>
      </c>
      <c r="G38" s="23">
        <v>29419.834999999999</v>
      </c>
      <c r="H38" s="221">
        <v>-0.13462913711106808</v>
      </c>
      <c r="I38" s="25">
        <v>25459.067999999999</v>
      </c>
    </row>
    <row r="39" spans="1:9">
      <c r="A39" s="33" t="s">
        <v>100</v>
      </c>
      <c r="B39" s="34" t="s">
        <v>4</v>
      </c>
      <c r="C39" s="35">
        <v>47300.251999999993</v>
      </c>
      <c r="D39" s="36">
        <v>0.29994740831401956</v>
      </c>
      <c r="E39" s="35">
        <v>61487.840000000011</v>
      </c>
      <c r="F39" s="36">
        <v>-0.23966278535723484</v>
      </c>
      <c r="G39" s="35">
        <v>46751.493000000009</v>
      </c>
      <c r="H39" s="224">
        <v>0.34651535085735102</v>
      </c>
      <c r="I39" s="37">
        <v>62951.603000000003</v>
      </c>
    </row>
    <row r="40" spans="1:9">
      <c r="A40" s="92" t="s">
        <v>0</v>
      </c>
      <c r="B40" s="4" t="s">
        <v>155</v>
      </c>
      <c r="C40" s="14">
        <v>51640.986389999394</v>
      </c>
      <c r="D40" s="15">
        <v>-0.28838621531217312</v>
      </c>
      <c r="E40" s="14">
        <v>36748.437770000026</v>
      </c>
      <c r="F40" s="15">
        <v>-1.6410499735374313</v>
      </c>
      <c r="G40" s="14">
        <v>-23557.585060000456</v>
      </c>
      <c r="H40" s="38">
        <v>-1.0325154457916239</v>
      </c>
      <c r="I40" s="16">
        <v>765.98538000001281</v>
      </c>
    </row>
    <row r="41" spans="1:9">
      <c r="A41" s="92" t="s">
        <v>0</v>
      </c>
      <c r="B41" s="4" t="s">
        <v>156</v>
      </c>
      <c r="C41" s="14">
        <v>4340.7343899994012</v>
      </c>
      <c r="D41" s="15">
        <v>-6.699358681562499</v>
      </c>
      <c r="E41" s="14">
        <v>-24739.402229999985</v>
      </c>
      <c r="F41" s="15">
        <v>1.8419877491922936</v>
      </c>
      <c r="G41" s="14">
        <v>-70309.078060000465</v>
      </c>
      <c r="H41" s="38">
        <v>-0.11553928260968042</v>
      </c>
      <c r="I41" s="16">
        <v>-62185.61761999999</v>
      </c>
    </row>
    <row r="42" spans="1:9">
      <c r="A42" s="101" t="s">
        <v>0</v>
      </c>
      <c r="B42" s="29" t="s">
        <v>157</v>
      </c>
      <c r="C42" s="19">
        <v>2061200.0026400008</v>
      </c>
      <c r="D42" s="91">
        <v>2.9619005682032122E-2</v>
      </c>
      <c r="E42" s="19">
        <v>2122250.6972299996</v>
      </c>
      <c r="F42" s="91">
        <v>-7.2236257007756328E-3</v>
      </c>
      <c r="G42" s="19">
        <v>2106920.35255</v>
      </c>
      <c r="H42" s="55">
        <v>7.4452237223942069E-3</v>
      </c>
      <c r="I42" s="20">
        <v>2122606.8459400004</v>
      </c>
    </row>
    <row r="43" spans="1:9">
      <c r="A43" s="101" t="s">
        <v>0</v>
      </c>
      <c r="B43" s="29" t="s">
        <v>6</v>
      </c>
      <c r="C43" s="55">
        <v>1.0917697941651432</v>
      </c>
      <c r="D43" s="102">
        <v>0</v>
      </c>
      <c r="E43" s="55">
        <v>0.59765374373209434</v>
      </c>
      <c r="F43" s="143">
        <v>0</v>
      </c>
      <c r="G43" s="55" t="s">
        <v>109</v>
      </c>
      <c r="H43" s="143">
        <v>0</v>
      </c>
      <c r="I43" s="144">
        <v>1.2167845511416329E-2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87" orientation="landscape" r:id="rId1"/>
  <headerFooter alignWithMargins="0">
    <oddHeader>&amp;LFachgruppe für kantonale Finanzfragen (FkF)
Groupe d'études pour les finances cantonales&amp;CRechnung 2015 - Budget 2017
Compte 2015 - Budget 2017&amp;RZürich, 26.04.2016</oddHeader>
    <oddFooter>&amp;LQuelle: FkF Mai 2017&amp;RBlatt 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AM186"/>
  <sheetViews>
    <sheetView zoomScaleNormal="100" workbookViewId="0">
      <selection activeCell="B31" sqref="B31"/>
    </sheetView>
  </sheetViews>
  <sheetFormatPr baseColWidth="10" defaultColWidth="11.5" defaultRowHeight="13"/>
  <cols>
    <col min="1" max="1" width="16.33203125" style="479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39" s="244" customFormat="1" ht="18" customHeight="1">
      <c r="A1" s="484" t="s">
        <v>113</v>
      </c>
      <c r="B1" s="240" t="s">
        <v>641</v>
      </c>
      <c r="C1" s="240" t="s">
        <v>642</v>
      </c>
      <c r="D1" s="241" t="s">
        <v>176</v>
      </c>
      <c r="E1" s="242" t="s">
        <v>22</v>
      </c>
      <c r="F1" s="241" t="s">
        <v>176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</row>
    <row r="2" spans="1:39" s="250" customFormat="1" ht="15" customHeight="1">
      <c r="A2" s="485"/>
      <c r="B2" s="246"/>
      <c r="C2" s="247" t="s">
        <v>431</v>
      </c>
      <c r="D2" s="248">
        <v>2015</v>
      </c>
      <c r="E2" s="249">
        <v>2016</v>
      </c>
      <c r="F2" s="248">
        <v>2016</v>
      </c>
      <c r="G2" s="249">
        <v>2017</v>
      </c>
    </row>
    <row r="3" spans="1:39" ht="15" customHeight="1">
      <c r="A3" s="571" t="s">
        <v>432</v>
      </c>
      <c r="B3" s="572"/>
      <c r="C3" s="572"/>
      <c r="D3" s="251"/>
      <c r="E3" s="251" t="s">
        <v>643</v>
      </c>
      <c r="F3" s="251"/>
      <c r="G3" s="251"/>
    </row>
    <row r="4" spans="1:39" s="257" customFormat="1" ht="12.75" customHeight="1">
      <c r="A4" s="486">
        <v>30</v>
      </c>
      <c r="B4" s="254"/>
      <c r="C4" s="255" t="s">
        <v>116</v>
      </c>
      <c r="D4" s="511">
        <v>2295898.6610400002</v>
      </c>
      <c r="E4" s="256">
        <v>2351230.4419999998</v>
      </c>
      <c r="F4" s="256">
        <v>2327309.5591500001</v>
      </c>
      <c r="G4" s="256">
        <v>2411024.892</v>
      </c>
    </row>
    <row r="5" spans="1:39" s="257" customFormat="1" ht="12.75" customHeight="1">
      <c r="A5" s="265">
        <v>31</v>
      </c>
      <c r="B5" s="259"/>
      <c r="C5" s="260" t="s">
        <v>433</v>
      </c>
      <c r="D5" s="512">
        <v>816502.09551000001</v>
      </c>
      <c r="E5" s="261">
        <v>570797.13399999996</v>
      </c>
      <c r="F5" s="261">
        <v>616205.93089999992</v>
      </c>
      <c r="G5" s="261">
        <v>566172.98199999996</v>
      </c>
    </row>
    <row r="6" spans="1:39" s="257" customFormat="1" ht="12.75" customHeight="1">
      <c r="A6" s="262" t="s">
        <v>118</v>
      </c>
      <c r="B6" s="263"/>
      <c r="C6" s="264" t="s">
        <v>434</v>
      </c>
      <c r="D6" s="512">
        <v>76627.068209999983</v>
      </c>
      <c r="E6" s="261">
        <v>68079.971000000005</v>
      </c>
      <c r="F6" s="261">
        <v>79497.878079999995</v>
      </c>
      <c r="G6" s="261">
        <v>65261.004999999997</v>
      </c>
    </row>
    <row r="7" spans="1:39" s="257" customFormat="1" ht="12.75" customHeight="1">
      <c r="A7" s="262" t="s">
        <v>435</v>
      </c>
      <c r="B7" s="263"/>
      <c r="C7" s="264" t="s">
        <v>436</v>
      </c>
      <c r="D7" s="512">
        <v>28020.691099999978</v>
      </c>
      <c r="E7" s="261">
        <v>17907.553</v>
      </c>
      <c r="F7" s="261">
        <v>25932.337040000006</v>
      </c>
      <c r="G7" s="261">
        <v>28559.931</v>
      </c>
    </row>
    <row r="8" spans="1:39" s="257" customFormat="1" ht="12.75" customHeight="1">
      <c r="A8" s="265">
        <v>330</v>
      </c>
      <c r="B8" s="259"/>
      <c r="C8" s="260" t="s">
        <v>437</v>
      </c>
      <c r="D8" s="512">
        <v>367409.20376</v>
      </c>
      <c r="E8" s="261">
        <v>353107.652</v>
      </c>
      <c r="F8" s="261">
        <v>373519.16301000008</v>
      </c>
      <c r="G8" s="261">
        <v>370685.12599999999</v>
      </c>
    </row>
    <row r="9" spans="1:39" s="257" customFormat="1" ht="12.75" customHeight="1">
      <c r="A9" s="265">
        <v>332</v>
      </c>
      <c r="B9" s="259"/>
      <c r="C9" s="260" t="s">
        <v>438</v>
      </c>
      <c r="D9" s="512">
        <v>37119.290070000003</v>
      </c>
      <c r="E9" s="261">
        <v>36302.625</v>
      </c>
      <c r="F9" s="261">
        <v>34433.380309999986</v>
      </c>
      <c r="G9" s="261">
        <v>37004.038999999997</v>
      </c>
    </row>
    <row r="10" spans="1:39" s="257" customFormat="1" ht="12.75" customHeight="1">
      <c r="A10" s="265">
        <v>339</v>
      </c>
      <c r="B10" s="259"/>
      <c r="C10" s="260" t="s">
        <v>439</v>
      </c>
      <c r="D10" s="512">
        <v>0</v>
      </c>
      <c r="E10" s="261">
        <v>0</v>
      </c>
      <c r="F10" s="261">
        <v>0</v>
      </c>
      <c r="G10" s="261">
        <v>0</v>
      </c>
    </row>
    <row r="11" spans="1:39" s="347" customFormat="1" ht="28.25" customHeight="1">
      <c r="A11" s="266">
        <v>350</v>
      </c>
      <c r="B11" s="487"/>
      <c r="C11" s="268" t="s">
        <v>440</v>
      </c>
      <c r="D11" s="512">
        <v>0</v>
      </c>
      <c r="E11" s="261">
        <v>0</v>
      </c>
      <c r="F11" s="261">
        <v>0</v>
      </c>
      <c r="G11" s="261">
        <v>0</v>
      </c>
    </row>
    <row r="12" spans="1:39" s="269" customFormat="1" ht="28">
      <c r="A12" s="266">
        <v>351</v>
      </c>
      <c r="B12" s="267"/>
      <c r="C12" s="268" t="s">
        <v>441</v>
      </c>
      <c r="D12" s="512">
        <v>0</v>
      </c>
      <c r="E12" s="261">
        <v>0</v>
      </c>
      <c r="F12" s="261">
        <v>0</v>
      </c>
      <c r="G12" s="261">
        <v>0</v>
      </c>
    </row>
    <row r="13" spans="1:39" s="257" customFormat="1" ht="12.75" customHeight="1">
      <c r="A13" s="265">
        <v>36</v>
      </c>
      <c r="B13" s="259"/>
      <c r="C13" s="260" t="s">
        <v>442</v>
      </c>
      <c r="D13" s="512">
        <v>4321536.8790099993</v>
      </c>
      <c r="E13" s="261">
        <v>4374264.92</v>
      </c>
      <c r="F13" s="261">
        <v>4413585.6154700015</v>
      </c>
      <c r="G13" s="261">
        <v>4558218.7755886</v>
      </c>
    </row>
    <row r="14" spans="1:39" s="257" customFormat="1" ht="12.75" customHeight="1">
      <c r="A14" s="270" t="s">
        <v>443</v>
      </c>
      <c r="B14" s="259"/>
      <c r="C14" s="271" t="s">
        <v>444</v>
      </c>
      <c r="D14" s="512">
        <v>1818840.4340500003</v>
      </c>
      <c r="E14" s="261">
        <v>1829746.6329999999</v>
      </c>
      <c r="F14" s="261">
        <v>1831493.5322000002</v>
      </c>
      <c r="G14" s="261">
        <v>1871808.8072000002</v>
      </c>
    </row>
    <row r="15" spans="1:39" s="257" customFormat="1" ht="12.75" customHeight="1">
      <c r="A15" s="270" t="s">
        <v>445</v>
      </c>
      <c r="B15" s="259"/>
      <c r="C15" s="271" t="s">
        <v>446</v>
      </c>
      <c r="D15" s="512">
        <v>18596.800190000002</v>
      </c>
      <c r="E15" s="261">
        <v>17217.7</v>
      </c>
      <c r="F15" s="261">
        <v>18855.700149999997</v>
      </c>
      <c r="G15" s="261">
        <v>19736.599999999999</v>
      </c>
    </row>
    <row r="16" spans="1:39" s="273" customFormat="1" ht="26.25" customHeight="1">
      <c r="A16" s="270" t="s">
        <v>447</v>
      </c>
      <c r="B16" s="272"/>
      <c r="C16" s="271" t="s">
        <v>448</v>
      </c>
      <c r="D16" s="512">
        <v>78610.475990000006</v>
      </c>
      <c r="E16" s="261">
        <v>73627.202999999994</v>
      </c>
      <c r="F16" s="261">
        <v>81070.827239999999</v>
      </c>
      <c r="G16" s="261">
        <v>79468.474000000002</v>
      </c>
    </row>
    <row r="17" spans="1:7" s="274" customFormat="1">
      <c r="A17" s="265">
        <v>37</v>
      </c>
      <c r="B17" s="259"/>
      <c r="C17" s="260" t="s">
        <v>449</v>
      </c>
      <c r="D17" s="512">
        <v>286229.69368999999</v>
      </c>
      <c r="E17" s="261">
        <v>25481.95</v>
      </c>
      <c r="F17" s="261">
        <v>283921.64114999998</v>
      </c>
      <c r="G17" s="261">
        <v>40604.949999999997</v>
      </c>
    </row>
    <row r="18" spans="1:7" s="274" customFormat="1">
      <c r="A18" s="275" t="s">
        <v>450</v>
      </c>
      <c r="B18" s="263"/>
      <c r="C18" s="264" t="s">
        <v>451</v>
      </c>
      <c r="D18" s="512">
        <v>258549.55947000001</v>
      </c>
      <c r="E18" s="261">
        <v>1000</v>
      </c>
      <c r="F18" s="261">
        <v>256853.19783999998</v>
      </c>
      <c r="G18" s="261">
        <v>1000</v>
      </c>
    </row>
    <row r="19" spans="1:7" s="274" customFormat="1">
      <c r="A19" s="275" t="s">
        <v>452</v>
      </c>
      <c r="B19" s="263"/>
      <c r="C19" s="264" t="s">
        <v>453</v>
      </c>
      <c r="D19" s="512">
        <v>21222.351320000002</v>
      </c>
      <c r="E19" s="261">
        <v>21621.3</v>
      </c>
      <c r="F19" s="261">
        <v>21657.65986</v>
      </c>
      <c r="G19" s="261">
        <v>21092.3</v>
      </c>
    </row>
    <row r="20" spans="1:7" s="257" customFormat="1" ht="12.75" customHeight="1">
      <c r="A20" s="488">
        <v>39</v>
      </c>
      <c r="B20" s="277"/>
      <c r="C20" s="278" t="s">
        <v>138</v>
      </c>
      <c r="D20" s="512">
        <v>14043.114529999999</v>
      </c>
      <c r="E20" s="279">
        <v>15691.03</v>
      </c>
      <c r="F20" s="279">
        <v>11012.082339999999</v>
      </c>
      <c r="G20" s="279">
        <v>14759.72</v>
      </c>
    </row>
    <row r="21" spans="1:7" ht="12.75" customHeight="1">
      <c r="A21" s="489"/>
      <c r="B21" s="280"/>
      <c r="C21" s="281" t="s">
        <v>454</v>
      </c>
      <c r="D21" s="282">
        <f t="shared" ref="D21:G21" si="0">D4+D5+SUM(D8:D13)+D17</f>
        <v>8124695.8230799995</v>
      </c>
      <c r="E21" s="282">
        <f t="shared" si="0"/>
        <v>7711184.7230000002</v>
      </c>
      <c r="F21" s="282">
        <f t="shared" si="0"/>
        <v>8048975.2899900014</v>
      </c>
      <c r="G21" s="282">
        <f t="shared" si="0"/>
        <v>7983710.7645886</v>
      </c>
    </row>
    <row r="22" spans="1:7" s="347" customFormat="1" ht="12.75" customHeight="1">
      <c r="A22" s="266" t="s">
        <v>217</v>
      </c>
      <c r="B22" s="487"/>
      <c r="C22" s="268" t="s">
        <v>455</v>
      </c>
      <c r="D22" s="513">
        <v>5279230.0108099999</v>
      </c>
      <c r="E22" s="346">
        <v>5391938.7130000005</v>
      </c>
      <c r="F22" s="346">
        <v>5253532.2588300006</v>
      </c>
      <c r="G22" s="346">
        <v>5396600</v>
      </c>
    </row>
    <row r="23" spans="1:7" s="347" customFormat="1" ht="14">
      <c r="A23" s="266" t="s">
        <v>219</v>
      </c>
      <c r="B23" s="487"/>
      <c r="C23" s="268" t="s">
        <v>456</v>
      </c>
      <c r="D23" s="513">
        <v>766765.41017000005</v>
      </c>
      <c r="E23" s="346">
        <v>669950</v>
      </c>
      <c r="F23" s="346">
        <v>873815.61209999991</v>
      </c>
      <c r="G23" s="346">
        <v>744015.42</v>
      </c>
    </row>
    <row r="24" spans="1:7" s="284" customFormat="1" ht="12.75" customHeight="1">
      <c r="A24" s="265">
        <v>41</v>
      </c>
      <c r="B24" s="259"/>
      <c r="C24" s="260" t="s">
        <v>457</v>
      </c>
      <c r="D24" s="514">
        <v>105910.70595</v>
      </c>
      <c r="E24" s="283">
        <v>68598.744999999995</v>
      </c>
      <c r="F24" s="283">
        <v>66792.935499999992</v>
      </c>
      <c r="G24" s="283">
        <v>68473.635999999999</v>
      </c>
    </row>
    <row r="25" spans="1:7" s="257" customFormat="1" ht="12.75" customHeight="1">
      <c r="A25" s="473">
        <v>42</v>
      </c>
      <c r="B25" s="286"/>
      <c r="C25" s="260" t="s">
        <v>458</v>
      </c>
      <c r="D25" s="514">
        <v>451637.01567999995</v>
      </c>
      <c r="E25" s="283">
        <v>442944.49</v>
      </c>
      <c r="F25" s="283">
        <v>456143.35055999993</v>
      </c>
      <c r="G25" s="283">
        <v>460376.35700000002</v>
      </c>
    </row>
    <row r="26" spans="1:7" s="288" customFormat="1" ht="12.75" customHeight="1">
      <c r="A26" s="266">
        <v>430</v>
      </c>
      <c r="B26" s="259"/>
      <c r="C26" s="260" t="s">
        <v>459</v>
      </c>
      <c r="D26" s="514">
        <v>87268.795800000007</v>
      </c>
      <c r="E26" s="287">
        <v>46763.396000000001</v>
      </c>
      <c r="F26" s="287">
        <v>68007.469089999999</v>
      </c>
      <c r="G26" s="287">
        <v>71374.596999999994</v>
      </c>
    </row>
    <row r="27" spans="1:7" s="288" customFormat="1" ht="12.75" customHeight="1">
      <c r="A27" s="266">
        <v>431</v>
      </c>
      <c r="B27" s="259"/>
      <c r="C27" s="260" t="s">
        <v>460</v>
      </c>
      <c r="D27" s="514">
        <v>14296.07575</v>
      </c>
      <c r="E27" s="287">
        <v>20304.986000000001</v>
      </c>
      <c r="F27" s="287">
        <v>15334.16325</v>
      </c>
      <c r="G27" s="287">
        <v>17896.749</v>
      </c>
    </row>
    <row r="28" spans="1:7" s="288" customFormat="1" ht="12.75" customHeight="1">
      <c r="A28" s="266">
        <v>432</v>
      </c>
      <c r="B28" s="259"/>
      <c r="C28" s="260" t="s">
        <v>461</v>
      </c>
      <c r="D28" s="514">
        <v>9.9409599999999987</v>
      </c>
      <c r="E28" s="287">
        <v>2.5</v>
      </c>
      <c r="F28" s="287">
        <v>125.34043</v>
      </c>
      <c r="G28" s="287">
        <v>2.5</v>
      </c>
    </row>
    <row r="29" spans="1:7" s="288" customFormat="1" ht="12.75" customHeight="1">
      <c r="A29" s="266">
        <v>439</v>
      </c>
      <c r="B29" s="259"/>
      <c r="C29" s="260" t="s">
        <v>462</v>
      </c>
      <c r="D29" s="514">
        <v>85638.865290000002</v>
      </c>
      <c r="E29" s="287">
        <v>13199.422</v>
      </c>
      <c r="F29" s="287">
        <v>50108.213029999999</v>
      </c>
      <c r="G29" s="287">
        <v>9724.1820000000007</v>
      </c>
    </row>
    <row r="30" spans="1:7" s="257" customFormat="1" ht="28">
      <c r="A30" s="266">
        <v>450</v>
      </c>
      <c r="B30" s="267"/>
      <c r="C30" s="268" t="s">
        <v>463</v>
      </c>
      <c r="D30" s="514">
        <v>2635.9946700000005</v>
      </c>
      <c r="E30" s="261">
        <v>3177.127</v>
      </c>
      <c r="F30" s="261">
        <v>66.108149999999995</v>
      </c>
      <c r="G30" s="261">
        <v>2491.5770000000002</v>
      </c>
    </row>
    <row r="31" spans="1:7" s="269" customFormat="1" ht="28">
      <c r="A31" s="266">
        <v>451</v>
      </c>
      <c r="B31" s="267"/>
      <c r="C31" s="268" t="s">
        <v>464</v>
      </c>
      <c r="D31" s="514"/>
      <c r="E31" s="283">
        <v>0</v>
      </c>
      <c r="F31" s="283"/>
      <c r="G31" s="283"/>
    </row>
    <row r="32" spans="1:7" s="257" customFormat="1" ht="12.75" customHeight="1">
      <c r="A32" s="265">
        <v>46</v>
      </c>
      <c r="B32" s="259"/>
      <c r="C32" s="260" t="s">
        <v>465</v>
      </c>
      <c r="D32" s="514">
        <v>994829.23692999978</v>
      </c>
      <c r="E32" s="283">
        <v>1015491.493</v>
      </c>
      <c r="F32" s="283">
        <v>997790.34468999994</v>
      </c>
      <c r="G32" s="283">
        <v>1045736.458</v>
      </c>
    </row>
    <row r="33" spans="1:7" s="273" customFormat="1" ht="14">
      <c r="A33" s="270" t="s">
        <v>466</v>
      </c>
      <c r="B33" s="490"/>
      <c r="C33" s="271" t="s">
        <v>467</v>
      </c>
      <c r="D33" s="514">
        <v>18458.437069999996</v>
      </c>
      <c r="E33" s="514">
        <v>18362.837</v>
      </c>
      <c r="F33" s="491">
        <v>18934.809129999998</v>
      </c>
      <c r="G33" s="491">
        <v>20141.144</v>
      </c>
    </row>
    <row r="34" spans="1:7" s="257" customFormat="1" ht="15" customHeight="1">
      <c r="A34" s="265">
        <v>47</v>
      </c>
      <c r="B34" s="259"/>
      <c r="C34" s="260" t="s">
        <v>449</v>
      </c>
      <c r="D34" s="514">
        <v>286229.69369000004</v>
      </c>
      <c r="E34" s="283">
        <v>25481.95</v>
      </c>
      <c r="F34" s="283">
        <v>283921.64114999998</v>
      </c>
      <c r="G34" s="283">
        <v>40604.949999999997</v>
      </c>
    </row>
    <row r="35" spans="1:7" s="257" customFormat="1" ht="15" customHeight="1">
      <c r="A35" s="488">
        <v>49</v>
      </c>
      <c r="B35" s="277"/>
      <c r="C35" s="278" t="s">
        <v>138</v>
      </c>
      <c r="D35" s="514">
        <v>14043.114529999999</v>
      </c>
      <c r="E35" s="290">
        <v>15691.03</v>
      </c>
      <c r="F35" s="290">
        <v>11012.082339999999</v>
      </c>
      <c r="G35" s="290">
        <v>14759.72</v>
      </c>
    </row>
    <row r="36" spans="1:7" ht="13.5" customHeight="1">
      <c r="A36" s="489"/>
      <c r="B36" s="291"/>
      <c r="C36" s="281" t="s">
        <v>468</v>
      </c>
      <c r="D36" s="282">
        <f>D22+D23+D24+D25+D26+D27+D28+D29+D30+D31+D32+D34</f>
        <v>8074451.7457000008</v>
      </c>
      <c r="E36" s="282">
        <f>E22+E23+E24+E25+E26+E27+E28+E29+E30+E31+E32+E34</f>
        <v>7697852.8220000006</v>
      </c>
      <c r="F36" s="282">
        <f>F22+F23+F24+F25+F26+F27+F28+F29+F30+F31+F32+F34</f>
        <v>8065637.4367799992</v>
      </c>
      <c r="G36" s="282">
        <f>G22+G23+G24+G25+G26+G27+G28+G29+G30+G31+G32+G34</f>
        <v>7857296.425999999</v>
      </c>
    </row>
    <row r="37" spans="1:7" s="292" customFormat="1" ht="15" customHeight="1">
      <c r="A37" s="489"/>
      <c r="B37" s="291"/>
      <c r="C37" s="281" t="s">
        <v>469</v>
      </c>
      <c r="D37" s="282">
        <f t="shared" ref="D37:G37" si="1">D36-D21</f>
        <v>-50244.077379998751</v>
      </c>
      <c r="E37" s="282">
        <f t="shared" si="1"/>
        <v>-13331.900999999605</v>
      </c>
      <c r="F37" s="282">
        <f t="shared" si="1"/>
        <v>16662.146789997816</v>
      </c>
      <c r="G37" s="282">
        <f t="shared" si="1"/>
        <v>-126414.33858860098</v>
      </c>
    </row>
    <row r="38" spans="1:7" s="269" customFormat="1" ht="15" customHeight="1">
      <c r="A38" s="265">
        <v>340</v>
      </c>
      <c r="B38" s="259"/>
      <c r="C38" s="260" t="s">
        <v>470</v>
      </c>
      <c r="D38" s="514">
        <v>233584.34449000002</v>
      </c>
      <c r="E38" s="283">
        <v>224326.41</v>
      </c>
      <c r="F38" s="283">
        <v>198643.17056999999</v>
      </c>
      <c r="G38" s="283">
        <v>171336.41</v>
      </c>
    </row>
    <row r="39" spans="1:7" s="269" customFormat="1" ht="15" customHeight="1">
      <c r="A39" s="265">
        <v>341</v>
      </c>
      <c r="B39" s="259"/>
      <c r="C39" s="260" t="s">
        <v>471</v>
      </c>
      <c r="D39" s="514">
        <v>5284.7464099999997</v>
      </c>
      <c r="E39" s="283">
        <v>0</v>
      </c>
      <c r="F39" s="283">
        <v>3369.9647900000018</v>
      </c>
      <c r="G39" s="283">
        <v>0</v>
      </c>
    </row>
    <row r="40" spans="1:7" s="273" customFormat="1" ht="15" customHeight="1">
      <c r="A40" s="266">
        <v>342</v>
      </c>
      <c r="B40" s="487"/>
      <c r="C40" s="268" t="s">
        <v>472</v>
      </c>
      <c r="D40" s="514">
        <v>574.09222999999997</v>
      </c>
      <c r="E40" s="346">
        <v>750</v>
      </c>
      <c r="F40" s="346">
        <v>644.79804000000001</v>
      </c>
      <c r="G40" s="346">
        <v>575</v>
      </c>
    </row>
    <row r="41" spans="1:7" s="269" customFormat="1" ht="15" customHeight="1">
      <c r="A41" s="265">
        <v>343</v>
      </c>
      <c r="B41" s="259"/>
      <c r="C41" s="260" t="s">
        <v>473</v>
      </c>
      <c r="D41" s="514">
        <v>0</v>
      </c>
      <c r="E41" s="283">
        <v>0</v>
      </c>
      <c r="F41" s="283">
        <v>0</v>
      </c>
      <c r="G41" s="283">
        <v>0</v>
      </c>
    </row>
    <row r="42" spans="1:7" s="273" customFormat="1" ht="15" customHeight="1">
      <c r="A42" s="266">
        <v>344</v>
      </c>
      <c r="B42" s="487"/>
      <c r="C42" s="268" t="s">
        <v>474</v>
      </c>
      <c r="D42" s="514">
        <v>0</v>
      </c>
      <c r="E42" s="346">
        <v>0</v>
      </c>
      <c r="F42" s="346">
        <v>0</v>
      </c>
      <c r="G42" s="346">
        <v>0</v>
      </c>
    </row>
    <row r="43" spans="1:7" s="269" customFormat="1" ht="15" customHeight="1">
      <c r="A43" s="265">
        <v>349</v>
      </c>
      <c r="B43" s="259"/>
      <c r="C43" s="260" t="s">
        <v>475</v>
      </c>
      <c r="D43" s="514">
        <v>466.35505000000001</v>
      </c>
      <c r="E43" s="283">
        <v>999.01900000000001</v>
      </c>
      <c r="F43" s="283">
        <v>22733.198530000005</v>
      </c>
      <c r="G43" s="283">
        <v>20145.717000000001</v>
      </c>
    </row>
    <row r="44" spans="1:7" s="257" customFormat="1" ht="15" customHeight="1">
      <c r="A44" s="265">
        <v>440</v>
      </c>
      <c r="B44" s="259"/>
      <c r="C44" s="260" t="s">
        <v>476</v>
      </c>
      <c r="D44" s="514">
        <v>113731.63928</v>
      </c>
      <c r="E44" s="283">
        <v>103125.40300000001</v>
      </c>
      <c r="F44" s="283">
        <v>129995.63677000001</v>
      </c>
      <c r="G44" s="283">
        <v>98215.281000000003</v>
      </c>
    </row>
    <row r="45" spans="1:7" s="347" customFormat="1" ht="15" customHeight="1">
      <c r="A45" s="266">
        <v>441</v>
      </c>
      <c r="B45" s="487"/>
      <c r="C45" s="268" t="s">
        <v>477</v>
      </c>
      <c r="D45" s="514">
        <v>9066.1793200000011</v>
      </c>
      <c r="E45" s="492">
        <v>10630.147000000001</v>
      </c>
      <c r="F45" s="492">
        <v>15111.35694</v>
      </c>
      <c r="G45" s="492">
        <v>5060.1469999999999</v>
      </c>
    </row>
    <row r="46" spans="1:7" s="347" customFormat="1" ht="15" customHeight="1">
      <c r="A46" s="266">
        <v>442</v>
      </c>
      <c r="B46" s="487"/>
      <c r="C46" s="268" t="s">
        <v>478</v>
      </c>
      <c r="D46" s="514">
        <v>4710.7115000000003</v>
      </c>
      <c r="E46" s="346">
        <v>4706.1000000000004</v>
      </c>
      <c r="F46" s="346">
        <v>5204.9032500000003</v>
      </c>
      <c r="G46" s="346">
        <v>5176.2610000000004</v>
      </c>
    </row>
    <row r="47" spans="1:7" s="257" customFormat="1" ht="15" customHeight="1">
      <c r="A47" s="265">
        <v>443</v>
      </c>
      <c r="B47" s="259"/>
      <c r="C47" s="260" t="s">
        <v>479</v>
      </c>
      <c r="D47" s="514">
        <v>0</v>
      </c>
      <c r="E47" s="420">
        <v>0</v>
      </c>
      <c r="F47" s="420">
        <v>0</v>
      </c>
      <c r="G47" s="420">
        <v>0</v>
      </c>
    </row>
    <row r="48" spans="1:7" s="257" customFormat="1" ht="15" customHeight="1">
      <c r="A48" s="265">
        <v>444</v>
      </c>
      <c r="B48" s="259"/>
      <c r="C48" s="260" t="s">
        <v>480</v>
      </c>
      <c r="D48" s="514">
        <v>103.9</v>
      </c>
      <c r="E48" s="420">
        <v>0</v>
      </c>
      <c r="F48" s="420">
        <v>0</v>
      </c>
      <c r="G48" s="420">
        <v>0</v>
      </c>
    </row>
    <row r="49" spans="1:7" s="257" customFormat="1" ht="15" customHeight="1">
      <c r="A49" s="265">
        <v>445</v>
      </c>
      <c r="B49" s="259"/>
      <c r="C49" s="260" t="s">
        <v>481</v>
      </c>
      <c r="D49" s="514">
        <v>58128.36836</v>
      </c>
      <c r="E49" s="283">
        <v>73838.865000000005</v>
      </c>
      <c r="F49" s="283">
        <v>61837.054849999993</v>
      </c>
      <c r="G49" s="283">
        <v>74116.428</v>
      </c>
    </row>
    <row r="50" spans="1:7" s="257" customFormat="1" ht="15" customHeight="1">
      <c r="A50" s="265">
        <v>446</v>
      </c>
      <c r="B50" s="259"/>
      <c r="C50" s="260" t="s">
        <v>482</v>
      </c>
      <c r="D50" s="514">
        <v>3300.3702499999999</v>
      </c>
      <c r="E50" s="283">
        <v>3240</v>
      </c>
      <c r="F50" s="283">
        <v>3519.3224500000001</v>
      </c>
      <c r="G50" s="283">
        <v>2667.7910000000002</v>
      </c>
    </row>
    <row r="51" spans="1:7" s="347" customFormat="1" ht="15" customHeight="1">
      <c r="A51" s="266">
        <v>447</v>
      </c>
      <c r="B51" s="487"/>
      <c r="C51" s="268" t="s">
        <v>483</v>
      </c>
      <c r="D51" s="514">
        <v>67549.119920000012</v>
      </c>
      <c r="E51" s="346">
        <v>53299.17</v>
      </c>
      <c r="F51" s="346">
        <v>54267.89160000001</v>
      </c>
      <c r="G51" s="346">
        <v>53719.17</v>
      </c>
    </row>
    <row r="52" spans="1:7" s="257" customFormat="1" ht="15" customHeight="1">
      <c r="A52" s="265">
        <v>448</v>
      </c>
      <c r="B52" s="259"/>
      <c r="C52" s="260" t="s">
        <v>484</v>
      </c>
      <c r="D52" s="514">
        <v>0</v>
      </c>
      <c r="E52" s="420">
        <v>0</v>
      </c>
      <c r="F52" s="420">
        <v>0</v>
      </c>
      <c r="G52" s="420">
        <v>0</v>
      </c>
    </row>
    <row r="53" spans="1:7" s="347" customFormat="1" ht="15" customHeight="1">
      <c r="A53" s="266">
        <v>449</v>
      </c>
      <c r="B53" s="487"/>
      <c r="C53" s="268" t="s">
        <v>485</v>
      </c>
      <c r="D53" s="514">
        <v>0.1</v>
      </c>
      <c r="E53" s="492">
        <v>0</v>
      </c>
      <c r="F53" s="492">
        <v>1.1801000000000001</v>
      </c>
      <c r="G53" s="492">
        <v>0</v>
      </c>
    </row>
    <row r="54" spans="1:7" s="269" customFormat="1" ht="13.5" customHeight="1">
      <c r="A54" s="293" t="s">
        <v>486</v>
      </c>
      <c r="B54" s="294"/>
      <c r="C54" s="294" t="s">
        <v>487</v>
      </c>
      <c r="D54" s="514">
        <v>0.1</v>
      </c>
      <c r="E54" s="493">
        <v>0</v>
      </c>
      <c r="F54" s="493">
        <v>1.1801000000000001</v>
      </c>
      <c r="G54" s="493">
        <v>0</v>
      </c>
    </row>
    <row r="55" spans="1:7" ht="15" customHeight="1">
      <c r="A55" s="494"/>
      <c r="B55" s="291"/>
      <c r="C55" s="281" t="s">
        <v>488</v>
      </c>
      <c r="D55" s="282">
        <f t="shared" ref="D55:G55" si="2">SUM(D44:D53)-SUM(D38:D43)</f>
        <v>16680.850449999998</v>
      </c>
      <c r="E55" s="282">
        <f t="shared" si="2"/>
        <v>22764.255999999994</v>
      </c>
      <c r="F55" s="282">
        <f t="shared" si="2"/>
        <v>44546.214030000032</v>
      </c>
      <c r="G55" s="282">
        <f t="shared" si="2"/>
        <v>46897.950999999972</v>
      </c>
    </row>
    <row r="56" spans="1:7" ht="14.25" customHeight="1">
      <c r="A56" s="494"/>
      <c r="B56" s="291"/>
      <c r="C56" s="281" t="s">
        <v>489</v>
      </c>
      <c r="D56" s="282">
        <f t="shared" ref="D56:G56" si="3">D55+D37</f>
        <v>-33563.226929998753</v>
      </c>
      <c r="E56" s="282">
        <f t="shared" si="3"/>
        <v>9432.3550000003888</v>
      </c>
      <c r="F56" s="282">
        <f t="shared" si="3"/>
        <v>61208.360819997848</v>
      </c>
      <c r="G56" s="282">
        <f t="shared" si="3"/>
        <v>-79516.387588601006</v>
      </c>
    </row>
    <row r="57" spans="1:7" s="257" customFormat="1" ht="15.75" customHeight="1">
      <c r="A57" s="495">
        <v>380</v>
      </c>
      <c r="B57" s="297"/>
      <c r="C57" s="298" t="s">
        <v>490</v>
      </c>
      <c r="D57" s="419">
        <v>0</v>
      </c>
      <c r="E57" s="419">
        <v>0</v>
      </c>
      <c r="F57" s="419">
        <v>0</v>
      </c>
      <c r="G57" s="419">
        <v>0</v>
      </c>
    </row>
    <row r="58" spans="1:7" s="257" customFormat="1" ht="15.75" customHeight="1">
      <c r="A58" s="495">
        <v>381</v>
      </c>
      <c r="B58" s="297"/>
      <c r="C58" s="298" t="s">
        <v>491</v>
      </c>
      <c r="D58" s="419">
        <v>0</v>
      </c>
      <c r="E58" s="419">
        <v>0</v>
      </c>
      <c r="F58" s="419">
        <v>0</v>
      </c>
      <c r="G58" s="419">
        <v>0</v>
      </c>
    </row>
    <row r="59" spans="1:7" s="269" customFormat="1" ht="27.5" customHeight="1">
      <c r="A59" s="266">
        <v>383</v>
      </c>
      <c r="B59" s="267"/>
      <c r="C59" s="268" t="s">
        <v>492</v>
      </c>
      <c r="D59" s="300">
        <v>0</v>
      </c>
      <c r="E59" s="300">
        <v>0</v>
      </c>
      <c r="F59" s="300">
        <v>0</v>
      </c>
      <c r="G59" s="300">
        <v>0</v>
      </c>
    </row>
    <row r="60" spans="1:7" s="269" customFormat="1" ht="14">
      <c r="A60" s="266">
        <v>3840</v>
      </c>
      <c r="B60" s="267"/>
      <c r="C60" s="268" t="s">
        <v>493</v>
      </c>
      <c r="D60" s="301">
        <v>0</v>
      </c>
      <c r="E60" s="301">
        <v>0</v>
      </c>
      <c r="F60" s="301">
        <v>0</v>
      </c>
      <c r="G60" s="301">
        <v>0</v>
      </c>
    </row>
    <row r="61" spans="1:7" s="269" customFormat="1" ht="26.5" customHeight="1">
      <c r="A61" s="266">
        <v>3841</v>
      </c>
      <c r="B61" s="267"/>
      <c r="C61" s="268" t="s">
        <v>494</v>
      </c>
      <c r="D61" s="301">
        <v>0</v>
      </c>
      <c r="E61" s="301">
        <v>0</v>
      </c>
      <c r="F61" s="301">
        <v>0</v>
      </c>
      <c r="G61" s="301">
        <v>0</v>
      </c>
    </row>
    <row r="62" spans="1:7" s="269" customFormat="1" ht="14">
      <c r="A62" s="302">
        <v>386</v>
      </c>
      <c r="B62" s="303"/>
      <c r="C62" s="304" t="s">
        <v>495</v>
      </c>
      <c r="D62" s="301">
        <v>0</v>
      </c>
      <c r="E62" s="301">
        <v>0</v>
      </c>
      <c r="F62" s="301">
        <v>0</v>
      </c>
      <c r="G62" s="301">
        <v>0</v>
      </c>
    </row>
    <row r="63" spans="1:7" s="269" customFormat="1" ht="27.5" customHeight="1">
      <c r="A63" s="266">
        <v>387</v>
      </c>
      <c r="B63" s="267"/>
      <c r="C63" s="268" t="s">
        <v>496</v>
      </c>
      <c r="D63" s="301">
        <v>0</v>
      </c>
      <c r="E63" s="301">
        <v>0</v>
      </c>
      <c r="F63" s="301">
        <v>0</v>
      </c>
      <c r="G63" s="301">
        <v>0</v>
      </c>
    </row>
    <row r="64" spans="1:7" s="269" customFormat="1">
      <c r="A64" s="265">
        <v>389</v>
      </c>
      <c r="B64" s="305"/>
      <c r="C64" s="260" t="s">
        <v>137</v>
      </c>
      <c r="D64" s="283">
        <v>0</v>
      </c>
      <c r="E64" s="283">
        <v>0</v>
      </c>
      <c r="F64" s="283">
        <v>0</v>
      </c>
      <c r="G64" s="283">
        <v>0</v>
      </c>
    </row>
    <row r="65" spans="1:7" s="347" customFormat="1" ht="14">
      <c r="A65" s="266" t="s">
        <v>261</v>
      </c>
      <c r="B65" s="487"/>
      <c r="C65" s="268" t="s">
        <v>497</v>
      </c>
      <c r="D65" s="346">
        <v>0</v>
      </c>
      <c r="E65" s="346">
        <v>0</v>
      </c>
      <c r="F65" s="346">
        <v>0</v>
      </c>
      <c r="G65" s="346">
        <v>0</v>
      </c>
    </row>
    <row r="66" spans="1:7" s="308" customFormat="1" ht="28">
      <c r="A66" s="266" t="s">
        <v>263</v>
      </c>
      <c r="B66" s="307"/>
      <c r="C66" s="268" t="s">
        <v>498</v>
      </c>
      <c r="D66" s="300">
        <v>0</v>
      </c>
      <c r="E66" s="300">
        <v>0</v>
      </c>
      <c r="F66" s="300">
        <v>0</v>
      </c>
      <c r="G66" s="300">
        <v>0</v>
      </c>
    </row>
    <row r="67" spans="1:7" s="257" customFormat="1">
      <c r="A67" s="266">
        <v>481</v>
      </c>
      <c r="B67" s="259"/>
      <c r="C67" s="260" t="s">
        <v>499</v>
      </c>
      <c r="D67" s="283">
        <v>0</v>
      </c>
      <c r="E67" s="283">
        <v>0</v>
      </c>
      <c r="F67" s="283">
        <v>0</v>
      </c>
      <c r="G67" s="283">
        <v>0</v>
      </c>
    </row>
    <row r="68" spans="1:7" s="257" customFormat="1">
      <c r="A68" s="266">
        <v>482</v>
      </c>
      <c r="B68" s="259"/>
      <c r="C68" s="260" t="s">
        <v>500</v>
      </c>
      <c r="D68" s="283">
        <v>0</v>
      </c>
      <c r="E68" s="283">
        <v>0</v>
      </c>
      <c r="F68" s="283">
        <v>0</v>
      </c>
      <c r="G68" s="283">
        <v>0</v>
      </c>
    </row>
    <row r="69" spans="1:7" s="257" customFormat="1">
      <c r="A69" s="266">
        <v>483</v>
      </c>
      <c r="B69" s="259"/>
      <c r="C69" s="260" t="s">
        <v>501</v>
      </c>
      <c r="D69" s="283">
        <v>0</v>
      </c>
      <c r="E69" s="283">
        <v>0</v>
      </c>
      <c r="F69" s="283">
        <v>0</v>
      </c>
      <c r="G69" s="283">
        <v>0</v>
      </c>
    </row>
    <row r="70" spans="1:7" s="257" customFormat="1">
      <c r="A70" s="266">
        <v>484</v>
      </c>
      <c r="B70" s="259"/>
      <c r="C70" s="260" t="s">
        <v>502</v>
      </c>
      <c r="D70" s="283">
        <v>0</v>
      </c>
      <c r="E70" s="283">
        <v>0</v>
      </c>
      <c r="F70" s="283">
        <v>0</v>
      </c>
      <c r="G70" s="283">
        <v>0</v>
      </c>
    </row>
    <row r="71" spans="1:7" s="347" customFormat="1" ht="28">
      <c r="A71" s="266">
        <v>485</v>
      </c>
      <c r="B71" s="487"/>
      <c r="C71" s="268" t="s">
        <v>503</v>
      </c>
      <c r="D71" s="346">
        <v>0</v>
      </c>
      <c r="E71" s="346">
        <v>0</v>
      </c>
      <c r="F71" s="346">
        <v>0</v>
      </c>
      <c r="G71" s="346">
        <v>0</v>
      </c>
    </row>
    <row r="72" spans="1:7" s="257" customFormat="1">
      <c r="A72" s="266">
        <v>486</v>
      </c>
      <c r="B72" s="259"/>
      <c r="C72" s="260" t="s">
        <v>504</v>
      </c>
      <c r="D72" s="283">
        <v>0</v>
      </c>
      <c r="E72" s="283">
        <v>0</v>
      </c>
      <c r="F72" s="283">
        <v>0</v>
      </c>
      <c r="G72" s="283">
        <v>0</v>
      </c>
    </row>
    <row r="73" spans="1:7" s="273" customFormat="1" ht="28">
      <c r="A73" s="266">
        <v>487</v>
      </c>
      <c r="B73" s="490"/>
      <c r="C73" s="268" t="s">
        <v>505</v>
      </c>
      <c r="D73" s="346">
        <v>0</v>
      </c>
      <c r="E73" s="346">
        <v>0</v>
      </c>
      <c r="F73" s="346">
        <v>0</v>
      </c>
      <c r="G73" s="346">
        <v>0</v>
      </c>
    </row>
    <row r="74" spans="1:7" s="269" customFormat="1" ht="15" customHeight="1">
      <c r="A74" s="266">
        <v>489</v>
      </c>
      <c r="B74" s="310"/>
      <c r="C74" s="278" t="s">
        <v>170</v>
      </c>
      <c r="D74" s="346"/>
      <c r="E74" s="346"/>
      <c r="F74" s="346"/>
      <c r="G74" s="346"/>
    </row>
    <row r="75" spans="1:7" s="269" customFormat="1">
      <c r="A75" s="311" t="s">
        <v>506</v>
      </c>
      <c r="B75" s="310"/>
      <c r="C75" s="294" t="s">
        <v>507</v>
      </c>
      <c r="D75" s="283">
        <v>0</v>
      </c>
      <c r="E75" s="283">
        <v>0</v>
      </c>
      <c r="F75" s="283">
        <v>0</v>
      </c>
      <c r="G75" s="283">
        <v>0</v>
      </c>
    </row>
    <row r="76" spans="1:7">
      <c r="A76" s="489"/>
      <c r="B76" s="280"/>
      <c r="C76" s="281" t="s">
        <v>508</v>
      </c>
      <c r="D76" s="282">
        <f t="shared" ref="D76:G76" si="4">SUM(D65:D74)-SUM(D57:D64)</f>
        <v>0</v>
      </c>
      <c r="E76" s="282">
        <f t="shared" si="4"/>
        <v>0</v>
      </c>
      <c r="F76" s="282">
        <f t="shared" si="4"/>
        <v>0</v>
      </c>
      <c r="G76" s="282">
        <f t="shared" si="4"/>
        <v>0</v>
      </c>
    </row>
    <row r="77" spans="1:7">
      <c r="A77" s="496"/>
      <c r="B77" s="312"/>
      <c r="C77" s="281" t="s">
        <v>509</v>
      </c>
      <c r="D77" s="282">
        <f t="shared" ref="D77:G77" si="5">D56+D76</f>
        <v>-33563.226929998753</v>
      </c>
      <c r="E77" s="282">
        <f t="shared" si="5"/>
        <v>9432.3550000003888</v>
      </c>
      <c r="F77" s="282">
        <f t="shared" si="5"/>
        <v>61208.360819997848</v>
      </c>
      <c r="G77" s="282">
        <f t="shared" si="5"/>
        <v>-79516.387588601006</v>
      </c>
    </row>
    <row r="78" spans="1:7">
      <c r="A78" s="497">
        <v>3</v>
      </c>
      <c r="B78" s="313"/>
      <c r="C78" s="314" t="s">
        <v>276</v>
      </c>
      <c r="D78" s="315">
        <f t="shared" ref="D78:G78" si="6">D20+D21+SUM(D38:D43)+SUM(D57:D64)</f>
        <v>8378648.4757899996</v>
      </c>
      <c r="E78" s="315">
        <f t="shared" si="6"/>
        <v>7952951.182</v>
      </c>
      <c r="F78" s="315">
        <f t="shared" si="6"/>
        <v>8285378.5042600017</v>
      </c>
      <c r="G78" s="315">
        <f t="shared" si="6"/>
        <v>8190527.6115886001</v>
      </c>
    </row>
    <row r="79" spans="1:7">
      <c r="A79" s="497">
        <v>4</v>
      </c>
      <c r="B79" s="313"/>
      <c r="C79" s="314" t="s">
        <v>277</v>
      </c>
      <c r="D79" s="315">
        <f t="shared" ref="D79:G79" si="7">D35+D36+SUM(D44:D53)+SUM(D65:D74)</f>
        <v>8345085.2488600006</v>
      </c>
      <c r="E79" s="315">
        <f t="shared" si="7"/>
        <v>7962383.5370000005</v>
      </c>
      <c r="F79" s="315">
        <f t="shared" si="7"/>
        <v>8346586.865079999</v>
      </c>
      <c r="G79" s="315">
        <f t="shared" si="7"/>
        <v>8111011.2239999985</v>
      </c>
    </row>
    <row r="80" spans="1:7">
      <c r="C80" s="292"/>
      <c r="D80" s="316"/>
      <c r="E80" s="316"/>
      <c r="F80" s="316"/>
      <c r="G80" s="316"/>
    </row>
    <row r="81" spans="1:7">
      <c r="A81" s="573" t="s">
        <v>510</v>
      </c>
      <c r="B81" s="574"/>
      <c r="C81" s="574"/>
      <c r="D81" s="498"/>
      <c r="E81" s="498"/>
      <c r="F81" s="498"/>
      <c r="G81" s="498"/>
    </row>
    <row r="82" spans="1:7" s="257" customFormat="1">
      <c r="A82" s="318">
        <v>50</v>
      </c>
      <c r="B82" s="319"/>
      <c r="C82" s="319" t="s">
        <v>511</v>
      </c>
      <c r="D82" s="283">
        <v>388374.80186000001</v>
      </c>
      <c r="E82" s="283">
        <v>420076.72428037401</v>
      </c>
      <c r="F82" s="283">
        <v>326914.2604999998</v>
      </c>
      <c r="G82" s="283">
        <v>454009.12300000002</v>
      </c>
    </row>
    <row r="83" spans="1:7" s="257" customFormat="1">
      <c r="A83" s="318">
        <v>51</v>
      </c>
      <c r="B83" s="319"/>
      <c r="C83" s="319" t="s">
        <v>512</v>
      </c>
      <c r="D83" s="283">
        <v>0</v>
      </c>
      <c r="E83" s="283">
        <v>0</v>
      </c>
      <c r="F83" s="283">
        <v>0</v>
      </c>
      <c r="G83" s="283">
        <v>0</v>
      </c>
    </row>
    <row r="84" spans="1:7" s="257" customFormat="1">
      <c r="A84" s="318">
        <v>52</v>
      </c>
      <c r="B84" s="319"/>
      <c r="C84" s="319" t="s">
        <v>513</v>
      </c>
      <c r="D84" s="283">
        <v>23274.643650000002</v>
      </c>
      <c r="E84" s="283">
        <v>28208.073719626202</v>
      </c>
      <c r="F84" s="283">
        <v>24778.910520000009</v>
      </c>
      <c r="G84" s="283">
        <v>31502.355</v>
      </c>
    </row>
    <row r="85" spans="1:7" s="257" customFormat="1">
      <c r="A85" s="320">
        <v>54</v>
      </c>
      <c r="B85" s="321"/>
      <c r="C85" s="321" t="s">
        <v>514</v>
      </c>
      <c r="D85" s="283">
        <v>129327.23106999999</v>
      </c>
      <c r="E85" s="283">
        <v>187652.31200000001</v>
      </c>
      <c r="F85" s="283">
        <v>120149.5919</v>
      </c>
      <c r="G85" s="283">
        <v>169935.32</v>
      </c>
    </row>
    <row r="86" spans="1:7" s="257" customFormat="1">
      <c r="A86" s="320">
        <v>55</v>
      </c>
      <c r="B86" s="321"/>
      <c r="C86" s="321" t="s">
        <v>515</v>
      </c>
      <c r="D86" s="283">
        <v>23930.909</v>
      </c>
      <c r="E86" s="283">
        <v>25000</v>
      </c>
      <c r="F86" s="283">
        <v>18641.521000000001</v>
      </c>
      <c r="G86" s="283">
        <v>25000</v>
      </c>
    </row>
    <row r="87" spans="1:7" s="257" customFormat="1">
      <c r="A87" s="320">
        <v>56</v>
      </c>
      <c r="B87" s="321"/>
      <c r="C87" s="321" t="s">
        <v>516</v>
      </c>
      <c r="D87" s="283">
        <v>73776.764190000002</v>
      </c>
      <c r="E87" s="283">
        <v>133725.32</v>
      </c>
      <c r="F87" s="283">
        <v>70004.428520000001</v>
      </c>
      <c r="G87" s="283">
        <v>149087.08799999999</v>
      </c>
    </row>
    <row r="88" spans="1:7" s="257" customFormat="1">
      <c r="A88" s="318">
        <v>57</v>
      </c>
      <c r="B88" s="319"/>
      <c r="C88" s="319" t="s">
        <v>517</v>
      </c>
      <c r="D88" s="283">
        <v>0</v>
      </c>
      <c r="E88" s="283">
        <v>0</v>
      </c>
      <c r="F88" s="283">
        <v>0</v>
      </c>
      <c r="G88" s="283">
        <v>0</v>
      </c>
    </row>
    <row r="89" spans="1:7" s="347" customFormat="1" ht="28">
      <c r="A89" s="327">
        <v>580</v>
      </c>
      <c r="B89" s="328"/>
      <c r="C89" s="328" t="s">
        <v>518</v>
      </c>
      <c r="D89" s="346">
        <v>0</v>
      </c>
      <c r="E89" s="346">
        <v>0</v>
      </c>
      <c r="F89" s="346">
        <v>0</v>
      </c>
      <c r="G89" s="346">
        <v>0</v>
      </c>
    </row>
    <row r="90" spans="1:7" s="347" customFormat="1" ht="28">
      <c r="A90" s="327">
        <v>582</v>
      </c>
      <c r="B90" s="328"/>
      <c r="C90" s="328" t="s">
        <v>519</v>
      </c>
      <c r="D90" s="346">
        <v>0</v>
      </c>
      <c r="E90" s="346">
        <v>0</v>
      </c>
      <c r="F90" s="346">
        <v>0</v>
      </c>
      <c r="G90" s="346">
        <v>0</v>
      </c>
    </row>
    <row r="91" spans="1:7" s="257" customFormat="1">
      <c r="A91" s="318">
        <v>584</v>
      </c>
      <c r="B91" s="319"/>
      <c r="C91" s="319" t="s">
        <v>520</v>
      </c>
      <c r="D91" s="283">
        <v>0</v>
      </c>
      <c r="E91" s="283">
        <v>0</v>
      </c>
      <c r="F91" s="283">
        <v>0</v>
      </c>
      <c r="G91" s="283">
        <v>0</v>
      </c>
    </row>
    <row r="92" spans="1:7" s="347" customFormat="1" ht="28">
      <c r="A92" s="327">
        <v>585</v>
      </c>
      <c r="B92" s="328"/>
      <c r="C92" s="328" t="s">
        <v>521</v>
      </c>
      <c r="D92" s="346">
        <v>0</v>
      </c>
      <c r="E92" s="346">
        <v>0</v>
      </c>
      <c r="F92" s="346">
        <v>0</v>
      </c>
      <c r="G92" s="346">
        <v>0</v>
      </c>
    </row>
    <row r="93" spans="1:7" s="257" customFormat="1">
      <c r="A93" s="318">
        <v>586</v>
      </c>
      <c r="B93" s="319"/>
      <c r="C93" s="319" t="s">
        <v>522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523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524</v>
      </c>
      <c r="D95" s="326">
        <f t="shared" ref="D95:G95" si="8">SUM(D82:D94)</f>
        <v>638684.34976999997</v>
      </c>
      <c r="E95" s="326">
        <f t="shared" si="8"/>
        <v>794662.43000000017</v>
      </c>
      <c r="F95" s="326">
        <f t="shared" si="8"/>
        <v>560488.7124399998</v>
      </c>
      <c r="G95" s="326">
        <f t="shared" si="8"/>
        <v>829533.88599999994</v>
      </c>
    </row>
    <row r="96" spans="1:7" s="347" customFormat="1" ht="14">
      <c r="A96" s="327">
        <v>60</v>
      </c>
      <c r="B96" s="328"/>
      <c r="C96" s="328" t="s">
        <v>525</v>
      </c>
      <c r="D96" s="346">
        <v>117303.4685</v>
      </c>
      <c r="E96" s="346"/>
      <c r="F96" s="346">
        <v>99160.045369999993</v>
      </c>
      <c r="G96" s="346"/>
    </row>
    <row r="97" spans="1:8" s="347" customFormat="1" ht="14">
      <c r="A97" s="327">
        <v>61</v>
      </c>
      <c r="B97" s="328"/>
      <c r="C97" s="328" t="s">
        <v>526</v>
      </c>
      <c r="D97" s="346"/>
      <c r="E97" s="346"/>
      <c r="F97" s="346"/>
      <c r="G97" s="346"/>
    </row>
    <row r="98" spans="1:8" s="257" customFormat="1">
      <c r="A98" s="318">
        <v>62</v>
      </c>
      <c r="B98" s="319"/>
      <c r="C98" s="319" t="s">
        <v>527</v>
      </c>
      <c r="D98" s="283"/>
      <c r="E98" s="283"/>
      <c r="F98" s="283"/>
      <c r="G98" s="283"/>
    </row>
    <row r="99" spans="1:8" s="257" customFormat="1">
      <c r="A99" s="318">
        <v>63</v>
      </c>
      <c r="B99" s="319"/>
      <c r="C99" s="319" t="s">
        <v>528</v>
      </c>
      <c r="D99" s="283">
        <v>26166.07273</v>
      </c>
      <c r="E99" s="283">
        <v>21367.19</v>
      </c>
      <c r="F99" s="283">
        <v>26422.764330000002</v>
      </c>
      <c r="G99" s="283">
        <v>14651.9</v>
      </c>
    </row>
    <row r="100" spans="1:8" s="257" customFormat="1">
      <c r="A100" s="318">
        <v>64</v>
      </c>
      <c r="B100" s="319"/>
      <c r="C100" s="319" t="s">
        <v>529</v>
      </c>
      <c r="D100" s="283">
        <v>1800.27889</v>
      </c>
      <c r="E100" s="283">
        <v>2323.4250000000002</v>
      </c>
      <c r="F100" s="283">
        <v>11782.30197</v>
      </c>
      <c r="G100" s="283">
        <v>2922.7649999999999</v>
      </c>
      <c r="H100" s="515"/>
    </row>
    <row r="101" spans="1:8" s="257" customFormat="1">
      <c r="A101" s="318">
        <v>65</v>
      </c>
      <c r="B101" s="319"/>
      <c r="C101" s="319" t="s">
        <v>530</v>
      </c>
      <c r="D101" s="283"/>
      <c r="E101" s="283"/>
      <c r="F101" s="283"/>
      <c r="G101" s="283"/>
    </row>
    <row r="102" spans="1:8" s="347" customFormat="1" ht="14">
      <c r="A102" s="327">
        <v>66</v>
      </c>
      <c r="B102" s="328"/>
      <c r="C102" s="328" t="s">
        <v>531</v>
      </c>
      <c r="D102" s="346"/>
      <c r="E102" s="346"/>
      <c r="F102" s="346"/>
      <c r="G102" s="346"/>
    </row>
    <row r="103" spans="1:8" s="257" customFormat="1">
      <c r="A103" s="318">
        <v>67</v>
      </c>
      <c r="B103" s="319"/>
      <c r="C103" s="319" t="s">
        <v>517</v>
      </c>
      <c r="D103" s="261"/>
      <c r="E103" s="261"/>
      <c r="F103" s="261"/>
      <c r="G103" s="261"/>
    </row>
    <row r="104" spans="1:8" s="257" customFormat="1" ht="42">
      <c r="A104" s="327" t="s">
        <v>300</v>
      </c>
      <c r="B104" s="319"/>
      <c r="C104" s="328" t="s">
        <v>532</v>
      </c>
      <c r="D104" s="283"/>
      <c r="E104" s="283"/>
      <c r="F104" s="283"/>
      <c r="G104" s="283"/>
    </row>
    <row r="105" spans="1:8" s="257" customFormat="1" ht="56.5" customHeight="1">
      <c r="A105" s="329" t="s">
        <v>533</v>
      </c>
      <c r="B105" s="323"/>
      <c r="C105" s="330" t="s">
        <v>534</v>
      </c>
      <c r="D105" s="290"/>
      <c r="E105" s="290"/>
      <c r="F105" s="290"/>
      <c r="G105" s="290"/>
    </row>
    <row r="106" spans="1:8">
      <c r="A106" s="324">
        <v>6</v>
      </c>
      <c r="B106" s="325"/>
      <c r="C106" s="325" t="s">
        <v>535</v>
      </c>
      <c r="D106" s="326">
        <f t="shared" ref="D106:G106" si="9">SUM(D96:D105)</f>
        <v>145269.82011999999</v>
      </c>
      <c r="E106" s="326">
        <f t="shared" si="9"/>
        <v>23690.614999999998</v>
      </c>
      <c r="F106" s="326">
        <f t="shared" si="9"/>
        <v>137365.11167000001</v>
      </c>
      <c r="G106" s="326">
        <f t="shared" si="9"/>
        <v>17574.665000000001</v>
      </c>
    </row>
    <row r="107" spans="1:8">
      <c r="A107" s="499" t="s">
        <v>305</v>
      </c>
      <c r="B107" s="331"/>
      <c r="C107" s="325" t="s">
        <v>4</v>
      </c>
      <c r="D107" s="326">
        <f t="shared" ref="D107:G107" si="10">(D95-D88)-(D106-D103)</f>
        <v>493414.52964999998</v>
      </c>
      <c r="E107" s="326">
        <f t="shared" si="10"/>
        <v>770971.81500000018</v>
      </c>
      <c r="F107" s="326">
        <f t="shared" si="10"/>
        <v>423123.60076999979</v>
      </c>
      <c r="G107" s="326">
        <f t="shared" si="10"/>
        <v>811959.2209999999</v>
      </c>
    </row>
    <row r="108" spans="1:8">
      <c r="A108" s="501" t="s">
        <v>306</v>
      </c>
      <c r="B108" s="332"/>
      <c r="C108" s="333" t="s">
        <v>536</v>
      </c>
      <c r="D108" s="326">
        <f t="shared" ref="D108:G108" si="11">D107-D85-D86+D100+D101</f>
        <v>341956.66847000003</v>
      </c>
      <c r="E108" s="326">
        <f t="shared" si="11"/>
        <v>560642.92800000019</v>
      </c>
      <c r="F108" s="326">
        <f t="shared" si="11"/>
        <v>296114.78983999975</v>
      </c>
      <c r="G108" s="326">
        <f t="shared" si="11"/>
        <v>619946.66599999985</v>
      </c>
    </row>
    <row r="109" spans="1:8">
      <c r="C109" s="292"/>
      <c r="D109" s="316"/>
      <c r="E109" s="316"/>
      <c r="F109" s="316"/>
      <c r="G109" s="316"/>
    </row>
    <row r="110" spans="1:8">
      <c r="A110" s="502" t="s">
        <v>537</v>
      </c>
      <c r="B110" s="335"/>
      <c r="C110" s="334"/>
      <c r="D110" s="316"/>
      <c r="E110" s="316"/>
      <c r="F110" s="316"/>
      <c r="G110" s="316"/>
    </row>
    <row r="111" spans="1:8" s="257" customFormat="1">
      <c r="A111" s="503">
        <v>10</v>
      </c>
      <c r="B111" s="337"/>
      <c r="C111" s="337" t="s">
        <v>538</v>
      </c>
      <c r="D111" s="338">
        <f t="shared" ref="D111:G111" si="12">D112+D117</f>
        <v>4521796.0708099995</v>
      </c>
      <c r="E111" s="338">
        <f t="shared" si="12"/>
        <v>0</v>
      </c>
      <c r="F111" s="338">
        <f t="shared" si="12"/>
        <v>4470479.514440001</v>
      </c>
      <c r="G111" s="338">
        <f t="shared" si="12"/>
        <v>0</v>
      </c>
    </row>
    <row r="112" spans="1:8" s="257" customFormat="1">
      <c r="A112" s="339" t="s">
        <v>310</v>
      </c>
      <c r="B112" s="340"/>
      <c r="C112" s="340" t="s">
        <v>539</v>
      </c>
      <c r="D112" s="338">
        <f t="shared" ref="D112:G112" si="13">D113+D114+D115+D116</f>
        <v>3217317.0787699996</v>
      </c>
      <c r="E112" s="338">
        <f t="shared" si="13"/>
        <v>0</v>
      </c>
      <c r="F112" s="338">
        <f t="shared" si="13"/>
        <v>2973570.9647000013</v>
      </c>
      <c r="G112" s="338">
        <f t="shared" si="13"/>
        <v>0</v>
      </c>
    </row>
    <row r="113" spans="1:7" s="257" customFormat="1">
      <c r="A113" s="341" t="s">
        <v>312</v>
      </c>
      <c r="B113" s="342"/>
      <c r="C113" s="342" t="s">
        <v>540</v>
      </c>
      <c r="D113" s="283">
        <v>1213741.7362599999</v>
      </c>
      <c r="E113" s="283"/>
      <c r="F113" s="283">
        <v>1307535.7903400001</v>
      </c>
      <c r="G113" s="283"/>
    </row>
    <row r="114" spans="1:7" s="308" customFormat="1" ht="15" customHeight="1">
      <c r="A114" s="343">
        <v>102</v>
      </c>
      <c r="B114" s="344"/>
      <c r="C114" s="344" t="s">
        <v>541</v>
      </c>
      <c r="D114" s="300">
        <v>367709.57573000004</v>
      </c>
      <c r="E114" s="300"/>
      <c r="F114" s="300">
        <v>446136.66108999995</v>
      </c>
      <c r="G114" s="300"/>
    </row>
    <row r="115" spans="1:7" s="257" customFormat="1">
      <c r="A115" s="341">
        <v>104</v>
      </c>
      <c r="B115" s="342"/>
      <c r="C115" s="342" t="s">
        <v>542</v>
      </c>
      <c r="D115" s="283">
        <v>1621867.6079999998</v>
      </c>
      <c r="E115" s="283"/>
      <c r="F115" s="283">
        <v>1205314.346910001</v>
      </c>
      <c r="G115" s="283"/>
    </row>
    <row r="116" spans="1:7" s="257" customFormat="1">
      <c r="A116" s="341">
        <v>106</v>
      </c>
      <c r="B116" s="342"/>
      <c r="C116" s="342" t="s">
        <v>543</v>
      </c>
      <c r="D116" s="283">
        <v>13998.158780000002</v>
      </c>
      <c r="E116" s="283"/>
      <c r="F116" s="283">
        <v>14584.166359999999</v>
      </c>
      <c r="G116" s="283"/>
    </row>
    <row r="117" spans="1:7" s="257" customFormat="1">
      <c r="A117" s="339" t="s">
        <v>317</v>
      </c>
      <c r="B117" s="340"/>
      <c r="C117" s="340" t="s">
        <v>544</v>
      </c>
      <c r="D117" s="338">
        <f t="shared" ref="D117:G117" si="14">D118+D119+D120</f>
        <v>1304478.9920399999</v>
      </c>
      <c r="E117" s="338">
        <f t="shared" si="14"/>
        <v>0</v>
      </c>
      <c r="F117" s="338">
        <f t="shared" si="14"/>
        <v>1496908.5497399999</v>
      </c>
      <c r="G117" s="338">
        <f t="shared" si="14"/>
        <v>0</v>
      </c>
    </row>
    <row r="118" spans="1:7" s="257" customFormat="1">
      <c r="A118" s="341">
        <v>107</v>
      </c>
      <c r="B118" s="342"/>
      <c r="C118" s="342" t="s">
        <v>545</v>
      </c>
      <c r="D118" s="283">
        <v>702979.10540999996</v>
      </c>
      <c r="E118" s="283"/>
      <c r="F118" s="283">
        <v>856146.73314000003</v>
      </c>
      <c r="G118" s="283"/>
    </row>
    <row r="119" spans="1:7" s="257" customFormat="1">
      <c r="A119" s="341">
        <v>108</v>
      </c>
      <c r="B119" s="342"/>
      <c r="C119" s="342" t="s">
        <v>546</v>
      </c>
      <c r="D119" s="283">
        <v>601499.88662999996</v>
      </c>
      <c r="E119" s="283"/>
      <c r="F119" s="283">
        <v>640761.8165999999</v>
      </c>
      <c r="G119" s="283"/>
    </row>
    <row r="120" spans="1:7" s="347" customFormat="1" ht="28">
      <c r="A120" s="343">
        <v>109</v>
      </c>
      <c r="B120" s="345"/>
      <c r="C120" s="345" t="s">
        <v>547</v>
      </c>
      <c r="D120" s="346">
        <v>0</v>
      </c>
      <c r="E120" s="346"/>
      <c r="F120" s="346"/>
      <c r="G120" s="346"/>
    </row>
    <row r="121" spans="1:7" s="257" customFormat="1">
      <c r="A121" s="339">
        <v>14</v>
      </c>
      <c r="B121" s="340"/>
      <c r="C121" s="340" t="s">
        <v>548</v>
      </c>
      <c r="D121" s="348">
        <f t="shared" ref="D121:G121" si="15">SUM(D122:D130)</f>
        <v>15344531.751110001</v>
      </c>
      <c r="E121" s="348">
        <f t="shared" si="15"/>
        <v>0</v>
      </c>
      <c r="F121" s="348">
        <f t="shared" si="15"/>
        <v>15296728.366919998</v>
      </c>
      <c r="G121" s="348">
        <f t="shared" si="15"/>
        <v>0</v>
      </c>
    </row>
    <row r="122" spans="1:7" s="257" customFormat="1">
      <c r="A122" s="341" t="s">
        <v>323</v>
      </c>
      <c r="B122" s="342"/>
      <c r="C122" s="342" t="s">
        <v>549</v>
      </c>
      <c r="D122" s="283">
        <v>13038736.28052</v>
      </c>
      <c r="E122" s="283"/>
      <c r="F122" s="283">
        <v>12831825.63008</v>
      </c>
      <c r="G122" s="283"/>
    </row>
    <row r="123" spans="1:7" s="257" customFormat="1">
      <c r="A123" s="341">
        <v>144</v>
      </c>
      <c r="B123" s="342"/>
      <c r="C123" s="342" t="s">
        <v>514</v>
      </c>
      <c r="D123" s="283">
        <v>477317.13535</v>
      </c>
      <c r="E123" s="283"/>
      <c r="F123" s="283">
        <v>582828.48966999992</v>
      </c>
      <c r="G123" s="283"/>
    </row>
    <row r="124" spans="1:7" s="257" customFormat="1">
      <c r="A124" s="341">
        <v>145</v>
      </c>
      <c r="B124" s="342"/>
      <c r="C124" s="342" t="s">
        <v>550</v>
      </c>
      <c r="D124" s="283">
        <v>1016546.0385500001</v>
      </c>
      <c r="E124" s="349"/>
      <c r="F124" s="349">
        <v>1064131.4460500001</v>
      </c>
      <c r="G124" s="349"/>
    </row>
    <row r="125" spans="1:7" s="257" customFormat="1">
      <c r="A125" s="341">
        <v>146</v>
      </c>
      <c r="B125" s="342"/>
      <c r="C125" s="342" t="s">
        <v>551</v>
      </c>
      <c r="D125" s="283">
        <v>811932.2966900001</v>
      </c>
      <c r="E125" s="349"/>
      <c r="F125" s="349">
        <v>817942.80112000008</v>
      </c>
      <c r="G125" s="349"/>
    </row>
    <row r="126" spans="1:7" s="347" customFormat="1" ht="29.5" customHeight="1">
      <c r="A126" s="343" t="s">
        <v>327</v>
      </c>
      <c r="B126" s="345"/>
      <c r="C126" s="345" t="s">
        <v>552</v>
      </c>
      <c r="D126" s="350"/>
      <c r="E126" s="350"/>
      <c r="F126" s="350"/>
      <c r="G126" s="350"/>
    </row>
    <row r="127" spans="1:7" s="257" customFormat="1">
      <c r="A127" s="341">
        <v>1484</v>
      </c>
      <c r="B127" s="342"/>
      <c r="C127" s="342" t="s">
        <v>553</v>
      </c>
      <c r="D127" s="349"/>
      <c r="E127" s="349"/>
      <c r="F127" s="349"/>
      <c r="G127" s="349"/>
    </row>
    <row r="128" spans="1:7" s="347" customFormat="1" ht="14">
      <c r="A128" s="343">
        <v>1485</v>
      </c>
      <c r="B128" s="345"/>
      <c r="C128" s="345" t="s">
        <v>554</v>
      </c>
      <c r="D128" s="350"/>
      <c r="E128" s="350"/>
      <c r="F128" s="350"/>
      <c r="G128" s="350"/>
    </row>
    <row r="129" spans="1:7" s="347" customFormat="1" ht="28">
      <c r="A129" s="343">
        <v>1486</v>
      </c>
      <c r="B129" s="345"/>
      <c r="C129" s="345" t="s">
        <v>555</v>
      </c>
      <c r="D129" s="350"/>
      <c r="E129" s="350"/>
      <c r="F129" s="350"/>
      <c r="G129" s="350"/>
    </row>
    <row r="130" spans="1:7" s="347" customFormat="1" ht="14">
      <c r="A130" s="504">
        <v>1489</v>
      </c>
      <c r="B130" s="505"/>
      <c r="C130" s="505" t="s">
        <v>556</v>
      </c>
      <c r="D130" s="506"/>
      <c r="E130" s="506"/>
      <c r="F130" s="506"/>
      <c r="G130" s="506"/>
    </row>
    <row r="131" spans="1:7">
      <c r="A131" s="507">
        <v>1</v>
      </c>
      <c r="B131" s="355"/>
      <c r="C131" s="354" t="s">
        <v>557</v>
      </c>
      <c r="D131" s="356">
        <f>D111+D121</f>
        <v>19866327.82192</v>
      </c>
      <c r="E131" s="356">
        <f>E111+E121</f>
        <v>0</v>
      </c>
      <c r="F131" s="356">
        <f>F111+F121</f>
        <v>19767207.881359998</v>
      </c>
      <c r="G131" s="356">
        <f>G111+G121</f>
        <v>0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503">
        <v>20</v>
      </c>
      <c r="B133" s="337"/>
      <c r="C133" s="337" t="s">
        <v>558</v>
      </c>
      <c r="D133" s="466">
        <f t="shared" ref="D133:G133" si="16">D134+D140</f>
        <v>17316965.173799999</v>
      </c>
      <c r="E133" s="466">
        <f t="shared" si="16"/>
        <v>0</v>
      </c>
      <c r="F133" s="466">
        <f t="shared" si="16"/>
        <v>17097367.3004</v>
      </c>
      <c r="G133" s="466">
        <f t="shared" si="16"/>
        <v>0</v>
      </c>
    </row>
    <row r="134" spans="1:7" s="257" customFormat="1">
      <c r="A134" s="358" t="s">
        <v>335</v>
      </c>
      <c r="B134" s="340"/>
      <c r="C134" s="340" t="s">
        <v>559</v>
      </c>
      <c r="D134" s="338">
        <f t="shared" ref="D134:G134" si="17">D135+D136+D138+D139</f>
        <v>6098575.2973499997</v>
      </c>
      <c r="E134" s="338">
        <f t="shared" si="17"/>
        <v>0</v>
      </c>
      <c r="F134" s="338">
        <f t="shared" si="17"/>
        <v>6032864.8226499995</v>
      </c>
      <c r="G134" s="338">
        <f t="shared" si="17"/>
        <v>0</v>
      </c>
    </row>
    <row r="135" spans="1:7" s="269" customFormat="1">
      <c r="A135" s="359">
        <v>200</v>
      </c>
      <c r="B135" s="342"/>
      <c r="C135" s="342" t="s">
        <v>560</v>
      </c>
      <c r="D135" s="283">
        <v>2729158.7228600001</v>
      </c>
      <c r="E135" s="283"/>
      <c r="F135" s="283">
        <v>2686481.6990099996</v>
      </c>
      <c r="G135" s="283"/>
    </row>
    <row r="136" spans="1:7" s="269" customFormat="1">
      <c r="A136" s="359">
        <v>201</v>
      </c>
      <c r="B136" s="342"/>
      <c r="C136" s="342" t="s">
        <v>561</v>
      </c>
      <c r="D136" s="283">
        <v>2934338.6126000001</v>
      </c>
      <c r="E136" s="283"/>
      <c r="F136" s="283">
        <v>2924512.1982</v>
      </c>
      <c r="G136" s="283"/>
    </row>
    <row r="137" spans="1:7" s="269" customFormat="1">
      <c r="A137" s="360" t="s">
        <v>562</v>
      </c>
      <c r="B137" s="361"/>
      <c r="C137" s="361" t="s">
        <v>563</v>
      </c>
      <c r="D137" s="362"/>
      <c r="E137" s="362"/>
      <c r="F137" s="362"/>
      <c r="G137" s="362"/>
    </row>
    <row r="138" spans="1:7" s="269" customFormat="1">
      <c r="A138" s="359">
        <v>204</v>
      </c>
      <c r="B138" s="342"/>
      <c r="C138" s="342" t="s">
        <v>564</v>
      </c>
      <c r="D138" s="283">
        <v>286183.08540999994</v>
      </c>
      <c r="E138" s="349"/>
      <c r="F138" s="349">
        <v>259287.85518999997</v>
      </c>
      <c r="G138" s="349"/>
    </row>
    <row r="139" spans="1:7" s="269" customFormat="1">
      <c r="A139" s="359">
        <v>205</v>
      </c>
      <c r="B139" s="342"/>
      <c r="C139" s="342" t="s">
        <v>565</v>
      </c>
      <c r="D139" s="283">
        <v>148894.87647999998</v>
      </c>
      <c r="E139" s="349"/>
      <c r="F139" s="349">
        <v>162583.07024999999</v>
      </c>
      <c r="G139" s="349"/>
    </row>
    <row r="140" spans="1:7" s="269" customFormat="1">
      <c r="A140" s="358" t="s">
        <v>343</v>
      </c>
      <c r="B140" s="340"/>
      <c r="C140" s="340" t="s">
        <v>566</v>
      </c>
      <c r="D140" s="338">
        <f t="shared" ref="D140:G140" si="18">D141+D143+D144</f>
        <v>11218389.87645</v>
      </c>
      <c r="E140" s="338">
        <f t="shared" si="18"/>
        <v>0</v>
      </c>
      <c r="F140" s="338">
        <f t="shared" si="18"/>
        <v>11064502.477750001</v>
      </c>
      <c r="G140" s="338">
        <f t="shared" si="18"/>
        <v>0</v>
      </c>
    </row>
    <row r="141" spans="1:7" s="269" customFormat="1">
      <c r="A141" s="359">
        <v>206</v>
      </c>
      <c r="B141" s="342"/>
      <c r="C141" s="342" t="s">
        <v>567</v>
      </c>
      <c r="D141" s="283">
        <v>10595425.515520001</v>
      </c>
      <c r="E141" s="349"/>
      <c r="F141" s="349">
        <v>10387619.909120001</v>
      </c>
      <c r="G141" s="349"/>
    </row>
    <row r="142" spans="1:7" s="269" customFormat="1">
      <c r="A142" s="360" t="s">
        <v>568</v>
      </c>
      <c r="B142" s="361"/>
      <c r="C142" s="361" t="s">
        <v>569</v>
      </c>
      <c r="D142" s="289">
        <v>657897.54729999998</v>
      </c>
      <c r="E142" s="362"/>
      <c r="F142" s="362">
        <v>665385.50249999994</v>
      </c>
      <c r="G142" s="362"/>
    </row>
    <row r="143" spans="1:7" s="269" customFormat="1">
      <c r="A143" s="359">
        <v>208</v>
      </c>
      <c r="B143" s="342"/>
      <c r="C143" s="342" t="s">
        <v>570</v>
      </c>
      <c r="D143" s="283">
        <v>556273.92124000005</v>
      </c>
      <c r="E143" s="349"/>
      <c r="F143" s="349">
        <v>598704.21328999999</v>
      </c>
      <c r="G143" s="349"/>
    </row>
    <row r="144" spans="1:7" s="273" customFormat="1" ht="28">
      <c r="A144" s="343">
        <v>209</v>
      </c>
      <c r="B144" s="345"/>
      <c r="C144" s="345" t="s">
        <v>571</v>
      </c>
      <c r="D144" s="346">
        <v>66690.439689999999</v>
      </c>
      <c r="E144" s="350"/>
      <c r="F144" s="350">
        <v>78178.355340000009</v>
      </c>
      <c r="G144" s="350"/>
    </row>
    <row r="145" spans="1:7" s="257" customFormat="1">
      <c r="A145" s="358">
        <v>29</v>
      </c>
      <c r="B145" s="340"/>
      <c r="C145" s="340" t="s">
        <v>572</v>
      </c>
      <c r="D145" s="349">
        <v>2549362.6481399992</v>
      </c>
      <c r="E145" s="349"/>
      <c r="F145" s="349">
        <v>2669840.5809600102</v>
      </c>
      <c r="G145" s="349"/>
    </row>
    <row r="146" spans="1:7" s="257" customFormat="1">
      <c r="A146" s="363" t="s">
        <v>573</v>
      </c>
      <c r="B146" s="364"/>
      <c r="C146" s="364" t="s">
        <v>574</v>
      </c>
      <c r="D146" s="295">
        <v>1704678.3266299996</v>
      </c>
      <c r="E146" s="295"/>
      <c r="F146" s="295">
        <v>1649355.5531100102</v>
      </c>
      <c r="G146" s="295"/>
    </row>
    <row r="147" spans="1:7">
      <c r="A147" s="507">
        <v>2</v>
      </c>
      <c r="B147" s="355"/>
      <c r="C147" s="354" t="s">
        <v>575</v>
      </c>
      <c r="D147" s="356">
        <f>D133+D145</f>
        <v>19866327.821939997</v>
      </c>
      <c r="E147" s="356">
        <f>E133+E145</f>
        <v>0</v>
      </c>
      <c r="F147" s="356">
        <f>F133+F145</f>
        <v>19767207.881360009</v>
      </c>
      <c r="G147" s="356">
        <f>G133+G145</f>
        <v>0</v>
      </c>
    </row>
    <row r="148" spans="1:7" ht="7.5" customHeight="1"/>
    <row r="149" spans="1:7" ht="13.5" customHeight="1">
      <c r="A149" s="508" t="s">
        <v>576</v>
      </c>
      <c r="B149" s="366"/>
      <c r="C149" s="367"/>
      <c r="D149" s="366"/>
      <c r="E149" s="366"/>
      <c r="F149" s="366"/>
      <c r="G149" s="366"/>
    </row>
    <row r="150" spans="1:7">
      <c r="A150" s="369" t="s">
        <v>577</v>
      </c>
      <c r="B150" s="369"/>
      <c r="C150" s="369" t="s">
        <v>155</v>
      </c>
      <c r="D150" s="370">
        <f t="shared" ref="D150:G150" si="19">D77+SUM(D8:D12)-D30-D31+D16-D33+D59+D63-D73+D64-D74-D54+D20-D35</f>
        <v>428481.21115000127</v>
      </c>
      <c r="E150" s="370">
        <f t="shared" si="19"/>
        <v>450929.87100000039</v>
      </c>
      <c r="F150" s="370">
        <f t="shared" si="19"/>
        <v>531229.63399999798</v>
      </c>
      <c r="G150" s="370">
        <f t="shared" si="19"/>
        <v>385008.53041139897</v>
      </c>
    </row>
    <row r="151" spans="1:7">
      <c r="A151" s="372" t="s">
        <v>578</v>
      </c>
      <c r="B151" s="372"/>
      <c r="C151" s="372" t="s">
        <v>579</v>
      </c>
      <c r="D151" s="373">
        <f t="shared" ref="D151:G151" si="20">IF(D177=0,0,D150/D177)</f>
        <v>5.326180247353457E-2</v>
      </c>
      <c r="E151" s="373">
        <f t="shared" si="20"/>
        <v>5.6926888605620028E-2</v>
      </c>
      <c r="F151" s="373">
        <f t="shared" si="20"/>
        <v>6.5977709752048946E-2</v>
      </c>
      <c r="G151" s="373">
        <f t="shared" si="20"/>
        <v>4.7793622501998249E-2</v>
      </c>
    </row>
    <row r="152" spans="1:7" s="443" customFormat="1" ht="28">
      <c r="A152" s="375" t="s">
        <v>580</v>
      </c>
      <c r="B152" s="375"/>
      <c r="C152" s="375" t="s">
        <v>581</v>
      </c>
      <c r="D152" s="393">
        <f t="shared" ref="D152:G152" si="21">IF(D107=0,0,D150/D107)</f>
        <v>0.86840006810083459</v>
      </c>
      <c r="E152" s="393">
        <f t="shared" si="21"/>
        <v>0.58488502721724045</v>
      </c>
      <c r="F152" s="393">
        <f t="shared" si="21"/>
        <v>1.2554951627214057</v>
      </c>
      <c r="G152" s="393">
        <f t="shared" si="21"/>
        <v>0.4741722496078396</v>
      </c>
    </row>
    <row r="153" spans="1:7" s="443" customFormat="1" ht="28">
      <c r="A153" s="379" t="s">
        <v>580</v>
      </c>
      <c r="B153" s="379"/>
      <c r="C153" s="379" t="s">
        <v>582</v>
      </c>
      <c r="D153" s="509">
        <f t="shared" ref="D153:G153" si="22">IF(0=D108,0,D150/D108)</f>
        <v>1.2530277975485424</v>
      </c>
      <c r="E153" s="509">
        <f t="shared" si="22"/>
        <v>0.80430849740425203</v>
      </c>
      <c r="F153" s="509">
        <f t="shared" si="22"/>
        <v>1.7939989903477576</v>
      </c>
      <c r="G153" s="509">
        <f t="shared" si="22"/>
        <v>0.62103492369035351</v>
      </c>
    </row>
    <row r="154" spans="1:7" s="443" customFormat="1" ht="28">
      <c r="A154" s="382" t="s">
        <v>583</v>
      </c>
      <c r="B154" s="382"/>
      <c r="C154" s="382" t="s">
        <v>584</v>
      </c>
      <c r="D154" s="383">
        <f t="shared" ref="D154:G154" si="23">D150-D107</f>
        <v>-64933.318499998713</v>
      </c>
      <c r="E154" s="383">
        <f t="shared" si="23"/>
        <v>-320041.94399999978</v>
      </c>
      <c r="F154" s="383">
        <f t="shared" si="23"/>
        <v>108106.0332299982</v>
      </c>
      <c r="G154" s="383">
        <f t="shared" si="23"/>
        <v>-426950.69058860093</v>
      </c>
    </row>
    <row r="155" spans="1:7" ht="27.5" customHeight="1">
      <c r="A155" s="385" t="s">
        <v>585</v>
      </c>
      <c r="B155" s="385"/>
      <c r="C155" s="385" t="s">
        <v>586</v>
      </c>
      <c r="D155" s="386">
        <f t="shared" ref="D155:G155" si="24">D150-D108</f>
        <v>86524.542680001236</v>
      </c>
      <c r="E155" s="386">
        <f t="shared" si="24"/>
        <v>-109713.0569999998</v>
      </c>
      <c r="F155" s="386">
        <f t="shared" si="24"/>
        <v>235114.84415999823</v>
      </c>
      <c r="G155" s="386">
        <f t="shared" si="24"/>
        <v>-234938.13558860088</v>
      </c>
    </row>
    <row r="156" spans="1:7">
      <c r="A156" s="369" t="s">
        <v>587</v>
      </c>
      <c r="B156" s="369"/>
      <c r="C156" s="369" t="s">
        <v>588</v>
      </c>
      <c r="D156" s="387">
        <f t="shared" ref="D156:G156" si="25">D135+D136-D137+D141-D142</f>
        <v>15601025.303680001</v>
      </c>
      <c r="E156" s="387">
        <f t="shared" si="25"/>
        <v>0</v>
      </c>
      <c r="F156" s="387">
        <f t="shared" si="25"/>
        <v>15333228.303830002</v>
      </c>
      <c r="G156" s="387">
        <f t="shared" si="25"/>
        <v>0</v>
      </c>
    </row>
    <row r="157" spans="1:7">
      <c r="A157" s="389" t="s">
        <v>589</v>
      </c>
      <c r="B157" s="389"/>
      <c r="C157" s="389" t="s">
        <v>590</v>
      </c>
      <c r="D157" s="390">
        <f t="shared" ref="D157:G157" si="26">IF(D177=0,0,D156/D177)</f>
        <v>1.9392652617814008</v>
      </c>
      <c r="E157" s="390">
        <f t="shared" si="26"/>
        <v>0</v>
      </c>
      <c r="F157" s="390">
        <f t="shared" si="26"/>
        <v>1.904357780221277</v>
      </c>
      <c r="G157" s="390">
        <f t="shared" si="26"/>
        <v>0</v>
      </c>
    </row>
    <row r="158" spans="1:7">
      <c r="A158" s="369" t="s">
        <v>591</v>
      </c>
      <c r="B158" s="369"/>
      <c r="C158" s="369" t="s">
        <v>592</v>
      </c>
      <c r="D158" s="387">
        <f t="shared" ref="D158:G158" si="27">D133-D142-D111</f>
        <v>12137271.55569</v>
      </c>
      <c r="E158" s="387">
        <f t="shared" si="27"/>
        <v>0</v>
      </c>
      <c r="F158" s="387">
        <f t="shared" si="27"/>
        <v>11961502.283459999</v>
      </c>
      <c r="G158" s="387">
        <f t="shared" si="27"/>
        <v>0</v>
      </c>
    </row>
    <row r="159" spans="1:7">
      <c r="A159" s="372" t="s">
        <v>593</v>
      </c>
      <c r="B159" s="372"/>
      <c r="C159" s="372" t="s">
        <v>594</v>
      </c>
      <c r="D159" s="391">
        <f t="shared" ref="D159:G159" si="28">D121-D123-D124-D142-D145</f>
        <v>10643408.38177</v>
      </c>
      <c r="E159" s="391">
        <f t="shared" si="28"/>
        <v>0</v>
      </c>
      <c r="F159" s="391">
        <f t="shared" si="28"/>
        <v>10314542.347739991</v>
      </c>
      <c r="G159" s="391">
        <f t="shared" si="28"/>
        <v>0</v>
      </c>
    </row>
    <row r="160" spans="1:7">
      <c r="A160" s="372" t="s">
        <v>595</v>
      </c>
      <c r="B160" s="372"/>
      <c r="C160" s="372" t="s">
        <v>596</v>
      </c>
      <c r="D160" s="392">
        <f t="shared" ref="D160:G160" si="29">IF(D175=0,"-",1000*D158/D175)</f>
        <v>24740.75795427027</v>
      </c>
      <c r="E160" s="392">
        <f t="shared" si="29"/>
        <v>0</v>
      </c>
      <c r="F160" s="392">
        <f t="shared" si="29"/>
        <v>24227.986460484579</v>
      </c>
      <c r="G160" s="392" t="str">
        <f t="shared" si="29"/>
        <v>-</v>
      </c>
    </row>
    <row r="161" spans="1:7">
      <c r="A161" s="372" t="s">
        <v>595</v>
      </c>
      <c r="B161" s="372"/>
      <c r="C161" s="372" t="s">
        <v>597</v>
      </c>
      <c r="D161" s="391">
        <f t="shared" ref="D161:G161" si="30">IF(D175=0,0,1000*(D159/D175))</f>
        <v>21695.649584306677</v>
      </c>
      <c r="E161" s="391">
        <f t="shared" si="30"/>
        <v>0</v>
      </c>
      <c r="F161" s="391">
        <f t="shared" si="30"/>
        <v>20892.074124559942</v>
      </c>
      <c r="G161" s="391">
        <f t="shared" si="30"/>
        <v>0</v>
      </c>
    </row>
    <row r="162" spans="1:7">
      <c r="A162" s="389" t="s">
        <v>598</v>
      </c>
      <c r="B162" s="389"/>
      <c r="C162" s="389" t="s">
        <v>599</v>
      </c>
      <c r="D162" s="390">
        <f t="shared" ref="D162:G162" si="31">IF((D22+D23+D65+D66)=0,0,D158/(D22+D23+D65+D66))</f>
        <v>2.0074893728124361</v>
      </c>
      <c r="E162" s="390">
        <f t="shared" si="31"/>
        <v>0</v>
      </c>
      <c r="F162" s="390">
        <f t="shared" si="31"/>
        <v>1.9521500223953334</v>
      </c>
      <c r="G162" s="390">
        <f t="shared" si="31"/>
        <v>0</v>
      </c>
    </row>
    <row r="163" spans="1:7">
      <c r="A163" s="372" t="s">
        <v>600</v>
      </c>
      <c r="B163" s="372"/>
      <c r="C163" s="372" t="s">
        <v>601</v>
      </c>
      <c r="D163" s="370">
        <f t="shared" ref="D163:G163" si="32">D145</f>
        <v>2549362.6481399992</v>
      </c>
      <c r="E163" s="370">
        <f t="shared" si="32"/>
        <v>0</v>
      </c>
      <c r="F163" s="370">
        <f t="shared" si="32"/>
        <v>2669840.5809600102</v>
      </c>
      <c r="G163" s="370">
        <f t="shared" si="32"/>
        <v>0</v>
      </c>
    </row>
    <row r="164" spans="1:7" ht="28">
      <c r="A164" s="375" t="s">
        <v>602</v>
      </c>
      <c r="B164" s="389"/>
      <c r="C164" s="389" t="s">
        <v>603</v>
      </c>
      <c r="D164" s="393">
        <f>IF(D178=0,0,D146/D178)</f>
        <v>0.21101746152673934</v>
      </c>
      <c r="E164" s="393">
        <f>IF(E178=0,0,E146/E178)</f>
        <v>0</v>
      </c>
      <c r="F164" s="393">
        <f>IF(F178=0,0,F146/F178)</f>
        <v>0.20641598789086049</v>
      </c>
      <c r="G164" s="393">
        <f>IF(G178=0,0,G146/G178)</f>
        <v>0</v>
      </c>
    </row>
    <row r="165" spans="1:7">
      <c r="A165" s="395" t="s">
        <v>604</v>
      </c>
      <c r="B165" s="395"/>
      <c r="C165" s="395" t="s">
        <v>605</v>
      </c>
      <c r="D165" s="396">
        <f t="shared" ref="D165:G165" si="33">IF(D177=0,0,D180/D177)</f>
        <v>7.2659647726168466E-2</v>
      </c>
      <c r="E165" s="396">
        <f t="shared" si="33"/>
        <v>7.1438026540013341E-2</v>
      </c>
      <c r="F165" s="396">
        <f t="shared" si="33"/>
        <v>6.6909997953987027E-2</v>
      </c>
      <c r="G165" s="396">
        <f t="shared" si="33"/>
        <v>6.7050809687249371E-2</v>
      </c>
    </row>
    <row r="166" spans="1:7">
      <c r="A166" s="372" t="s">
        <v>606</v>
      </c>
      <c r="B166" s="372"/>
      <c r="C166" s="372" t="s">
        <v>607</v>
      </c>
      <c r="D166" s="370">
        <f t="shared" ref="D166:G166" si="34">D55</f>
        <v>16680.850449999998</v>
      </c>
      <c r="E166" s="370">
        <f t="shared" si="34"/>
        <v>22764.255999999994</v>
      </c>
      <c r="F166" s="370">
        <f t="shared" si="34"/>
        <v>44546.214030000032</v>
      </c>
      <c r="G166" s="370">
        <f t="shared" si="34"/>
        <v>46897.950999999972</v>
      </c>
    </row>
    <row r="167" spans="1:7" s="443" customFormat="1" ht="28">
      <c r="A167" s="375" t="s">
        <v>608</v>
      </c>
      <c r="B167" s="389"/>
      <c r="C167" s="389" t="s">
        <v>609</v>
      </c>
      <c r="D167" s="393">
        <f t="shared" ref="D167:G167" si="35">IF(0=D111,0,(D44+D45+D46+D47+D48)/D111)</f>
        <v>2.8221624350507363E-2</v>
      </c>
      <c r="E167" s="393">
        <f t="shared" si="35"/>
        <v>0</v>
      </c>
      <c r="F167" s="393">
        <f t="shared" si="35"/>
        <v>3.3623215691847091E-2</v>
      </c>
      <c r="G167" s="393">
        <f t="shared" si="35"/>
        <v>0</v>
      </c>
    </row>
    <row r="168" spans="1:7">
      <c r="A168" s="372" t="s">
        <v>610</v>
      </c>
      <c r="B168" s="369"/>
      <c r="C168" s="369" t="s">
        <v>611</v>
      </c>
      <c r="D168" s="370">
        <f t="shared" ref="D168:G168" si="36">D38-D44</f>
        <v>119852.70521000001</v>
      </c>
      <c r="E168" s="370">
        <f t="shared" si="36"/>
        <v>121201.007</v>
      </c>
      <c r="F168" s="370">
        <f t="shared" si="36"/>
        <v>68647.533799999976</v>
      </c>
      <c r="G168" s="370">
        <f t="shared" si="36"/>
        <v>73121.129000000001</v>
      </c>
    </row>
    <row r="169" spans="1:7">
      <c r="A169" s="389" t="s">
        <v>612</v>
      </c>
      <c r="B169" s="389"/>
      <c r="C169" s="389" t="s">
        <v>613</v>
      </c>
      <c r="D169" s="373">
        <f t="shared" ref="D169:G169" si="37">IF(D177=0,0,D168/D177)</f>
        <v>1.4898135425077131E-2</v>
      </c>
      <c r="E169" s="373">
        <f t="shared" si="37"/>
        <v>1.5300818748328091E-2</v>
      </c>
      <c r="F169" s="373">
        <f t="shared" si="37"/>
        <v>8.5258930796966517E-3</v>
      </c>
      <c r="G169" s="373">
        <f t="shared" si="37"/>
        <v>9.0770031318829405E-3</v>
      </c>
    </row>
    <row r="170" spans="1:7">
      <c r="A170" s="372" t="s">
        <v>614</v>
      </c>
      <c r="B170" s="372"/>
      <c r="C170" s="372" t="s">
        <v>615</v>
      </c>
      <c r="D170" s="370">
        <f t="shared" ref="D170:G170" si="38">SUM(D82:D87)+SUM(D89:D94)</f>
        <v>638684.34976999997</v>
      </c>
      <c r="E170" s="370">
        <f t="shared" si="38"/>
        <v>794662.43000000017</v>
      </c>
      <c r="F170" s="370">
        <f t="shared" si="38"/>
        <v>560488.7124399998</v>
      </c>
      <c r="G170" s="370">
        <f t="shared" si="38"/>
        <v>829533.88599999994</v>
      </c>
    </row>
    <row r="171" spans="1:7">
      <c r="A171" s="372" t="s">
        <v>616</v>
      </c>
      <c r="B171" s="372"/>
      <c r="C171" s="372" t="s">
        <v>617</v>
      </c>
      <c r="D171" s="391">
        <f t="shared" ref="D171:G171" si="39">SUM(D96:D102)+SUM(D104:D105)</f>
        <v>145269.82011999999</v>
      </c>
      <c r="E171" s="391">
        <f t="shared" si="39"/>
        <v>23690.614999999998</v>
      </c>
      <c r="F171" s="391">
        <f t="shared" si="39"/>
        <v>137365.11167000001</v>
      </c>
      <c r="G171" s="391">
        <f t="shared" si="39"/>
        <v>17574.665000000001</v>
      </c>
    </row>
    <row r="172" spans="1:7">
      <c r="A172" s="395" t="s">
        <v>618</v>
      </c>
      <c r="B172" s="395"/>
      <c r="C172" s="395" t="s">
        <v>619</v>
      </c>
      <c r="D172" s="396">
        <f t="shared" ref="D172:G172" si="40">IF(D184=0,0,D170/D184)</f>
        <v>7.7832330643683292E-2</v>
      </c>
      <c r="E172" s="396">
        <f t="shared" si="40"/>
        <v>9.660967177425879E-2</v>
      </c>
      <c r="F172" s="396">
        <f t="shared" si="40"/>
        <v>6.9747419342505529E-2</v>
      </c>
      <c r="G172" s="396">
        <f t="shared" si="40"/>
        <v>9.8181550777857521E-2</v>
      </c>
    </row>
    <row r="174" spans="1:7">
      <c r="A174" s="516" t="s">
        <v>620</v>
      </c>
      <c r="C174" s="292"/>
      <c r="D174" s="517"/>
      <c r="E174" s="517"/>
      <c r="F174" s="517"/>
      <c r="G174" s="517"/>
    </row>
    <row r="175" spans="1:7" s="257" customFormat="1">
      <c r="A175" s="479" t="s">
        <v>621</v>
      </c>
      <c r="B175" s="252"/>
      <c r="C175" s="252" t="s">
        <v>622</v>
      </c>
      <c r="D175" s="510">
        <v>490578</v>
      </c>
      <c r="E175" s="510">
        <v>493706</v>
      </c>
      <c r="F175" s="510">
        <v>493706</v>
      </c>
      <c r="G175" s="510">
        <v>0</v>
      </c>
    </row>
    <row r="176" spans="1:7">
      <c r="A176" s="457" t="s">
        <v>623</v>
      </c>
      <c r="B176" s="399"/>
      <c r="C176" s="399"/>
      <c r="D176" s="399"/>
      <c r="E176" s="399"/>
      <c r="F176" s="399"/>
      <c r="G176" s="399"/>
    </row>
    <row r="177" spans="1:7">
      <c r="A177" s="459" t="s">
        <v>624</v>
      </c>
      <c r="B177" s="399"/>
      <c r="C177" s="399" t="s">
        <v>625</v>
      </c>
      <c r="D177" s="400">
        <f t="shared" ref="D177:G177" si="41">SUM(D22:D32)+SUM(D44:D53)+SUM(D65:D72)+D75</f>
        <v>8044812.4406400006</v>
      </c>
      <c r="E177" s="400">
        <f t="shared" si="41"/>
        <v>7921210.557</v>
      </c>
      <c r="F177" s="400">
        <f t="shared" si="41"/>
        <v>8051653.1415899992</v>
      </c>
      <c r="G177" s="400">
        <f t="shared" si="41"/>
        <v>8055646.5539999986</v>
      </c>
    </row>
    <row r="178" spans="1:7">
      <c r="A178" s="459" t="s">
        <v>626</v>
      </c>
      <c r="B178" s="399"/>
      <c r="C178" s="399" t="s">
        <v>627</v>
      </c>
      <c r="D178" s="400">
        <f t="shared" ref="D178:G178" si="42">D78-D17-D20-D59-D63-D64</f>
        <v>8078375.6675699996</v>
      </c>
      <c r="E178" s="400">
        <f t="shared" si="42"/>
        <v>7911778.2019999996</v>
      </c>
      <c r="F178" s="400">
        <f t="shared" si="42"/>
        <v>7990444.7807700019</v>
      </c>
      <c r="G178" s="400">
        <f t="shared" si="42"/>
        <v>8135162.9415886002</v>
      </c>
    </row>
    <row r="179" spans="1:7">
      <c r="A179" s="459"/>
      <c r="B179" s="399"/>
      <c r="C179" s="399" t="s">
        <v>628</v>
      </c>
      <c r="D179" s="400">
        <f t="shared" ref="D179:G179" si="43">D178+D170</f>
        <v>8717060.0173399989</v>
      </c>
      <c r="E179" s="400">
        <f t="shared" si="43"/>
        <v>8706440.6319999993</v>
      </c>
      <c r="F179" s="400">
        <f t="shared" si="43"/>
        <v>8550933.4932100009</v>
      </c>
      <c r="G179" s="400">
        <f t="shared" si="43"/>
        <v>8964696.8275885992</v>
      </c>
    </row>
    <row r="180" spans="1:7">
      <c r="A180" s="399" t="s">
        <v>629</v>
      </c>
      <c r="B180" s="399"/>
      <c r="C180" s="399" t="s">
        <v>630</v>
      </c>
      <c r="D180" s="400">
        <f t="shared" ref="D180:G180" si="44">D38-D44+D8+D9+D10+D16-D33</f>
        <v>584533.23796000006</v>
      </c>
      <c r="E180" s="400">
        <f t="shared" si="44"/>
        <v>565875.64999999991</v>
      </c>
      <c r="F180" s="400">
        <f t="shared" si="44"/>
        <v>538736.09523000009</v>
      </c>
      <c r="G180" s="400">
        <f t="shared" si="44"/>
        <v>540137.62400000007</v>
      </c>
    </row>
    <row r="181" spans="1:7" ht="27.5" customHeight="1">
      <c r="A181" s="462" t="s">
        <v>631</v>
      </c>
      <c r="B181" s="402"/>
      <c r="C181" s="402" t="s">
        <v>632</v>
      </c>
      <c r="D181" s="403">
        <f t="shared" ref="D181:G181" si="45">D22+D23+D24+D25+D26+D29+SUM(D44:D47)+SUM(D49:D53)-D54+D32-D33+SUM(D65:D70)+D72</f>
        <v>8009307.9921900015</v>
      </c>
      <c r="E181" s="403">
        <f t="shared" si="45"/>
        <v>7879363.1070000008</v>
      </c>
      <c r="F181" s="403">
        <f t="shared" si="45"/>
        <v>8017191.540529999</v>
      </c>
      <c r="G181" s="403">
        <f t="shared" si="45"/>
        <v>8015114.5839999998</v>
      </c>
    </row>
    <row r="182" spans="1:7">
      <c r="A182" s="464" t="s">
        <v>633</v>
      </c>
      <c r="B182" s="402"/>
      <c r="C182" s="402" t="s">
        <v>634</v>
      </c>
      <c r="D182" s="403">
        <f t="shared" ref="D182:G182" si="46">D181+D171</f>
        <v>8154577.8123100018</v>
      </c>
      <c r="E182" s="403">
        <f t="shared" si="46"/>
        <v>7903053.722000001</v>
      </c>
      <c r="F182" s="403">
        <f t="shared" si="46"/>
        <v>8154556.6521999985</v>
      </c>
      <c r="G182" s="403">
        <f t="shared" si="46"/>
        <v>8032689.2489999998</v>
      </c>
    </row>
    <row r="183" spans="1:7">
      <c r="A183" s="464" t="s">
        <v>635</v>
      </c>
      <c r="B183" s="402"/>
      <c r="C183" s="402" t="s">
        <v>636</v>
      </c>
      <c r="D183" s="403">
        <f t="shared" ref="D183:G183" si="47">D4+D5-D7+D38+D39+D40+D41+D43+D13-D16+D57+D58+D60+D62</f>
        <v>7567216.0066499999</v>
      </c>
      <c r="E183" s="403">
        <f t="shared" si="47"/>
        <v>7430833.1689999998</v>
      </c>
      <c r="F183" s="403">
        <f t="shared" si="47"/>
        <v>7475489.0731700025</v>
      </c>
      <c r="G183" s="403">
        <f t="shared" si="47"/>
        <v>7619445.3715885999</v>
      </c>
    </row>
    <row r="184" spans="1:7">
      <c r="A184" s="464" t="s">
        <v>637</v>
      </c>
      <c r="B184" s="402"/>
      <c r="C184" s="402" t="s">
        <v>638</v>
      </c>
      <c r="D184" s="403">
        <f t="shared" ref="D184:G184" si="48">D183+D170</f>
        <v>8205900.3564200001</v>
      </c>
      <c r="E184" s="403">
        <f t="shared" si="48"/>
        <v>8225495.5989999995</v>
      </c>
      <c r="F184" s="403">
        <f t="shared" si="48"/>
        <v>8035977.7856100025</v>
      </c>
      <c r="G184" s="403">
        <f t="shared" si="48"/>
        <v>8448979.2575885989</v>
      </c>
    </row>
    <row r="185" spans="1:7">
      <c r="A185" s="464"/>
      <c r="B185" s="402"/>
      <c r="C185" s="402" t="s">
        <v>639</v>
      </c>
      <c r="D185" s="403">
        <f t="shared" ref="D185:G186" si="49">D181-D183</f>
        <v>442091.98554000165</v>
      </c>
      <c r="E185" s="403">
        <f t="shared" si="49"/>
        <v>448529.93800000101</v>
      </c>
      <c r="F185" s="403">
        <f t="shared" si="49"/>
        <v>541702.4673599964</v>
      </c>
      <c r="G185" s="403">
        <f t="shared" si="49"/>
        <v>395669.21241139993</v>
      </c>
    </row>
    <row r="186" spans="1:7">
      <c r="A186" s="464"/>
      <c r="B186" s="402"/>
      <c r="C186" s="402" t="s">
        <v>640</v>
      </c>
      <c r="D186" s="403">
        <f t="shared" si="49"/>
        <v>-51322.544109998271</v>
      </c>
      <c r="E186" s="403">
        <f t="shared" si="49"/>
        <v>-322441.87699999847</v>
      </c>
      <c r="F186" s="403">
        <f t="shared" si="49"/>
        <v>118578.86658999603</v>
      </c>
      <c r="G186" s="403">
        <f t="shared" si="49"/>
        <v>-416290.00858859904</v>
      </c>
    </row>
  </sheetData>
  <sheetProtection selectLockedCells="1" sort="0" autoFilter="0" pivotTables="0"/>
  <autoFilter ref="A1:AM1" xr:uid="{00000000-0009-0000-0000-000019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2" man="1"/>
    <brk id="148" max="12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:AQ186"/>
  <sheetViews>
    <sheetView zoomScale="115" zoomScaleNormal="115" workbookViewId="0">
      <selection activeCell="B31" sqref="B31"/>
    </sheetView>
  </sheetViews>
  <sheetFormatPr baseColWidth="10" defaultColWidth="11.5" defaultRowHeight="13"/>
  <cols>
    <col min="1" max="1" width="20.33203125" style="252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43" s="244" customFormat="1" ht="18" customHeight="1">
      <c r="A1" s="467" t="s">
        <v>190</v>
      </c>
      <c r="B1" s="520" t="s">
        <v>647</v>
      </c>
      <c r="C1" s="520" t="s">
        <v>174</v>
      </c>
      <c r="D1" s="241" t="s">
        <v>176</v>
      </c>
      <c r="E1" s="242" t="s">
        <v>22</v>
      </c>
      <c r="F1" s="241" t="s">
        <v>176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</row>
    <row r="2" spans="1:43" s="250" customFormat="1" ht="15" customHeight="1">
      <c r="A2" s="245"/>
      <c r="B2" s="246"/>
      <c r="C2" s="247" t="s">
        <v>648</v>
      </c>
      <c r="D2" s="248">
        <v>2015</v>
      </c>
      <c r="E2" s="249">
        <v>2016</v>
      </c>
      <c r="F2" s="248">
        <v>2016</v>
      </c>
      <c r="G2" s="249">
        <v>2017</v>
      </c>
    </row>
    <row r="3" spans="1:43" ht="15" customHeight="1">
      <c r="A3" s="571" t="s">
        <v>432</v>
      </c>
      <c r="B3" s="572"/>
      <c r="C3" s="572"/>
      <c r="D3" s="251"/>
      <c r="E3" s="251"/>
      <c r="F3" s="251"/>
      <c r="G3" s="251"/>
    </row>
    <row r="4" spans="1:43" s="257" customFormat="1" ht="12.75" customHeight="1">
      <c r="A4" s="253">
        <v>30</v>
      </c>
      <c r="B4" s="254"/>
      <c r="C4" s="255" t="s">
        <v>116</v>
      </c>
      <c r="D4" s="256">
        <v>258439.22347999999</v>
      </c>
      <c r="E4" s="256">
        <v>258310.9</v>
      </c>
      <c r="F4" s="256">
        <v>260234.81759999998</v>
      </c>
      <c r="G4" s="256">
        <v>258392.9</v>
      </c>
    </row>
    <row r="5" spans="1:43" s="257" customFormat="1" ht="12.75" customHeight="1">
      <c r="A5" s="258">
        <v>31</v>
      </c>
      <c r="B5" s="259"/>
      <c r="C5" s="260" t="s">
        <v>433</v>
      </c>
      <c r="D5" s="261">
        <v>75114.123619999998</v>
      </c>
      <c r="E5" s="261">
        <v>76405.3</v>
      </c>
      <c r="F5" s="261">
        <v>72199.21385</v>
      </c>
      <c r="G5" s="261">
        <v>76354.399999999994</v>
      </c>
    </row>
    <row r="6" spans="1:43" s="257" customFormat="1" ht="12.75" customHeight="1">
      <c r="A6" s="262" t="s">
        <v>118</v>
      </c>
      <c r="B6" s="263"/>
      <c r="C6" s="264" t="s">
        <v>434</v>
      </c>
      <c r="D6" s="261">
        <v>9510.6165700000001</v>
      </c>
      <c r="E6" s="261">
        <v>9608.7000000000007</v>
      </c>
      <c r="F6" s="261">
        <v>8701.0460899999998</v>
      </c>
      <c r="G6" s="261">
        <v>10162.700000000001</v>
      </c>
    </row>
    <row r="7" spans="1:43" s="257" customFormat="1" ht="12.75" customHeight="1">
      <c r="A7" s="262" t="s">
        <v>435</v>
      </c>
      <c r="B7" s="263"/>
      <c r="C7" s="264" t="s">
        <v>436</v>
      </c>
      <c r="D7" s="261">
        <v>0</v>
      </c>
      <c r="E7" s="261">
        <v>0</v>
      </c>
      <c r="F7" s="261">
        <v>0</v>
      </c>
      <c r="G7" s="261">
        <v>0</v>
      </c>
    </row>
    <row r="8" spans="1:43" s="257" customFormat="1" ht="12.75" customHeight="1">
      <c r="A8" s="265">
        <v>330</v>
      </c>
      <c r="B8" s="259"/>
      <c r="C8" s="260" t="s">
        <v>437</v>
      </c>
      <c r="D8" s="261">
        <v>16981.652999999998</v>
      </c>
      <c r="E8" s="261">
        <v>17308.7</v>
      </c>
      <c r="F8" s="261">
        <v>16987.492719999998</v>
      </c>
      <c r="G8" s="261">
        <v>16788.900000000001</v>
      </c>
    </row>
    <row r="9" spans="1:43" s="257" customFormat="1" ht="12.75" customHeight="1">
      <c r="A9" s="265">
        <v>332</v>
      </c>
      <c r="B9" s="259"/>
      <c r="C9" s="260" t="s">
        <v>438</v>
      </c>
      <c r="D9" s="261">
        <v>0</v>
      </c>
      <c r="E9" s="261">
        <v>0</v>
      </c>
      <c r="F9" s="261">
        <v>0</v>
      </c>
      <c r="G9" s="261">
        <v>0</v>
      </c>
    </row>
    <row r="10" spans="1:43" s="257" customFormat="1" ht="12.75" customHeight="1">
      <c r="A10" s="265">
        <v>339</v>
      </c>
      <c r="B10" s="259"/>
      <c r="C10" s="260" t="s">
        <v>439</v>
      </c>
      <c r="D10" s="261">
        <v>0</v>
      </c>
      <c r="E10" s="261">
        <v>0</v>
      </c>
      <c r="F10" s="261">
        <v>0</v>
      </c>
      <c r="G10" s="261">
        <v>0</v>
      </c>
    </row>
    <row r="11" spans="1:43" s="347" customFormat="1" ht="28.25" customHeight="1">
      <c r="A11" s="521">
        <v>350</v>
      </c>
      <c r="B11" s="487"/>
      <c r="C11" s="268" t="s">
        <v>440</v>
      </c>
      <c r="D11" s="261">
        <v>32.4</v>
      </c>
      <c r="E11" s="261">
        <v>34</v>
      </c>
      <c r="F11" s="261">
        <v>167.30223999999998</v>
      </c>
      <c r="G11" s="261">
        <v>32</v>
      </c>
    </row>
    <row r="12" spans="1:43" s="269" customFormat="1" ht="28">
      <c r="A12" s="266">
        <v>351</v>
      </c>
      <c r="B12" s="267"/>
      <c r="C12" s="268" t="s">
        <v>441</v>
      </c>
      <c r="D12" s="261">
        <v>11343.714089999999</v>
      </c>
      <c r="E12" s="261">
        <v>10660.8</v>
      </c>
      <c r="F12" s="261">
        <v>10865.780480000001</v>
      </c>
      <c r="G12" s="261">
        <v>10453.4</v>
      </c>
    </row>
    <row r="13" spans="1:43" s="257" customFormat="1" ht="12.75" customHeight="1">
      <c r="A13" s="258">
        <v>36</v>
      </c>
      <c r="B13" s="259"/>
      <c r="C13" s="260" t="s">
        <v>442</v>
      </c>
      <c r="D13" s="261">
        <v>415915.39730999997</v>
      </c>
      <c r="E13" s="261">
        <v>431857.3</v>
      </c>
      <c r="F13" s="261">
        <v>431717.80073000002</v>
      </c>
      <c r="G13" s="261">
        <v>439608</v>
      </c>
    </row>
    <row r="14" spans="1:43" s="257" customFormat="1" ht="12.75" customHeight="1">
      <c r="A14" s="270" t="s">
        <v>443</v>
      </c>
      <c r="B14" s="259"/>
      <c r="C14" s="271" t="s">
        <v>444</v>
      </c>
      <c r="D14" s="261">
        <v>87915.119340000005</v>
      </c>
      <c r="E14" s="261">
        <v>89806.9</v>
      </c>
      <c r="F14" s="261">
        <v>87560.409510000012</v>
      </c>
      <c r="G14" s="261">
        <v>86820.4</v>
      </c>
    </row>
    <row r="15" spans="1:43" s="257" customFormat="1" ht="12.75" customHeight="1">
      <c r="A15" s="270" t="s">
        <v>445</v>
      </c>
      <c r="B15" s="259"/>
      <c r="C15" s="271" t="s">
        <v>446</v>
      </c>
      <c r="D15" s="261">
        <v>11532.88766</v>
      </c>
      <c r="E15" s="261">
        <v>11826.5</v>
      </c>
      <c r="F15" s="261">
        <v>10396.04465</v>
      </c>
      <c r="G15" s="261">
        <v>12084.6</v>
      </c>
    </row>
    <row r="16" spans="1:43" s="273" customFormat="1" ht="26.25" customHeight="1">
      <c r="A16" s="270" t="s">
        <v>447</v>
      </c>
      <c r="B16" s="272"/>
      <c r="C16" s="271" t="s">
        <v>448</v>
      </c>
      <c r="D16" s="261">
        <v>18864.995999999999</v>
      </c>
      <c r="E16" s="261">
        <v>17897.3</v>
      </c>
      <c r="F16" s="261">
        <v>17760.11606</v>
      </c>
      <c r="G16" s="261">
        <v>16679.599999999999</v>
      </c>
    </row>
    <row r="17" spans="1:7" s="274" customFormat="1">
      <c r="A17" s="258">
        <v>37</v>
      </c>
      <c r="B17" s="259"/>
      <c r="C17" s="260" t="s">
        <v>449</v>
      </c>
      <c r="D17" s="261">
        <v>110572.58166</v>
      </c>
      <c r="E17" s="261">
        <v>111317.9</v>
      </c>
      <c r="F17" s="261">
        <v>110955.61361</v>
      </c>
      <c r="G17" s="261">
        <v>110344.6</v>
      </c>
    </row>
    <row r="18" spans="1:7" s="274" customFormat="1">
      <c r="A18" s="265" t="s">
        <v>450</v>
      </c>
      <c r="B18" s="259"/>
      <c r="C18" s="260" t="s">
        <v>451</v>
      </c>
      <c r="D18" s="261">
        <v>0</v>
      </c>
      <c r="E18" s="261">
        <v>0</v>
      </c>
      <c r="F18" s="261">
        <v>0</v>
      </c>
      <c r="G18" s="261">
        <v>0</v>
      </c>
    </row>
    <row r="19" spans="1:7" s="274" customFormat="1">
      <c r="A19" s="265" t="s">
        <v>452</v>
      </c>
      <c r="B19" s="259"/>
      <c r="C19" s="260" t="s">
        <v>453</v>
      </c>
      <c r="D19" s="261">
        <v>106477.4855</v>
      </c>
      <c r="E19" s="261">
        <v>107131.3</v>
      </c>
      <c r="F19" s="261">
        <v>106106.87135</v>
      </c>
      <c r="G19" s="261">
        <v>106825.2</v>
      </c>
    </row>
    <row r="20" spans="1:7" s="257" customFormat="1" ht="12.75" customHeight="1">
      <c r="A20" s="276">
        <v>39</v>
      </c>
      <c r="B20" s="277"/>
      <c r="C20" s="278" t="s">
        <v>138</v>
      </c>
      <c r="D20" s="279">
        <v>334.5</v>
      </c>
      <c r="E20" s="279">
        <v>334.5</v>
      </c>
      <c r="F20" s="279">
        <v>307.2</v>
      </c>
      <c r="G20" s="279">
        <v>309.5</v>
      </c>
    </row>
    <row r="21" spans="1:7" ht="12.75" customHeight="1">
      <c r="A21" s="280"/>
      <c r="B21" s="280"/>
      <c r="C21" s="281" t="s">
        <v>454</v>
      </c>
      <c r="D21" s="282">
        <f t="shared" ref="D21:G21" si="0">D4+D5+SUM(D8:D13)+D17</f>
        <v>888399.09316000005</v>
      </c>
      <c r="E21" s="282">
        <f t="shared" si="0"/>
        <v>905894.9</v>
      </c>
      <c r="F21" s="282">
        <f t="shared" si="0"/>
        <v>903128.02122999995</v>
      </c>
      <c r="G21" s="282">
        <f t="shared" si="0"/>
        <v>911974.2</v>
      </c>
    </row>
    <row r="22" spans="1:7" s="257" customFormat="1" ht="12.75" customHeight="1">
      <c r="A22" s="265" t="s">
        <v>217</v>
      </c>
      <c r="B22" s="259"/>
      <c r="C22" s="260" t="s">
        <v>455</v>
      </c>
      <c r="D22" s="522">
        <v>289124.03454999998</v>
      </c>
      <c r="E22" s="523">
        <v>278750</v>
      </c>
      <c r="F22" s="283">
        <v>278562.02439999999</v>
      </c>
      <c r="G22" s="283">
        <v>281590</v>
      </c>
    </row>
    <row r="23" spans="1:7" s="257" customFormat="1" ht="12.75" customHeight="1">
      <c r="A23" s="265" t="s">
        <v>219</v>
      </c>
      <c r="B23" s="259"/>
      <c r="C23" s="260" t="s">
        <v>456</v>
      </c>
      <c r="D23" s="283">
        <v>51968.855250000001</v>
      </c>
      <c r="E23" s="523">
        <v>52354</v>
      </c>
      <c r="F23" s="283">
        <v>55971.11</v>
      </c>
      <c r="G23" s="283">
        <v>54985.2</v>
      </c>
    </row>
    <row r="24" spans="1:7" s="284" customFormat="1" ht="12.75" customHeight="1">
      <c r="A24" s="258">
        <v>41</v>
      </c>
      <c r="B24" s="259"/>
      <c r="C24" s="260" t="s">
        <v>457</v>
      </c>
      <c r="D24" s="283">
        <v>13891.184090000001</v>
      </c>
      <c r="E24" s="524">
        <v>2083.6</v>
      </c>
      <c r="F24" s="283">
        <v>7905.7416000000003</v>
      </c>
      <c r="G24" s="283">
        <v>7997.2</v>
      </c>
    </row>
    <row r="25" spans="1:7" s="257" customFormat="1" ht="12.75" customHeight="1">
      <c r="A25" s="285">
        <v>42</v>
      </c>
      <c r="B25" s="286"/>
      <c r="C25" s="260" t="s">
        <v>458</v>
      </c>
      <c r="D25" s="283">
        <v>42717.77216</v>
      </c>
      <c r="E25" s="523">
        <v>41412.400000000001</v>
      </c>
      <c r="F25" s="283">
        <v>42136.116310000005</v>
      </c>
      <c r="G25" s="283">
        <v>42567.199999999997</v>
      </c>
    </row>
    <row r="26" spans="1:7" s="288" customFormat="1" ht="12.75" customHeight="1">
      <c r="A26" s="266">
        <v>430</v>
      </c>
      <c r="B26" s="259"/>
      <c r="C26" s="260" t="s">
        <v>649</v>
      </c>
      <c r="D26" s="287">
        <v>106.78135</v>
      </c>
      <c r="E26" s="524">
        <v>118.5</v>
      </c>
      <c r="F26" s="287">
        <v>91.468399999999988</v>
      </c>
      <c r="G26" s="287">
        <v>101</v>
      </c>
    </row>
    <row r="27" spans="1:7" s="288" customFormat="1" ht="12.75" customHeight="1">
      <c r="A27" s="266">
        <v>431</v>
      </c>
      <c r="B27" s="259"/>
      <c r="C27" s="260" t="s">
        <v>460</v>
      </c>
      <c r="D27" s="287">
        <v>28.569800000000001</v>
      </c>
      <c r="E27" s="525">
        <v>20</v>
      </c>
      <c r="F27" s="287">
        <v>23.6266</v>
      </c>
      <c r="G27" s="287">
        <v>20</v>
      </c>
    </row>
    <row r="28" spans="1:7" s="288" customFormat="1" ht="12.75" customHeight="1">
      <c r="A28" s="266">
        <v>432</v>
      </c>
      <c r="B28" s="259"/>
      <c r="C28" s="260" t="s">
        <v>461</v>
      </c>
      <c r="D28" s="287">
        <v>0</v>
      </c>
      <c r="E28" s="526">
        <v>0</v>
      </c>
      <c r="F28" s="287">
        <v>0</v>
      </c>
      <c r="G28" s="287">
        <v>0</v>
      </c>
    </row>
    <row r="29" spans="1:7" s="288" customFormat="1" ht="12.75" customHeight="1">
      <c r="A29" s="266">
        <v>439</v>
      </c>
      <c r="B29" s="259"/>
      <c r="C29" s="260" t="s">
        <v>462</v>
      </c>
      <c r="D29" s="287">
        <v>3</v>
      </c>
      <c r="E29" s="526">
        <v>3</v>
      </c>
      <c r="F29" s="287">
        <v>3</v>
      </c>
      <c r="G29" s="287">
        <v>3</v>
      </c>
    </row>
    <row r="30" spans="1:7" s="257" customFormat="1" ht="28">
      <c r="A30" s="266">
        <v>450</v>
      </c>
      <c r="B30" s="267"/>
      <c r="C30" s="268" t="s">
        <v>463</v>
      </c>
      <c r="D30" s="261">
        <v>155.54074</v>
      </c>
      <c r="E30" s="526">
        <v>0</v>
      </c>
      <c r="F30" s="261">
        <v>0</v>
      </c>
      <c r="G30" s="261">
        <v>0</v>
      </c>
    </row>
    <row r="31" spans="1:7" s="269" customFormat="1" ht="28">
      <c r="A31" s="266">
        <v>451</v>
      </c>
      <c r="B31" s="267"/>
      <c r="C31" s="268" t="s">
        <v>464</v>
      </c>
      <c r="D31" s="527">
        <v>10078.0155</v>
      </c>
      <c r="E31" s="526">
        <v>11217.9</v>
      </c>
      <c r="F31" s="527">
        <v>10541.751249999999</v>
      </c>
      <c r="G31" s="527">
        <v>9535.6</v>
      </c>
    </row>
    <row r="32" spans="1:7" s="257" customFormat="1" ht="12.75" customHeight="1">
      <c r="A32" s="258">
        <v>46</v>
      </c>
      <c r="B32" s="259"/>
      <c r="C32" s="260" t="s">
        <v>465</v>
      </c>
      <c r="D32" s="283">
        <v>384025.98340999999</v>
      </c>
      <c r="E32" s="526">
        <v>388125.7</v>
      </c>
      <c r="F32" s="283">
        <v>385538.93234</v>
      </c>
      <c r="G32" s="283">
        <v>390136.4</v>
      </c>
    </row>
    <row r="33" spans="1:7" s="269" customFormat="1" ht="12.75" customHeight="1">
      <c r="A33" s="275" t="s">
        <v>466</v>
      </c>
      <c r="B33" s="263"/>
      <c r="C33" s="264" t="s">
        <v>467</v>
      </c>
      <c r="D33" s="289">
        <v>0</v>
      </c>
      <c r="E33" s="526">
        <v>0</v>
      </c>
      <c r="F33" s="289">
        <v>0</v>
      </c>
      <c r="G33" s="289">
        <v>0</v>
      </c>
    </row>
    <row r="34" spans="1:7" s="257" customFormat="1" ht="15" customHeight="1">
      <c r="A34" s="258">
        <v>47</v>
      </c>
      <c r="B34" s="259"/>
      <c r="C34" s="260" t="s">
        <v>449</v>
      </c>
      <c r="D34" s="283">
        <v>110572.58166</v>
      </c>
      <c r="E34" s="526">
        <v>111317.9</v>
      </c>
      <c r="F34" s="283">
        <v>110955.61361</v>
      </c>
      <c r="G34" s="283">
        <v>110344.6</v>
      </c>
    </row>
    <row r="35" spans="1:7" s="257" customFormat="1" ht="15" customHeight="1">
      <c r="A35" s="276">
        <v>49</v>
      </c>
      <c r="B35" s="277"/>
      <c r="C35" s="278" t="s">
        <v>138</v>
      </c>
      <c r="D35" s="290">
        <v>334.5</v>
      </c>
      <c r="E35" s="523">
        <v>334.5</v>
      </c>
      <c r="F35" s="290">
        <v>307.2</v>
      </c>
      <c r="G35" s="290">
        <v>309.5</v>
      </c>
    </row>
    <row r="36" spans="1:7" ht="13.5" customHeight="1">
      <c r="A36" s="280"/>
      <c r="B36" s="291"/>
      <c r="C36" s="281" t="s">
        <v>468</v>
      </c>
      <c r="D36" s="282">
        <f t="shared" ref="D36:G36" si="1">D22+D23+D24+D25+D26+D27+D28+D29+D30+D31+D32+D34</f>
        <v>902672.31851000001</v>
      </c>
      <c r="E36" s="282">
        <f t="shared" si="1"/>
        <v>885403.00000000012</v>
      </c>
      <c r="F36" s="282">
        <f t="shared" si="1"/>
        <v>891729.38451</v>
      </c>
      <c r="G36" s="282">
        <f t="shared" si="1"/>
        <v>897280.20000000007</v>
      </c>
    </row>
    <row r="37" spans="1:7" s="292" customFormat="1" ht="15" customHeight="1">
      <c r="A37" s="280"/>
      <c r="B37" s="291"/>
      <c r="C37" s="281" t="s">
        <v>469</v>
      </c>
      <c r="D37" s="282">
        <f t="shared" ref="D37:G37" si="2">D36-D21</f>
        <v>14273.225349999964</v>
      </c>
      <c r="E37" s="282">
        <f t="shared" si="2"/>
        <v>-20491.899999999907</v>
      </c>
      <c r="F37" s="282">
        <f t="shared" si="2"/>
        <v>-11398.636719999951</v>
      </c>
      <c r="G37" s="282">
        <f t="shared" si="2"/>
        <v>-14693.999999999884</v>
      </c>
    </row>
    <row r="38" spans="1:7" s="269" customFormat="1" ht="15" customHeight="1">
      <c r="A38" s="265">
        <v>340</v>
      </c>
      <c r="B38" s="259"/>
      <c r="C38" s="260" t="s">
        <v>470</v>
      </c>
      <c r="D38" s="283">
        <v>6541.1030899999996</v>
      </c>
      <c r="E38" s="523">
        <v>6977.6</v>
      </c>
      <c r="F38" s="283">
        <v>6439.82042</v>
      </c>
      <c r="G38" s="283">
        <v>6917.6</v>
      </c>
    </row>
    <row r="39" spans="1:7" s="269" customFormat="1" ht="15" customHeight="1">
      <c r="A39" s="265">
        <v>341</v>
      </c>
      <c r="B39" s="259"/>
      <c r="C39" s="260" t="s">
        <v>471</v>
      </c>
      <c r="D39" s="283">
        <v>0</v>
      </c>
      <c r="E39" s="523">
        <v>0</v>
      </c>
      <c r="F39" s="283">
        <v>0</v>
      </c>
      <c r="G39" s="283">
        <v>0</v>
      </c>
    </row>
    <row r="40" spans="1:7" s="269" customFormat="1" ht="15" customHeight="1">
      <c r="A40" s="265">
        <v>342</v>
      </c>
      <c r="B40" s="259"/>
      <c r="C40" s="260" t="s">
        <v>472</v>
      </c>
      <c r="D40" s="283">
        <v>2.8104499999999999</v>
      </c>
      <c r="E40" s="523">
        <v>3.2</v>
      </c>
      <c r="F40" s="283">
        <v>2.879</v>
      </c>
      <c r="G40" s="283">
        <v>2.9</v>
      </c>
    </row>
    <row r="41" spans="1:7" s="269" customFormat="1" ht="15" customHeight="1">
      <c r="A41" s="265">
        <v>343</v>
      </c>
      <c r="B41" s="259"/>
      <c r="C41" s="260" t="s">
        <v>650</v>
      </c>
      <c r="D41" s="283">
        <v>47.504100000000001</v>
      </c>
      <c r="E41" s="524">
        <v>62</v>
      </c>
      <c r="F41" s="283">
        <v>45.497</v>
      </c>
      <c r="G41" s="283">
        <v>57.8</v>
      </c>
    </row>
    <row r="42" spans="1:7" s="269" customFormat="1" ht="15" customHeight="1">
      <c r="A42" s="265">
        <v>344</v>
      </c>
      <c r="B42" s="259"/>
      <c r="C42" s="260" t="s">
        <v>474</v>
      </c>
      <c r="D42" s="283">
        <v>0</v>
      </c>
      <c r="E42" s="528">
        <v>0</v>
      </c>
      <c r="F42" s="283">
        <v>0</v>
      </c>
      <c r="G42" s="283">
        <v>0</v>
      </c>
    </row>
    <row r="43" spans="1:7" s="269" customFormat="1" ht="15" customHeight="1">
      <c r="A43" s="265">
        <v>349</v>
      </c>
      <c r="B43" s="259"/>
      <c r="C43" s="260" t="s">
        <v>475</v>
      </c>
      <c r="D43" s="283">
        <v>360.92388</v>
      </c>
      <c r="E43" s="528">
        <v>0</v>
      </c>
      <c r="F43" s="283">
        <v>487.48722999999995</v>
      </c>
      <c r="G43" s="283">
        <v>450</v>
      </c>
    </row>
    <row r="44" spans="1:7" s="257" customFormat="1" ht="15" customHeight="1">
      <c r="A44" s="258">
        <v>440</v>
      </c>
      <c r="B44" s="259"/>
      <c r="C44" s="260" t="s">
        <v>476</v>
      </c>
      <c r="D44" s="283">
        <v>2676.0365000000002</v>
      </c>
      <c r="E44" s="523">
        <v>3020.9</v>
      </c>
      <c r="F44" s="283">
        <v>2546.39014</v>
      </c>
      <c r="G44" s="283">
        <v>2650</v>
      </c>
    </row>
    <row r="45" spans="1:7" s="257" customFormat="1" ht="15" customHeight="1">
      <c r="A45" s="258">
        <v>441</v>
      </c>
      <c r="B45" s="259"/>
      <c r="C45" s="260" t="s">
        <v>477</v>
      </c>
      <c r="D45" s="283">
        <v>1.2</v>
      </c>
      <c r="E45" s="523">
        <v>50</v>
      </c>
      <c r="F45" s="283">
        <v>153.232</v>
      </c>
      <c r="G45" s="283">
        <v>1150</v>
      </c>
    </row>
    <row r="46" spans="1:7" s="257" customFormat="1" ht="15" customHeight="1">
      <c r="A46" s="258">
        <v>442</v>
      </c>
      <c r="B46" s="259"/>
      <c r="C46" s="260" t="s">
        <v>478</v>
      </c>
      <c r="D46" s="283">
        <v>269.80200000000002</v>
      </c>
      <c r="E46" s="523">
        <v>277.39999999999998</v>
      </c>
      <c r="F46" s="283">
        <v>255.602</v>
      </c>
      <c r="G46" s="283">
        <v>269.8</v>
      </c>
    </row>
    <row r="47" spans="1:7" s="257" customFormat="1" ht="15" customHeight="1">
      <c r="A47" s="258">
        <v>443</v>
      </c>
      <c r="B47" s="259"/>
      <c r="C47" s="260" t="s">
        <v>479</v>
      </c>
      <c r="D47" s="283">
        <v>25.135549999999999</v>
      </c>
      <c r="E47" s="523">
        <v>91.2</v>
      </c>
      <c r="F47" s="283">
        <v>114.7166</v>
      </c>
      <c r="G47" s="283">
        <v>91.2</v>
      </c>
    </row>
    <row r="48" spans="1:7" s="257" customFormat="1" ht="15" customHeight="1">
      <c r="A48" s="258">
        <v>444</v>
      </c>
      <c r="B48" s="259"/>
      <c r="C48" s="260" t="s">
        <v>480</v>
      </c>
      <c r="D48" s="283">
        <v>0</v>
      </c>
      <c r="E48" s="523">
        <v>0</v>
      </c>
      <c r="F48" s="283">
        <v>0</v>
      </c>
      <c r="G48" s="283">
        <v>0</v>
      </c>
    </row>
    <row r="49" spans="1:7" s="257" customFormat="1" ht="15" customHeight="1">
      <c r="A49" s="258">
        <v>445</v>
      </c>
      <c r="B49" s="259"/>
      <c r="C49" s="260" t="s">
        <v>481</v>
      </c>
      <c r="D49" s="283">
        <v>2802.67</v>
      </c>
      <c r="E49" s="523">
        <v>2887</v>
      </c>
      <c r="F49" s="283">
        <v>2876.67</v>
      </c>
      <c r="G49" s="283">
        <v>2803</v>
      </c>
    </row>
    <row r="50" spans="1:7" s="257" customFormat="1" ht="15" customHeight="1">
      <c r="A50" s="258">
        <v>446</v>
      </c>
      <c r="B50" s="259"/>
      <c r="C50" s="260" t="s">
        <v>482</v>
      </c>
      <c r="D50" s="283">
        <v>1067.26</v>
      </c>
      <c r="E50" s="523">
        <v>1290</v>
      </c>
      <c r="F50" s="283">
        <v>1252.4974499999998</v>
      </c>
      <c r="G50" s="283">
        <v>1307.3</v>
      </c>
    </row>
    <row r="51" spans="1:7" s="257" customFormat="1" ht="15" customHeight="1">
      <c r="A51" s="258">
        <v>447</v>
      </c>
      <c r="B51" s="259"/>
      <c r="C51" s="260" t="s">
        <v>483</v>
      </c>
      <c r="D51" s="522">
        <v>2585.8361500000001</v>
      </c>
      <c r="E51" s="523">
        <v>2337.8000000000002</v>
      </c>
      <c r="F51" s="283">
        <v>2318.4073900000003</v>
      </c>
      <c r="G51" s="283">
        <v>2058.1999999999998</v>
      </c>
    </row>
    <row r="52" spans="1:7" s="257" customFormat="1" ht="15" customHeight="1">
      <c r="A52" s="258">
        <v>448</v>
      </c>
      <c r="B52" s="259"/>
      <c r="C52" s="260" t="s">
        <v>484</v>
      </c>
      <c r="D52" s="283">
        <v>0</v>
      </c>
      <c r="E52" s="523">
        <v>0</v>
      </c>
      <c r="F52" s="283">
        <v>0</v>
      </c>
      <c r="G52" s="283">
        <v>0</v>
      </c>
    </row>
    <row r="53" spans="1:7" s="257" customFormat="1" ht="15" customHeight="1">
      <c r="A53" s="258">
        <v>449</v>
      </c>
      <c r="B53" s="259"/>
      <c r="C53" s="260" t="s">
        <v>485</v>
      </c>
      <c r="D53" s="283">
        <v>167.66669999999999</v>
      </c>
      <c r="E53" s="523">
        <v>0</v>
      </c>
      <c r="F53" s="283">
        <v>20.333299999999998</v>
      </c>
      <c r="G53" s="283">
        <v>240</v>
      </c>
    </row>
    <row r="54" spans="1:7" s="269" customFormat="1" ht="13.5" customHeight="1">
      <c r="A54" s="293" t="s">
        <v>486</v>
      </c>
      <c r="B54" s="294"/>
      <c r="C54" s="294" t="s">
        <v>487</v>
      </c>
      <c r="D54" s="295">
        <v>0</v>
      </c>
      <c r="E54" s="528">
        <v>0</v>
      </c>
      <c r="F54" s="295">
        <v>0</v>
      </c>
      <c r="G54" s="295">
        <v>0</v>
      </c>
    </row>
    <row r="55" spans="1:7" ht="15" customHeight="1">
      <c r="A55" s="291"/>
      <c r="B55" s="291"/>
      <c r="C55" s="281" t="s">
        <v>488</v>
      </c>
      <c r="D55" s="282">
        <f t="shared" ref="D55:G55" si="3">SUM(D44:D53)-SUM(D38:D43)</f>
        <v>2643.2653800000007</v>
      </c>
      <c r="E55" s="282">
        <f t="shared" si="3"/>
        <v>2911.4999999999991</v>
      </c>
      <c r="F55" s="282">
        <f t="shared" si="3"/>
        <v>2562.1652299999996</v>
      </c>
      <c r="G55" s="282">
        <f t="shared" si="3"/>
        <v>3141.2</v>
      </c>
    </row>
    <row r="56" spans="1:7" ht="14.25" customHeight="1">
      <c r="A56" s="291"/>
      <c r="B56" s="291"/>
      <c r="C56" s="281" t="s">
        <v>489</v>
      </c>
      <c r="D56" s="282">
        <f t="shared" ref="D56:G56" si="4">D55+D37</f>
        <v>16916.490729999965</v>
      </c>
      <c r="E56" s="282">
        <f t="shared" si="4"/>
        <v>-17580.399999999907</v>
      </c>
      <c r="F56" s="282">
        <f t="shared" si="4"/>
        <v>-8836.4714899999526</v>
      </c>
      <c r="G56" s="282">
        <f t="shared" si="4"/>
        <v>-11552.799999999883</v>
      </c>
    </row>
    <row r="57" spans="1:7" s="257" customFormat="1" ht="15.75" customHeight="1">
      <c r="A57" s="296">
        <v>380</v>
      </c>
      <c r="B57" s="297"/>
      <c r="C57" s="298" t="s">
        <v>490</v>
      </c>
      <c r="D57" s="419">
        <v>0</v>
      </c>
      <c r="E57" s="419">
        <v>0</v>
      </c>
      <c r="F57" s="419">
        <v>0</v>
      </c>
      <c r="G57" s="419">
        <v>0</v>
      </c>
    </row>
    <row r="58" spans="1:7" s="257" customFormat="1" ht="15.75" customHeight="1">
      <c r="A58" s="296">
        <v>381</v>
      </c>
      <c r="B58" s="297"/>
      <c r="C58" s="298" t="s">
        <v>491</v>
      </c>
      <c r="D58" s="419">
        <v>0</v>
      </c>
      <c r="E58" s="419">
        <v>0</v>
      </c>
      <c r="F58" s="419">
        <v>0</v>
      </c>
      <c r="G58" s="419">
        <v>0</v>
      </c>
    </row>
    <row r="59" spans="1:7" s="269" customFormat="1" ht="28">
      <c r="A59" s="266">
        <v>383</v>
      </c>
      <c r="B59" s="267"/>
      <c r="C59" s="268" t="s">
        <v>492</v>
      </c>
      <c r="D59" s="300">
        <v>0</v>
      </c>
      <c r="E59" s="300">
        <v>0</v>
      </c>
      <c r="F59" s="300">
        <v>0</v>
      </c>
      <c r="G59" s="300">
        <v>0</v>
      </c>
    </row>
    <row r="60" spans="1:7" s="269" customFormat="1" ht="14">
      <c r="A60" s="266">
        <v>3840</v>
      </c>
      <c r="B60" s="267"/>
      <c r="C60" s="268" t="s">
        <v>493</v>
      </c>
      <c r="D60" s="301">
        <v>0</v>
      </c>
      <c r="E60" s="301">
        <v>0</v>
      </c>
      <c r="F60" s="301">
        <v>0</v>
      </c>
      <c r="G60" s="301">
        <v>0</v>
      </c>
    </row>
    <row r="61" spans="1:7" s="269" customFormat="1" ht="28">
      <c r="A61" s="266">
        <v>3841</v>
      </c>
      <c r="B61" s="267"/>
      <c r="C61" s="268" t="s">
        <v>494</v>
      </c>
      <c r="D61" s="301">
        <v>0</v>
      </c>
      <c r="E61" s="301">
        <v>0</v>
      </c>
      <c r="F61" s="301">
        <v>0</v>
      </c>
      <c r="G61" s="301">
        <v>0</v>
      </c>
    </row>
    <row r="62" spans="1:7" s="269" customFormat="1" ht="14">
      <c r="A62" s="302">
        <v>386</v>
      </c>
      <c r="B62" s="303"/>
      <c r="C62" s="304" t="s">
        <v>495</v>
      </c>
      <c r="D62" s="301">
        <v>0</v>
      </c>
      <c r="E62" s="301">
        <v>0</v>
      </c>
      <c r="F62" s="301">
        <v>0</v>
      </c>
      <c r="G62" s="301">
        <v>0</v>
      </c>
    </row>
    <row r="63" spans="1:7" s="269" customFormat="1" ht="28">
      <c r="A63" s="266">
        <v>387</v>
      </c>
      <c r="B63" s="267"/>
      <c r="C63" s="268" t="s">
        <v>496</v>
      </c>
      <c r="D63" s="301">
        <v>0</v>
      </c>
      <c r="E63" s="301">
        <v>0</v>
      </c>
      <c r="F63" s="301">
        <v>0</v>
      </c>
      <c r="G63" s="301">
        <v>0</v>
      </c>
    </row>
    <row r="64" spans="1:7" s="269" customFormat="1">
      <c r="A64" s="265">
        <v>389</v>
      </c>
      <c r="B64" s="305"/>
      <c r="C64" s="260" t="s">
        <v>137</v>
      </c>
      <c r="D64" s="301">
        <v>17000</v>
      </c>
      <c r="E64" s="301">
        <v>0</v>
      </c>
      <c r="F64" s="301">
        <v>0</v>
      </c>
      <c r="G64" s="301">
        <v>0</v>
      </c>
    </row>
    <row r="65" spans="1:7" s="257" customFormat="1" ht="14">
      <c r="A65" s="529" t="s">
        <v>261</v>
      </c>
      <c r="B65" s="259"/>
      <c r="C65" s="260" t="s">
        <v>497</v>
      </c>
      <c r="D65" s="301">
        <v>1078.40625</v>
      </c>
      <c r="E65" s="523">
        <v>1150</v>
      </c>
      <c r="F65" s="301">
        <v>1254.6306000000002</v>
      </c>
      <c r="G65" s="301">
        <v>960</v>
      </c>
    </row>
    <row r="66" spans="1:7" s="308" customFormat="1" ht="28">
      <c r="A66" s="266" t="s">
        <v>263</v>
      </c>
      <c r="B66" s="307"/>
      <c r="C66" s="268" t="s">
        <v>498</v>
      </c>
      <c r="D66" s="301">
        <v>8.0721000000000007</v>
      </c>
      <c r="E66" s="523">
        <v>1</v>
      </c>
      <c r="F66" s="301">
        <v>3.3141500000000002</v>
      </c>
      <c r="G66" s="301">
        <v>1</v>
      </c>
    </row>
    <row r="67" spans="1:7" s="257" customFormat="1">
      <c r="A67" s="521">
        <v>481</v>
      </c>
      <c r="B67" s="259"/>
      <c r="C67" s="260" t="s">
        <v>499</v>
      </c>
      <c r="D67" s="301">
        <v>0</v>
      </c>
      <c r="E67" s="301">
        <v>0</v>
      </c>
      <c r="F67" s="301">
        <v>0</v>
      </c>
      <c r="G67" s="301">
        <v>0</v>
      </c>
    </row>
    <row r="68" spans="1:7" s="257" customFormat="1">
      <c r="A68" s="521">
        <v>482</v>
      </c>
      <c r="B68" s="259"/>
      <c r="C68" s="260" t="s">
        <v>500</v>
      </c>
      <c r="D68" s="301">
        <v>0</v>
      </c>
      <c r="E68" s="301">
        <v>0</v>
      </c>
      <c r="F68" s="301">
        <v>0</v>
      </c>
      <c r="G68" s="301">
        <v>0</v>
      </c>
    </row>
    <row r="69" spans="1:7" s="257" customFormat="1">
      <c r="A69" s="521">
        <v>483</v>
      </c>
      <c r="B69" s="259"/>
      <c r="C69" s="260" t="s">
        <v>501</v>
      </c>
      <c r="D69" s="301">
        <v>0</v>
      </c>
      <c r="E69" s="523">
        <v>130</v>
      </c>
      <c r="F69" s="301">
        <v>133.31805</v>
      </c>
      <c r="G69" s="301">
        <v>0</v>
      </c>
    </row>
    <row r="70" spans="1:7" s="257" customFormat="1">
      <c r="A70" s="521">
        <v>484</v>
      </c>
      <c r="B70" s="259"/>
      <c r="C70" s="260" t="s">
        <v>502</v>
      </c>
      <c r="D70" s="301">
        <v>0</v>
      </c>
      <c r="E70" s="301">
        <v>0</v>
      </c>
      <c r="F70" s="301">
        <v>0</v>
      </c>
      <c r="G70" s="301">
        <v>0</v>
      </c>
    </row>
    <row r="71" spans="1:7" s="257" customFormat="1">
      <c r="A71" s="521">
        <v>485</v>
      </c>
      <c r="B71" s="259"/>
      <c r="C71" s="260" t="s">
        <v>503</v>
      </c>
      <c r="D71" s="301">
        <v>0</v>
      </c>
      <c r="E71" s="301">
        <v>0</v>
      </c>
      <c r="F71" s="301">
        <v>0</v>
      </c>
      <c r="G71" s="301">
        <v>0</v>
      </c>
    </row>
    <row r="72" spans="1:7" s="257" customFormat="1">
      <c r="A72" s="521">
        <v>486</v>
      </c>
      <c r="B72" s="259"/>
      <c r="C72" s="260" t="s">
        <v>504</v>
      </c>
      <c r="D72" s="301">
        <v>0</v>
      </c>
      <c r="E72" s="301">
        <v>0</v>
      </c>
      <c r="F72" s="301">
        <v>0</v>
      </c>
      <c r="G72" s="301">
        <v>0</v>
      </c>
    </row>
    <row r="73" spans="1:7" s="269" customFormat="1" ht="28">
      <c r="A73" s="521">
        <v>487</v>
      </c>
      <c r="B73" s="530"/>
      <c r="C73" s="268" t="s">
        <v>505</v>
      </c>
      <c r="D73" s="301">
        <v>0</v>
      </c>
      <c r="E73" s="301">
        <v>0</v>
      </c>
      <c r="F73" s="301">
        <v>0</v>
      </c>
      <c r="G73" s="301">
        <v>0</v>
      </c>
    </row>
    <row r="74" spans="1:7" s="269" customFormat="1">
      <c r="A74" s="521">
        <v>489</v>
      </c>
      <c r="B74" s="310"/>
      <c r="C74" s="278" t="s">
        <v>170</v>
      </c>
      <c r="D74" s="300">
        <v>0</v>
      </c>
      <c r="E74" s="528">
        <v>9500</v>
      </c>
      <c r="F74" s="300">
        <v>0</v>
      </c>
      <c r="G74" s="300">
        <v>5000</v>
      </c>
    </row>
    <row r="75" spans="1:7" s="269" customFormat="1">
      <c r="A75" s="311" t="s">
        <v>506</v>
      </c>
      <c r="B75" s="310"/>
      <c r="C75" s="278" t="s">
        <v>507</v>
      </c>
      <c r="D75" s="283">
        <v>0</v>
      </c>
      <c r="E75" s="283">
        <v>0</v>
      </c>
      <c r="F75" s="283">
        <v>0</v>
      </c>
      <c r="G75" s="283">
        <v>0</v>
      </c>
    </row>
    <row r="76" spans="1:7">
      <c r="A76" s="280"/>
      <c r="B76" s="280"/>
      <c r="C76" s="281" t="s">
        <v>508</v>
      </c>
      <c r="D76" s="282">
        <f t="shared" ref="D76:G76" si="5">SUM(D65:D74)-SUM(D57:D64)</f>
        <v>-15913.521650000001</v>
      </c>
      <c r="E76" s="282">
        <f t="shared" si="5"/>
        <v>10781</v>
      </c>
      <c r="F76" s="282">
        <f t="shared" si="5"/>
        <v>1391.2628000000002</v>
      </c>
      <c r="G76" s="282">
        <f t="shared" si="5"/>
        <v>5961</v>
      </c>
    </row>
    <row r="77" spans="1:7">
      <c r="A77" s="312"/>
      <c r="B77" s="312"/>
      <c r="C77" s="281" t="s">
        <v>509</v>
      </c>
      <c r="D77" s="282">
        <f t="shared" ref="D77:G77" si="6">D56+D76</f>
        <v>1002.9690799999644</v>
      </c>
      <c r="E77" s="282">
        <f t="shared" si="6"/>
        <v>-6799.3999999999069</v>
      </c>
      <c r="F77" s="282">
        <f t="shared" si="6"/>
        <v>-7445.2086899999522</v>
      </c>
      <c r="G77" s="282">
        <f t="shared" si="6"/>
        <v>-5591.7999999998829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912685.93468000006</v>
      </c>
      <c r="E78" s="315">
        <f t="shared" si="7"/>
        <v>913272.20000000007</v>
      </c>
      <c r="F78" s="315">
        <f t="shared" si="7"/>
        <v>910410.90487999993</v>
      </c>
      <c r="G78" s="315">
        <f t="shared" si="7"/>
        <v>919712</v>
      </c>
    </row>
    <row r="79" spans="1:7">
      <c r="A79" s="313">
        <v>4</v>
      </c>
      <c r="B79" s="313"/>
      <c r="C79" s="314" t="s">
        <v>277</v>
      </c>
      <c r="D79" s="315">
        <f t="shared" ref="D79:G79" si="8">D35+D36+SUM(D44:D53)+SUM(D65:D74)</f>
        <v>913688.90376000002</v>
      </c>
      <c r="E79" s="315">
        <f t="shared" si="8"/>
        <v>906472.80000000016</v>
      </c>
      <c r="F79" s="315">
        <f t="shared" si="8"/>
        <v>902965.69618999993</v>
      </c>
      <c r="G79" s="315">
        <f t="shared" si="8"/>
        <v>914120.20000000007</v>
      </c>
    </row>
    <row r="80" spans="1:7">
      <c r="C80" s="292"/>
      <c r="D80" s="316"/>
      <c r="E80" s="316"/>
      <c r="F80" s="316"/>
      <c r="G80" s="316"/>
    </row>
    <row r="81" spans="1:7">
      <c r="A81" s="573" t="s">
        <v>510</v>
      </c>
      <c r="B81" s="574"/>
      <c r="C81" s="574"/>
      <c r="D81" s="317"/>
      <c r="E81" s="317"/>
      <c r="F81" s="317"/>
      <c r="G81" s="317"/>
    </row>
    <row r="82" spans="1:7" s="257" customFormat="1">
      <c r="A82" s="318">
        <v>50</v>
      </c>
      <c r="B82" s="319"/>
      <c r="C82" s="319" t="s">
        <v>511</v>
      </c>
      <c r="D82" s="283">
        <v>27171.710920000001</v>
      </c>
      <c r="E82" s="523">
        <v>25518.2</v>
      </c>
      <c r="F82" s="283">
        <v>21671.81638</v>
      </c>
      <c r="G82" s="283">
        <v>20097.5</v>
      </c>
    </row>
    <row r="83" spans="1:7" s="257" customFormat="1">
      <c r="A83" s="318">
        <v>51</v>
      </c>
      <c r="B83" s="319"/>
      <c r="C83" s="319" t="s">
        <v>512</v>
      </c>
      <c r="D83" s="283">
        <v>0</v>
      </c>
      <c r="E83" s="523">
        <v>0</v>
      </c>
      <c r="F83" s="283">
        <v>0</v>
      </c>
      <c r="G83" s="283">
        <v>0</v>
      </c>
    </row>
    <row r="84" spans="1:7" s="257" customFormat="1">
      <c r="A84" s="318">
        <v>52</v>
      </c>
      <c r="B84" s="319"/>
      <c r="C84" s="319" t="s">
        <v>513</v>
      </c>
      <c r="D84" s="283">
        <v>0</v>
      </c>
      <c r="E84" s="523">
        <v>0</v>
      </c>
      <c r="F84" s="283">
        <v>0</v>
      </c>
      <c r="G84" s="283">
        <v>0</v>
      </c>
    </row>
    <row r="85" spans="1:7" s="257" customFormat="1">
      <c r="A85" s="320">
        <v>54</v>
      </c>
      <c r="B85" s="321"/>
      <c r="C85" s="321" t="s">
        <v>514</v>
      </c>
      <c r="D85" s="283">
        <v>759.54499999999996</v>
      </c>
      <c r="E85" s="523">
        <v>1213</v>
      </c>
      <c r="F85" s="283">
        <v>1117.08</v>
      </c>
      <c r="G85" s="283">
        <v>750</v>
      </c>
    </row>
    <row r="86" spans="1:7" s="257" customFormat="1">
      <c r="A86" s="320">
        <v>55</v>
      </c>
      <c r="B86" s="321"/>
      <c r="C86" s="321" t="s">
        <v>515</v>
      </c>
      <c r="D86" s="283">
        <v>0</v>
      </c>
      <c r="E86" s="523">
        <v>2500</v>
      </c>
      <c r="F86" s="283">
        <v>410</v>
      </c>
      <c r="G86" s="283">
        <v>5060</v>
      </c>
    </row>
    <row r="87" spans="1:7" s="257" customFormat="1">
      <c r="A87" s="320">
        <v>56</v>
      </c>
      <c r="B87" s="321"/>
      <c r="C87" s="321" t="s">
        <v>516</v>
      </c>
      <c r="D87" s="283">
        <v>10514.343849999999</v>
      </c>
      <c r="E87" s="523">
        <v>10567.5</v>
      </c>
      <c r="F87" s="283">
        <v>8914.6907300000003</v>
      </c>
      <c r="G87" s="283">
        <v>14733.7</v>
      </c>
    </row>
    <row r="88" spans="1:7" s="257" customFormat="1">
      <c r="A88" s="318">
        <v>57</v>
      </c>
      <c r="B88" s="319"/>
      <c r="C88" s="319" t="s">
        <v>517</v>
      </c>
      <c r="D88" s="522">
        <v>7532.7955099999999</v>
      </c>
      <c r="E88" s="523">
        <v>10899.1</v>
      </c>
      <c r="F88" s="283">
        <v>7752.7072099999996</v>
      </c>
      <c r="G88" s="283">
        <v>5165</v>
      </c>
    </row>
    <row r="89" spans="1:7" s="257" customFormat="1">
      <c r="A89" s="318">
        <v>580</v>
      </c>
      <c r="B89" s="319"/>
      <c r="C89" s="319" t="s">
        <v>518</v>
      </c>
      <c r="D89" s="283">
        <v>0</v>
      </c>
      <c r="E89" s="283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519</v>
      </c>
      <c r="D90" s="283">
        <v>0</v>
      </c>
      <c r="E90" s="283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520</v>
      </c>
      <c r="D91" s="283">
        <v>0</v>
      </c>
      <c r="E91" s="283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521</v>
      </c>
      <c r="D92" s="283">
        <v>0</v>
      </c>
      <c r="E92" s="283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522</v>
      </c>
      <c r="D93" s="283"/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523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524</v>
      </c>
      <c r="D95" s="326">
        <f t="shared" ref="D95:G95" si="9">SUM(D82:D94)</f>
        <v>45978.395279999997</v>
      </c>
      <c r="E95" s="326">
        <f t="shared" si="9"/>
        <v>50697.799999999996</v>
      </c>
      <c r="F95" s="326">
        <f t="shared" si="9"/>
        <v>39866.294320000001</v>
      </c>
      <c r="G95" s="326">
        <f t="shared" si="9"/>
        <v>45806.2</v>
      </c>
    </row>
    <row r="96" spans="1:7" s="257" customFormat="1">
      <c r="A96" s="318">
        <v>60</v>
      </c>
      <c r="B96" s="319"/>
      <c r="C96" s="319" t="s">
        <v>525</v>
      </c>
      <c r="D96" s="283">
        <v>0</v>
      </c>
      <c r="E96" s="283">
        <v>0</v>
      </c>
      <c r="F96" s="283">
        <v>24.945</v>
      </c>
      <c r="G96" s="283">
        <v>0</v>
      </c>
    </row>
    <row r="97" spans="1:7" s="257" customFormat="1">
      <c r="A97" s="318">
        <v>61</v>
      </c>
      <c r="B97" s="319"/>
      <c r="C97" s="319" t="s">
        <v>526</v>
      </c>
      <c r="D97" s="283">
        <v>48</v>
      </c>
      <c r="E97" s="283">
        <v>0</v>
      </c>
      <c r="F97" s="283">
        <v>0</v>
      </c>
      <c r="G97" s="283">
        <v>0</v>
      </c>
    </row>
    <row r="98" spans="1:7" s="257" customFormat="1">
      <c r="A98" s="318">
        <v>62</v>
      </c>
      <c r="B98" s="319"/>
      <c r="C98" s="319" t="s">
        <v>527</v>
      </c>
      <c r="D98" s="283">
        <v>0</v>
      </c>
      <c r="E98" s="283">
        <v>0</v>
      </c>
      <c r="F98" s="283">
        <v>0</v>
      </c>
      <c r="G98" s="283">
        <v>0</v>
      </c>
    </row>
    <row r="99" spans="1:7" s="257" customFormat="1">
      <c r="A99" s="318">
        <v>63</v>
      </c>
      <c r="B99" s="319"/>
      <c r="C99" s="319" t="s">
        <v>528</v>
      </c>
      <c r="D99" s="522">
        <v>1618.26801</v>
      </c>
      <c r="E99" s="523">
        <v>1591.9</v>
      </c>
      <c r="F99" s="283">
        <v>1427.0810100000001</v>
      </c>
      <c r="G99" s="283">
        <v>3557.2</v>
      </c>
    </row>
    <row r="100" spans="1:7" s="257" customFormat="1">
      <c r="A100" s="318">
        <v>64</v>
      </c>
      <c r="B100" s="319"/>
      <c r="C100" s="319" t="s">
        <v>529</v>
      </c>
      <c r="D100" s="522">
        <v>2366.1090399999998</v>
      </c>
      <c r="E100" s="523">
        <v>2247.5</v>
      </c>
      <c r="F100" s="283">
        <v>2116.8520099999996</v>
      </c>
      <c r="G100" s="283">
        <v>2138.1999999999998</v>
      </c>
    </row>
    <row r="101" spans="1:7" s="257" customFormat="1">
      <c r="A101" s="318">
        <v>65</v>
      </c>
      <c r="B101" s="319"/>
      <c r="C101" s="319" t="s">
        <v>530</v>
      </c>
      <c r="D101" s="283">
        <v>0</v>
      </c>
      <c r="E101" s="523">
        <v>0</v>
      </c>
      <c r="F101" s="283">
        <v>0</v>
      </c>
      <c r="G101" s="283">
        <v>0</v>
      </c>
    </row>
    <row r="102" spans="1:7" s="257" customFormat="1">
      <c r="A102" s="318">
        <v>66</v>
      </c>
      <c r="B102" s="319"/>
      <c r="C102" s="319" t="s">
        <v>531</v>
      </c>
      <c r="D102" s="522">
        <v>214.06100000000001</v>
      </c>
      <c r="E102" s="523">
        <v>40</v>
      </c>
      <c r="F102" s="283">
        <v>21.863</v>
      </c>
      <c r="G102" s="283">
        <v>40</v>
      </c>
    </row>
    <row r="103" spans="1:7" s="257" customFormat="1">
      <c r="A103" s="318">
        <v>67</v>
      </c>
      <c r="B103" s="319"/>
      <c r="C103" s="319" t="s">
        <v>517</v>
      </c>
      <c r="D103" s="522">
        <v>7532.7955099999999</v>
      </c>
      <c r="E103" s="523">
        <v>10899.1</v>
      </c>
      <c r="F103" s="261">
        <v>7752.7072099999996</v>
      </c>
      <c r="G103" s="261">
        <v>5165</v>
      </c>
    </row>
    <row r="104" spans="1:7" s="257" customFormat="1" ht="42">
      <c r="A104" s="327" t="s">
        <v>300</v>
      </c>
      <c r="B104" s="319"/>
      <c r="C104" s="328" t="s">
        <v>532</v>
      </c>
      <c r="D104" s="531">
        <v>165</v>
      </c>
      <c r="E104" s="261">
        <v>0</v>
      </c>
      <c r="F104" s="261">
        <v>0</v>
      </c>
      <c r="G104" s="261">
        <v>1980</v>
      </c>
    </row>
    <row r="105" spans="1:7" s="308" customFormat="1" ht="54" customHeight="1">
      <c r="A105" s="329" t="s">
        <v>533</v>
      </c>
      <c r="B105" s="475"/>
      <c r="C105" s="330" t="s">
        <v>534</v>
      </c>
      <c r="D105" s="531"/>
      <c r="E105" s="424">
        <v>0</v>
      </c>
      <c r="F105" s="424">
        <v>0</v>
      </c>
      <c r="G105" s="424">
        <v>0</v>
      </c>
    </row>
    <row r="106" spans="1:7">
      <c r="A106" s="324">
        <v>6</v>
      </c>
      <c r="B106" s="325"/>
      <c r="C106" s="325" t="s">
        <v>535</v>
      </c>
      <c r="D106" s="326">
        <f t="shared" ref="D106:G106" si="10">SUM(D96:D105)</f>
        <v>11944.233560000001</v>
      </c>
      <c r="E106" s="326">
        <f t="shared" si="10"/>
        <v>14778.5</v>
      </c>
      <c r="F106" s="326">
        <f t="shared" si="10"/>
        <v>11343.448229999998</v>
      </c>
      <c r="G106" s="326">
        <f t="shared" si="10"/>
        <v>12880.4</v>
      </c>
    </row>
    <row r="107" spans="1:7">
      <c r="A107" s="331" t="s">
        <v>305</v>
      </c>
      <c r="B107" s="331"/>
      <c r="C107" s="325" t="s">
        <v>4</v>
      </c>
      <c r="D107" s="326">
        <f t="shared" ref="D107:G107" si="11">(D95-D88)-(D106-D103)</f>
        <v>34034.161720000004</v>
      </c>
      <c r="E107" s="326">
        <f t="shared" si="11"/>
        <v>35919.299999999996</v>
      </c>
      <c r="F107" s="326">
        <f t="shared" si="11"/>
        <v>28522.846090000003</v>
      </c>
      <c r="G107" s="326">
        <f t="shared" si="11"/>
        <v>32925.799999999996</v>
      </c>
    </row>
    <row r="108" spans="1:7">
      <c r="A108" s="332" t="s">
        <v>306</v>
      </c>
      <c r="B108" s="332"/>
      <c r="C108" s="333" t="s">
        <v>536</v>
      </c>
      <c r="D108" s="425">
        <f t="shared" ref="D108:G108" si="12">D107-D85-D86+D100+D101</f>
        <v>35640.725760000008</v>
      </c>
      <c r="E108" s="425">
        <f t="shared" si="12"/>
        <v>34453.799999999996</v>
      </c>
      <c r="F108" s="425">
        <f t="shared" si="12"/>
        <v>29112.618100000003</v>
      </c>
      <c r="G108" s="425">
        <f t="shared" si="12"/>
        <v>29253.999999999996</v>
      </c>
    </row>
    <row r="109" spans="1:7">
      <c r="C109" s="292"/>
      <c r="D109" s="316"/>
      <c r="E109" s="316"/>
      <c r="F109" s="316"/>
      <c r="G109" s="316"/>
    </row>
    <row r="110" spans="1:7">
      <c r="A110" s="334" t="s">
        <v>308</v>
      </c>
      <c r="B110" s="335"/>
      <c r="C110" s="334"/>
      <c r="D110" s="316"/>
      <c r="E110" s="316"/>
      <c r="F110" s="316"/>
      <c r="G110" s="316"/>
    </row>
    <row r="111" spans="1:7" s="257" customFormat="1">
      <c r="A111" s="336">
        <v>10</v>
      </c>
      <c r="B111" s="337"/>
      <c r="C111" s="337" t="s">
        <v>538</v>
      </c>
      <c r="D111" s="338">
        <f t="shared" ref="D111:G111" si="13">D112+D117</f>
        <v>258430.79261999999</v>
      </c>
      <c r="E111" s="338">
        <f t="shared" si="13"/>
        <v>0</v>
      </c>
      <c r="F111" s="338">
        <f t="shared" si="13"/>
        <v>241589.05379999999</v>
      </c>
      <c r="G111" s="338">
        <f t="shared" si="13"/>
        <v>0</v>
      </c>
    </row>
    <row r="112" spans="1:7" s="257" customFormat="1">
      <c r="A112" s="339" t="s">
        <v>310</v>
      </c>
      <c r="B112" s="340"/>
      <c r="C112" s="340" t="s">
        <v>539</v>
      </c>
      <c r="D112" s="338">
        <f t="shared" ref="D112:G112" si="14">D113+D114+D115+D116</f>
        <v>248853.11676999999</v>
      </c>
      <c r="E112" s="338">
        <f t="shared" si="14"/>
        <v>0</v>
      </c>
      <c r="F112" s="338">
        <f t="shared" si="14"/>
        <v>231358.28695000001</v>
      </c>
      <c r="G112" s="338">
        <f t="shared" si="14"/>
        <v>0</v>
      </c>
    </row>
    <row r="113" spans="1:7" s="257" customFormat="1">
      <c r="A113" s="341" t="s">
        <v>312</v>
      </c>
      <c r="B113" s="342"/>
      <c r="C113" s="342" t="s">
        <v>540</v>
      </c>
      <c r="D113" s="283">
        <v>205440.68692000001</v>
      </c>
      <c r="E113" s="283"/>
      <c r="F113" s="283">
        <v>184596.52470000001</v>
      </c>
      <c r="G113" s="283"/>
    </row>
    <row r="114" spans="1:7" s="308" customFormat="1" ht="15" customHeight="1">
      <c r="A114" s="343">
        <v>102</v>
      </c>
      <c r="B114" s="344"/>
      <c r="C114" s="344" t="s">
        <v>541</v>
      </c>
      <c r="D114" s="300">
        <v>7.7689000000000004</v>
      </c>
      <c r="E114" s="300"/>
      <c r="F114" s="300">
        <v>7.9215999999999998</v>
      </c>
      <c r="G114" s="300"/>
    </row>
    <row r="115" spans="1:7" s="257" customFormat="1">
      <c r="A115" s="341">
        <v>104</v>
      </c>
      <c r="B115" s="342"/>
      <c r="C115" s="342" t="s">
        <v>542</v>
      </c>
      <c r="D115" s="283">
        <v>43306.875050000002</v>
      </c>
      <c r="E115" s="283"/>
      <c r="F115" s="283">
        <v>46663.926249999997</v>
      </c>
      <c r="G115" s="283"/>
    </row>
    <row r="116" spans="1:7" s="257" customFormat="1">
      <c r="A116" s="341">
        <v>106</v>
      </c>
      <c r="B116" s="342"/>
      <c r="C116" s="342" t="s">
        <v>543</v>
      </c>
      <c r="D116" s="283">
        <v>97.785899999999998</v>
      </c>
      <c r="E116" s="283"/>
      <c r="F116" s="283">
        <v>89.914400000000001</v>
      </c>
      <c r="G116" s="283"/>
    </row>
    <row r="117" spans="1:7" s="257" customFormat="1">
      <c r="A117" s="339" t="s">
        <v>317</v>
      </c>
      <c r="B117" s="340"/>
      <c r="C117" s="340" t="s">
        <v>544</v>
      </c>
      <c r="D117" s="338">
        <f t="shared" ref="D117:G117" si="15">D118+D119+D120</f>
        <v>9577.6758499999996</v>
      </c>
      <c r="E117" s="338">
        <f t="shared" si="15"/>
        <v>0</v>
      </c>
      <c r="F117" s="338">
        <f t="shared" si="15"/>
        <v>10230.76685</v>
      </c>
      <c r="G117" s="338">
        <f t="shared" si="15"/>
        <v>0</v>
      </c>
    </row>
    <row r="118" spans="1:7" s="257" customFormat="1">
      <c r="A118" s="341">
        <v>107</v>
      </c>
      <c r="B118" s="342"/>
      <c r="C118" s="342" t="s">
        <v>545</v>
      </c>
      <c r="D118" s="283">
        <v>2487.2600000000002</v>
      </c>
      <c r="E118" s="283"/>
      <c r="F118" s="283">
        <v>2476.2600000000002</v>
      </c>
      <c r="G118" s="283"/>
    </row>
    <row r="119" spans="1:7" s="257" customFormat="1">
      <c r="A119" s="341">
        <v>108</v>
      </c>
      <c r="B119" s="342"/>
      <c r="C119" s="342" t="s">
        <v>546</v>
      </c>
      <c r="D119" s="283">
        <v>7090.4158500000003</v>
      </c>
      <c r="E119" s="283"/>
      <c r="F119" s="283">
        <v>7754.5068499999998</v>
      </c>
      <c r="G119" s="283"/>
    </row>
    <row r="120" spans="1:7" s="347" customFormat="1" ht="28">
      <c r="A120" s="343">
        <v>109</v>
      </c>
      <c r="B120" s="345"/>
      <c r="C120" s="345" t="s">
        <v>547</v>
      </c>
      <c r="D120" s="346">
        <v>0</v>
      </c>
      <c r="E120" s="346"/>
      <c r="F120" s="346">
        <v>0</v>
      </c>
      <c r="G120" s="346"/>
    </row>
    <row r="121" spans="1:7" s="257" customFormat="1">
      <c r="A121" s="339">
        <v>14</v>
      </c>
      <c r="B121" s="340"/>
      <c r="C121" s="340" t="s">
        <v>548</v>
      </c>
      <c r="D121" s="348">
        <f t="shared" ref="D121:G121" si="16">SUM(D122:D130)</f>
        <v>471912.49191999994</v>
      </c>
      <c r="E121" s="348">
        <f t="shared" si="16"/>
        <v>0</v>
      </c>
      <c r="F121" s="348">
        <f t="shared" si="16"/>
        <v>468490.94593000005</v>
      </c>
      <c r="G121" s="348">
        <f t="shared" si="16"/>
        <v>0</v>
      </c>
    </row>
    <row r="122" spans="1:7" s="257" customFormat="1">
      <c r="A122" s="341" t="s">
        <v>323</v>
      </c>
      <c r="B122" s="342"/>
      <c r="C122" s="342" t="s">
        <v>549</v>
      </c>
      <c r="D122" s="283">
        <v>250069.58575999999</v>
      </c>
      <c r="E122" s="283"/>
      <c r="F122" s="283">
        <v>253651.85540999999</v>
      </c>
      <c r="G122" s="283"/>
    </row>
    <row r="123" spans="1:7" s="257" customFormat="1">
      <c r="A123" s="341">
        <v>144</v>
      </c>
      <c r="B123" s="342"/>
      <c r="C123" s="342" t="s">
        <v>514</v>
      </c>
      <c r="D123" s="283">
        <v>93204.609960000002</v>
      </c>
      <c r="E123" s="283"/>
      <c r="F123" s="283">
        <v>95048.054650000005</v>
      </c>
      <c r="G123" s="283"/>
    </row>
    <row r="124" spans="1:7" s="257" customFormat="1">
      <c r="A124" s="341">
        <v>145</v>
      </c>
      <c r="B124" s="342"/>
      <c r="C124" s="342" t="s">
        <v>550</v>
      </c>
      <c r="D124" s="349">
        <v>22944.418000000001</v>
      </c>
      <c r="E124" s="349"/>
      <c r="F124" s="349">
        <v>23354.418000000001</v>
      </c>
      <c r="G124" s="349"/>
    </row>
    <row r="125" spans="1:7" s="257" customFormat="1">
      <c r="A125" s="341">
        <v>146</v>
      </c>
      <c r="B125" s="342"/>
      <c r="C125" s="342" t="s">
        <v>551</v>
      </c>
      <c r="D125" s="349">
        <v>105693.87820000001</v>
      </c>
      <c r="E125" s="349"/>
      <c r="F125" s="349">
        <v>96436.617870000002</v>
      </c>
      <c r="G125" s="349"/>
    </row>
    <row r="126" spans="1:7" s="347" customFormat="1" ht="29.5" customHeight="1">
      <c r="A126" s="343" t="s">
        <v>327</v>
      </c>
      <c r="B126" s="345"/>
      <c r="C126" s="345" t="s">
        <v>552</v>
      </c>
      <c r="D126" s="350"/>
      <c r="E126" s="350"/>
      <c r="F126" s="350"/>
      <c r="G126" s="350"/>
    </row>
    <row r="127" spans="1:7" s="257" customFormat="1">
      <c r="A127" s="341">
        <v>1484</v>
      </c>
      <c r="B127" s="342"/>
      <c r="C127" s="342" t="s">
        <v>553</v>
      </c>
      <c r="D127" s="349"/>
      <c r="E127" s="349"/>
      <c r="F127" s="349"/>
      <c r="G127" s="349"/>
    </row>
    <row r="128" spans="1:7" s="347" customFormat="1" ht="14">
      <c r="A128" s="343">
        <v>1485</v>
      </c>
      <c r="B128" s="345"/>
      <c r="C128" s="345" t="s">
        <v>554</v>
      </c>
      <c r="D128" s="350"/>
      <c r="E128" s="350"/>
      <c r="F128" s="350"/>
      <c r="G128" s="350"/>
    </row>
    <row r="129" spans="1:7" s="347" customFormat="1" ht="28">
      <c r="A129" s="343">
        <v>1486</v>
      </c>
      <c r="B129" s="345"/>
      <c r="C129" s="345" t="s">
        <v>555</v>
      </c>
      <c r="D129" s="350"/>
      <c r="E129" s="350"/>
      <c r="F129" s="350"/>
      <c r="G129" s="350"/>
    </row>
    <row r="130" spans="1:7" s="347" customFormat="1" ht="14">
      <c r="A130" s="504">
        <v>1489</v>
      </c>
      <c r="B130" s="505"/>
      <c r="C130" s="505" t="s">
        <v>556</v>
      </c>
      <c r="D130" s="506"/>
      <c r="E130" s="506"/>
      <c r="F130" s="506"/>
      <c r="G130" s="506"/>
    </row>
    <row r="131" spans="1:7">
      <c r="A131" s="354">
        <v>1</v>
      </c>
      <c r="B131" s="355"/>
      <c r="C131" s="354" t="s">
        <v>557</v>
      </c>
      <c r="D131" s="356">
        <f t="shared" ref="D131:G131" si="17">D111+D121</f>
        <v>730343.28453999991</v>
      </c>
      <c r="E131" s="356">
        <f t="shared" si="17"/>
        <v>0</v>
      </c>
      <c r="F131" s="356">
        <f t="shared" si="17"/>
        <v>710079.99973000004</v>
      </c>
      <c r="G131" s="356">
        <f t="shared" si="17"/>
        <v>0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336">
        <v>20</v>
      </c>
      <c r="B133" s="337"/>
      <c r="C133" s="337" t="s">
        <v>558</v>
      </c>
      <c r="D133" s="466">
        <f t="shared" ref="D133:G133" si="18">D134+D140</f>
        <v>534102.99261999992</v>
      </c>
      <c r="E133" s="466">
        <f t="shared" si="18"/>
        <v>0</v>
      </c>
      <c r="F133" s="466">
        <f t="shared" si="18"/>
        <v>521704.34537999996</v>
      </c>
      <c r="G133" s="466">
        <f t="shared" si="18"/>
        <v>0</v>
      </c>
    </row>
    <row r="134" spans="1:7" s="257" customFormat="1">
      <c r="A134" s="358" t="s">
        <v>335</v>
      </c>
      <c r="B134" s="340"/>
      <c r="C134" s="340" t="s">
        <v>559</v>
      </c>
      <c r="D134" s="338">
        <f t="shared" ref="D134:G134" si="19">D135+D136+D138+D139</f>
        <v>160562.02289999998</v>
      </c>
      <c r="E134" s="338">
        <f t="shared" si="19"/>
        <v>0</v>
      </c>
      <c r="F134" s="338">
        <f t="shared" si="19"/>
        <v>158993.70150999998</v>
      </c>
      <c r="G134" s="338">
        <f t="shared" si="19"/>
        <v>0</v>
      </c>
    </row>
    <row r="135" spans="1:7" s="269" customFormat="1">
      <c r="A135" s="359">
        <v>200</v>
      </c>
      <c r="B135" s="342"/>
      <c r="C135" s="342" t="s">
        <v>560</v>
      </c>
      <c r="D135" s="283">
        <v>72296.70766</v>
      </c>
      <c r="E135" s="283"/>
      <c r="F135" s="283">
        <v>60341.100010000002</v>
      </c>
      <c r="G135" s="283"/>
    </row>
    <row r="136" spans="1:7" s="269" customFormat="1">
      <c r="A136" s="359">
        <v>201</v>
      </c>
      <c r="B136" s="342"/>
      <c r="C136" s="342" t="s">
        <v>561</v>
      </c>
      <c r="D136" s="283">
        <v>50000</v>
      </c>
      <c r="E136" s="283"/>
      <c r="F136" s="283">
        <v>60000</v>
      </c>
      <c r="G136" s="283"/>
    </row>
    <row r="137" spans="1:7" s="269" customFormat="1">
      <c r="A137" s="360" t="s">
        <v>562</v>
      </c>
      <c r="B137" s="361"/>
      <c r="C137" s="361" t="s">
        <v>563</v>
      </c>
      <c r="D137" s="362">
        <v>0</v>
      </c>
      <c r="E137" s="362"/>
      <c r="F137" s="362"/>
      <c r="G137" s="362"/>
    </row>
    <row r="138" spans="1:7" s="269" customFormat="1">
      <c r="A138" s="359">
        <v>204</v>
      </c>
      <c r="B138" s="342"/>
      <c r="C138" s="342" t="s">
        <v>564</v>
      </c>
      <c r="D138" s="349">
        <v>34665.653039999997</v>
      </c>
      <c r="E138" s="349"/>
      <c r="F138" s="349">
        <v>34872.909800000001</v>
      </c>
      <c r="G138" s="349"/>
    </row>
    <row r="139" spans="1:7" s="269" customFormat="1">
      <c r="A139" s="359">
        <v>205</v>
      </c>
      <c r="B139" s="342"/>
      <c r="C139" s="342" t="s">
        <v>565</v>
      </c>
      <c r="D139" s="349">
        <v>3599.6622000000002</v>
      </c>
      <c r="E139" s="349"/>
      <c r="F139" s="349">
        <v>3779.6916999999999</v>
      </c>
      <c r="G139" s="349"/>
    </row>
    <row r="140" spans="1:7" s="269" customFormat="1">
      <c r="A140" s="358" t="s">
        <v>343</v>
      </c>
      <c r="B140" s="340"/>
      <c r="C140" s="340" t="s">
        <v>566</v>
      </c>
      <c r="D140" s="338">
        <f t="shared" ref="D140:G140" si="20">D141+D143+D144</f>
        <v>373540.96971999999</v>
      </c>
      <c r="E140" s="338">
        <f t="shared" si="20"/>
        <v>0</v>
      </c>
      <c r="F140" s="338">
        <f t="shared" si="20"/>
        <v>362710.64386999997</v>
      </c>
      <c r="G140" s="338">
        <f t="shared" si="20"/>
        <v>0</v>
      </c>
    </row>
    <row r="141" spans="1:7" s="269" customFormat="1">
      <c r="A141" s="359">
        <v>206</v>
      </c>
      <c r="B141" s="342"/>
      <c r="C141" s="342" t="s">
        <v>567</v>
      </c>
      <c r="D141" s="349">
        <v>364673.03512000002</v>
      </c>
      <c r="E141" s="349"/>
      <c r="F141" s="349">
        <v>352883.73181999999</v>
      </c>
      <c r="G141" s="349"/>
    </row>
    <row r="142" spans="1:7" s="269" customFormat="1">
      <c r="A142" s="360" t="s">
        <v>568</v>
      </c>
      <c r="B142" s="361"/>
      <c r="C142" s="361" t="s">
        <v>569</v>
      </c>
      <c r="D142" s="362">
        <v>0</v>
      </c>
      <c r="E142" s="362"/>
      <c r="F142" s="362"/>
      <c r="G142" s="362"/>
    </row>
    <row r="143" spans="1:7" s="269" customFormat="1">
      <c r="A143" s="359">
        <v>208</v>
      </c>
      <c r="B143" s="342"/>
      <c r="C143" s="342" t="s">
        <v>570</v>
      </c>
      <c r="D143" s="349">
        <v>0</v>
      </c>
      <c r="E143" s="349"/>
      <c r="F143" s="349"/>
      <c r="G143" s="349"/>
    </row>
    <row r="144" spans="1:7" s="273" customFormat="1" ht="28">
      <c r="A144" s="343">
        <v>209</v>
      </c>
      <c r="B144" s="345"/>
      <c r="C144" s="345" t="s">
        <v>571</v>
      </c>
      <c r="D144" s="350">
        <v>8867.9346000000005</v>
      </c>
      <c r="E144" s="350"/>
      <c r="F144" s="350">
        <v>9826.9120500000008</v>
      </c>
      <c r="G144" s="350"/>
    </row>
    <row r="145" spans="1:7" s="257" customFormat="1">
      <c r="A145" s="358">
        <v>29</v>
      </c>
      <c r="B145" s="340"/>
      <c r="C145" s="340" t="s">
        <v>572</v>
      </c>
      <c r="D145" s="349">
        <v>196240.29191999999</v>
      </c>
      <c r="E145" s="349"/>
      <c r="F145" s="349">
        <v>188375.65435</v>
      </c>
      <c r="G145" s="349"/>
    </row>
    <row r="146" spans="1:7" s="257" customFormat="1">
      <c r="A146" s="363" t="s">
        <v>573</v>
      </c>
      <c r="B146" s="364"/>
      <c r="C146" s="364" t="s">
        <v>574</v>
      </c>
      <c r="D146" s="295">
        <v>15898.572548</v>
      </c>
      <c r="E146" s="295"/>
      <c r="F146" s="295"/>
      <c r="G146" s="295"/>
    </row>
    <row r="147" spans="1:7">
      <c r="A147" s="354">
        <v>2</v>
      </c>
      <c r="B147" s="355"/>
      <c r="C147" s="354" t="s">
        <v>575</v>
      </c>
      <c r="D147" s="356">
        <f>D133+D145</f>
        <v>730343.28453999991</v>
      </c>
      <c r="E147" s="356">
        <f>E133+E145</f>
        <v>0</v>
      </c>
      <c r="F147" s="356">
        <f>F133+F145</f>
        <v>710079.99972999992</v>
      </c>
      <c r="G147" s="356">
        <f>G133+G145</f>
        <v>0</v>
      </c>
    </row>
    <row r="148" spans="1:7" ht="7.5" customHeight="1"/>
    <row r="149" spans="1:7" ht="13.5" customHeight="1">
      <c r="A149" s="532" t="s">
        <v>651</v>
      </c>
      <c r="B149" s="366"/>
      <c r="C149" s="367"/>
      <c r="D149" s="366"/>
      <c r="E149" s="366"/>
      <c r="F149" s="366"/>
      <c r="G149" s="366"/>
    </row>
    <row r="150" spans="1:7">
      <c r="A150" s="368" t="s">
        <v>577</v>
      </c>
      <c r="B150" s="369"/>
      <c r="C150" s="369" t="s">
        <v>155</v>
      </c>
      <c r="D150" s="370">
        <f t="shared" ref="D150:G150" si="21">D77+SUM(D8:D12)-D30-D31+D16-D33+D59+D63-D73+D64-D74-D54+D20-D35</f>
        <v>54992.175929999969</v>
      </c>
      <c r="E150" s="370">
        <f t="shared" si="21"/>
        <v>18383.500000000095</v>
      </c>
      <c r="F150" s="370">
        <f t="shared" si="21"/>
        <v>27793.731560000051</v>
      </c>
      <c r="G150" s="370">
        <f t="shared" si="21"/>
        <v>23826.500000000116</v>
      </c>
    </row>
    <row r="151" spans="1:7">
      <c r="A151" s="371" t="s">
        <v>578</v>
      </c>
      <c r="B151" s="372"/>
      <c r="C151" s="372" t="s">
        <v>579</v>
      </c>
      <c r="D151" s="373">
        <f t="shared" ref="D151:G151" si="22">IF(D177=0,0,D150/D177)</f>
        <v>6.8502019373265985E-2</v>
      </c>
      <c r="E151" s="373">
        <f t="shared" si="22"/>
        <v>2.3408916921042789E-2</v>
      </c>
      <c r="F151" s="373">
        <f t="shared" si="22"/>
        <v>3.5106265458357162E-2</v>
      </c>
      <c r="G151" s="373">
        <f t="shared" si="22"/>
        <v>2.9840340122141835E-2</v>
      </c>
    </row>
    <row r="152" spans="1:7" s="443" customFormat="1" ht="28">
      <c r="A152" s="381" t="s">
        <v>580</v>
      </c>
      <c r="B152" s="382"/>
      <c r="C152" s="382" t="s">
        <v>581</v>
      </c>
      <c r="D152" s="442">
        <f t="shared" ref="D152:G152" si="23">IF(D107=0,0,D150/D107)</f>
        <v>1.6157934601833925</v>
      </c>
      <c r="E152" s="442">
        <f t="shared" si="23"/>
        <v>0.51180006291882352</v>
      </c>
      <c r="F152" s="442">
        <f t="shared" si="23"/>
        <v>0.97443752535426065</v>
      </c>
      <c r="G152" s="442">
        <f t="shared" si="23"/>
        <v>0.72364225015034167</v>
      </c>
    </row>
    <row r="153" spans="1:7" s="443" customFormat="1" ht="28">
      <c r="A153" s="374" t="s">
        <v>580</v>
      </c>
      <c r="B153" s="375"/>
      <c r="C153" s="375" t="s">
        <v>582</v>
      </c>
      <c r="D153" s="393">
        <f t="shared" ref="D153:G153" si="24">IF(0=D108,0,D150/D108)</f>
        <v>1.5429589257051077</v>
      </c>
      <c r="E153" s="393">
        <f t="shared" si="24"/>
        <v>0.53356959174314866</v>
      </c>
      <c r="F153" s="393">
        <f t="shared" si="24"/>
        <v>0.95469708236237427</v>
      </c>
      <c r="G153" s="393">
        <f t="shared" si="24"/>
        <v>0.81446981609352975</v>
      </c>
    </row>
    <row r="154" spans="1:7" ht="28">
      <c r="A154" s="378" t="s">
        <v>583</v>
      </c>
      <c r="B154" s="379"/>
      <c r="C154" s="379" t="s">
        <v>584</v>
      </c>
      <c r="D154" s="386">
        <f t="shared" ref="D154:G154" si="25">D150-D107</f>
        <v>20958.014209999965</v>
      </c>
      <c r="E154" s="386">
        <f t="shared" si="25"/>
        <v>-17535.799999999901</v>
      </c>
      <c r="F154" s="386">
        <f t="shared" si="25"/>
        <v>-729.11452999995163</v>
      </c>
      <c r="G154" s="386">
        <f t="shared" si="25"/>
        <v>-9099.2999999998792</v>
      </c>
    </row>
    <row r="155" spans="1:7" ht="27.5" customHeight="1">
      <c r="A155" s="374" t="s">
        <v>585</v>
      </c>
      <c r="B155" s="375"/>
      <c r="C155" s="375" t="s">
        <v>586</v>
      </c>
      <c r="D155" s="383">
        <f t="shared" ref="D155:G155" si="26">D150-D108</f>
        <v>19351.45016999996</v>
      </c>
      <c r="E155" s="383">
        <f t="shared" si="26"/>
        <v>-16070.299999999901</v>
      </c>
      <c r="F155" s="383">
        <f t="shared" si="26"/>
        <v>-1318.8865399999522</v>
      </c>
      <c r="G155" s="383">
        <f t="shared" si="26"/>
        <v>-5427.4999999998799</v>
      </c>
    </row>
    <row r="156" spans="1:7">
      <c r="A156" s="368" t="s">
        <v>587</v>
      </c>
      <c r="B156" s="369"/>
      <c r="C156" s="369" t="s">
        <v>588</v>
      </c>
      <c r="D156" s="387">
        <f t="shared" ref="D156:G156" si="27">D135+D136-D137+D141-D142</f>
        <v>486969.74278000003</v>
      </c>
      <c r="E156" s="387">
        <f t="shared" si="27"/>
        <v>0</v>
      </c>
      <c r="F156" s="387">
        <f t="shared" si="27"/>
        <v>473224.83182999998</v>
      </c>
      <c r="G156" s="387">
        <f t="shared" si="27"/>
        <v>0</v>
      </c>
    </row>
    <row r="157" spans="1:7">
      <c r="A157" s="388" t="s">
        <v>589</v>
      </c>
      <c r="B157" s="389"/>
      <c r="C157" s="389" t="s">
        <v>590</v>
      </c>
      <c r="D157" s="390">
        <f t="shared" ref="D157:G157" si="28">IF(D177=0,0,D156/D177)</f>
        <v>0.60660285195065089</v>
      </c>
      <c r="E157" s="390">
        <f t="shared" si="28"/>
        <v>0</v>
      </c>
      <c r="F157" s="390">
        <f t="shared" si="28"/>
        <v>0.59773033829036437</v>
      </c>
      <c r="G157" s="390">
        <f t="shared" si="28"/>
        <v>0</v>
      </c>
    </row>
    <row r="158" spans="1:7">
      <c r="A158" s="368" t="s">
        <v>591</v>
      </c>
      <c r="B158" s="369"/>
      <c r="C158" s="369" t="s">
        <v>592</v>
      </c>
      <c r="D158" s="387">
        <f t="shared" ref="D158:G158" si="29">D133-D142-D111</f>
        <v>275672.19999999995</v>
      </c>
      <c r="E158" s="387">
        <f t="shared" si="29"/>
        <v>0</v>
      </c>
      <c r="F158" s="387">
        <f t="shared" si="29"/>
        <v>280115.29157999996</v>
      </c>
      <c r="G158" s="387">
        <f t="shared" si="29"/>
        <v>0</v>
      </c>
    </row>
    <row r="159" spans="1:7">
      <c r="A159" s="371" t="s">
        <v>593</v>
      </c>
      <c r="B159" s="372"/>
      <c r="C159" s="372" t="s">
        <v>594</v>
      </c>
      <c r="D159" s="391">
        <f t="shared" ref="D159:G159" si="30">D121-D123-D124-D142-D145</f>
        <v>159523.17203999992</v>
      </c>
      <c r="E159" s="391">
        <f t="shared" si="30"/>
        <v>0</v>
      </c>
      <c r="F159" s="391">
        <f t="shared" si="30"/>
        <v>161712.81893000004</v>
      </c>
      <c r="G159" s="391">
        <f t="shared" si="30"/>
        <v>0</v>
      </c>
    </row>
    <row r="160" spans="1:7">
      <c r="A160" s="371" t="s">
        <v>595</v>
      </c>
      <c r="B160" s="372"/>
      <c r="C160" s="372" t="s">
        <v>596</v>
      </c>
      <c r="D160" s="392">
        <f t="shared" ref="D160:G160" si="31">IF(D175=0,"-",1000*D158/D175)</f>
        <v>3816.0603543743068</v>
      </c>
      <c r="E160" s="392">
        <f t="shared" si="31"/>
        <v>0</v>
      </c>
      <c r="F160" s="392">
        <f t="shared" si="31"/>
        <v>3848.689120661702</v>
      </c>
      <c r="G160" s="392">
        <f t="shared" si="31"/>
        <v>0</v>
      </c>
    </row>
    <row r="161" spans="1:7">
      <c r="A161" s="371" t="s">
        <v>595</v>
      </c>
      <c r="B161" s="372"/>
      <c r="C161" s="372" t="s">
        <v>597</v>
      </c>
      <c r="D161" s="391">
        <f t="shared" ref="D161:G161" si="32">IF(D175=0,0,1000*(D159/D175))</f>
        <v>2208.2388156146167</v>
      </c>
      <c r="E161" s="391">
        <f t="shared" si="32"/>
        <v>0</v>
      </c>
      <c r="F161" s="391">
        <f t="shared" si="32"/>
        <v>2221.8792961171725</v>
      </c>
      <c r="G161" s="391">
        <f t="shared" si="32"/>
        <v>0</v>
      </c>
    </row>
    <row r="162" spans="1:7">
      <c r="A162" s="388" t="s">
        <v>598</v>
      </c>
      <c r="B162" s="389"/>
      <c r="C162" s="389" t="s">
        <v>599</v>
      </c>
      <c r="D162" s="390">
        <f t="shared" ref="D162:G162" si="33">IF((D22+D23+D65+D66)=0,0,D158/(D22+D23+D65+D66))</f>
        <v>0.80563653352458842</v>
      </c>
      <c r="E162" s="390">
        <f t="shared" si="33"/>
        <v>0</v>
      </c>
      <c r="F162" s="390">
        <f t="shared" si="33"/>
        <v>0.8341951557768178</v>
      </c>
      <c r="G162" s="390">
        <f t="shared" si="33"/>
        <v>0</v>
      </c>
    </row>
    <row r="163" spans="1:7">
      <c r="A163" s="371" t="s">
        <v>600</v>
      </c>
      <c r="B163" s="372"/>
      <c r="C163" s="372" t="s">
        <v>601</v>
      </c>
      <c r="D163" s="370">
        <f t="shared" ref="D163:G163" si="34">D145</f>
        <v>196240.29191999999</v>
      </c>
      <c r="E163" s="370">
        <f t="shared" si="34"/>
        <v>0</v>
      </c>
      <c r="F163" s="370">
        <f t="shared" si="34"/>
        <v>188375.65435</v>
      </c>
      <c r="G163" s="370">
        <f t="shared" si="34"/>
        <v>0</v>
      </c>
    </row>
    <row r="164" spans="1:7" ht="28">
      <c r="A164" s="374" t="s">
        <v>602</v>
      </c>
      <c r="B164" s="389"/>
      <c r="C164" s="389" t="s">
        <v>603</v>
      </c>
      <c r="D164" s="393">
        <f>IF(D178=0,0,D146/D178)</f>
        <v>2.02586658481161E-2</v>
      </c>
      <c r="E164" s="393">
        <f>IF(E178=0,0,E146/E178)</f>
        <v>0</v>
      </c>
      <c r="F164" s="393">
        <f>IF(F178=0,0,F146/F178)</f>
        <v>0</v>
      </c>
      <c r="G164" s="393">
        <f>IF(G178=0,0,G146/G178)</f>
        <v>0</v>
      </c>
    </row>
    <row r="165" spans="1:7">
      <c r="A165" s="394" t="s">
        <v>604</v>
      </c>
      <c r="B165" s="395"/>
      <c r="C165" s="395" t="s">
        <v>605</v>
      </c>
      <c r="D165" s="396">
        <f t="shared" ref="D165:G165" si="35">IF(D177=0,0,D180/D177)</f>
        <v>4.9467631798286074E-2</v>
      </c>
      <c r="E165" s="396">
        <f t="shared" si="35"/>
        <v>4.9868435863884335E-2</v>
      </c>
      <c r="F165" s="396">
        <f t="shared" si="35"/>
        <v>4.8807500781197923E-2</v>
      </c>
      <c r="G165" s="396">
        <f t="shared" si="35"/>
        <v>4.7260741564356952E-2</v>
      </c>
    </row>
    <row r="166" spans="1:7">
      <c r="A166" s="371" t="s">
        <v>606</v>
      </c>
      <c r="B166" s="372"/>
      <c r="C166" s="372" t="s">
        <v>607</v>
      </c>
      <c r="D166" s="370">
        <f t="shared" ref="D166:G166" si="36">D55</f>
        <v>2643.2653800000007</v>
      </c>
      <c r="E166" s="370">
        <f t="shared" si="36"/>
        <v>2911.4999999999991</v>
      </c>
      <c r="F166" s="370">
        <f t="shared" si="36"/>
        <v>2562.1652299999996</v>
      </c>
      <c r="G166" s="370">
        <f t="shared" si="36"/>
        <v>3141.2</v>
      </c>
    </row>
    <row r="167" spans="1:7" s="443" customFormat="1" ht="14">
      <c r="A167" s="374" t="s">
        <v>608</v>
      </c>
      <c r="B167" s="389"/>
      <c r="C167" s="389" t="s">
        <v>609</v>
      </c>
      <c r="D167" s="393">
        <f t="shared" ref="D167:G167" si="37">IF(0=D111,0,(D44+D45+D46+D47+D48)/D111)</f>
        <v>1.1500851039722359E-2</v>
      </c>
      <c r="E167" s="393">
        <f t="shared" si="37"/>
        <v>0</v>
      </c>
      <c r="F167" s="393">
        <f t="shared" si="37"/>
        <v>1.2707284091362256E-2</v>
      </c>
      <c r="G167" s="393">
        <f t="shared" si="37"/>
        <v>0</v>
      </c>
    </row>
    <row r="168" spans="1:7">
      <c r="A168" s="371" t="s">
        <v>610</v>
      </c>
      <c r="B168" s="369"/>
      <c r="C168" s="369" t="s">
        <v>611</v>
      </c>
      <c r="D168" s="370">
        <f t="shared" ref="D168:G168" si="38">D38-D44</f>
        <v>3865.0665899999995</v>
      </c>
      <c r="E168" s="370">
        <f t="shared" si="38"/>
        <v>3956.7000000000003</v>
      </c>
      <c r="F168" s="370">
        <f t="shared" si="38"/>
        <v>3893.43028</v>
      </c>
      <c r="G168" s="370">
        <f t="shared" si="38"/>
        <v>4267.6000000000004</v>
      </c>
    </row>
    <row r="169" spans="1:7">
      <c r="A169" s="388" t="s">
        <v>612</v>
      </c>
      <c r="B169" s="389"/>
      <c r="C169" s="389" t="s">
        <v>613</v>
      </c>
      <c r="D169" s="373">
        <f t="shared" ref="D169:G169" si="39">IF(D177=0,0,D168/D177)</f>
        <v>4.8145915659741235E-3</v>
      </c>
      <c r="E169" s="373">
        <f t="shared" si="39"/>
        <v>5.0383257585056998E-3</v>
      </c>
      <c r="F169" s="373">
        <f t="shared" si="39"/>
        <v>4.9177922244164332E-3</v>
      </c>
      <c r="G169" s="373">
        <f t="shared" si="39"/>
        <v>5.3447478859778765E-3</v>
      </c>
    </row>
    <row r="170" spans="1:7">
      <c r="A170" s="371" t="s">
        <v>614</v>
      </c>
      <c r="B170" s="372"/>
      <c r="C170" s="372" t="s">
        <v>615</v>
      </c>
      <c r="D170" s="370">
        <f t="shared" ref="D170:G170" si="40">SUM(D82:D87)+SUM(D89:D94)</f>
        <v>38445.599770000001</v>
      </c>
      <c r="E170" s="370">
        <f t="shared" si="40"/>
        <v>39798.699999999997</v>
      </c>
      <c r="F170" s="370">
        <f t="shared" si="40"/>
        <v>32113.58711</v>
      </c>
      <c r="G170" s="370">
        <f t="shared" si="40"/>
        <v>40641.199999999997</v>
      </c>
    </row>
    <row r="171" spans="1:7">
      <c r="A171" s="371" t="s">
        <v>616</v>
      </c>
      <c r="B171" s="372"/>
      <c r="C171" s="372" t="s">
        <v>617</v>
      </c>
      <c r="D171" s="391">
        <f t="shared" ref="D171:G171" si="41">SUM(D96:D102)+SUM(D104:D105)</f>
        <v>4411.4380499999997</v>
      </c>
      <c r="E171" s="391">
        <f t="shared" si="41"/>
        <v>3879.4</v>
      </c>
      <c r="F171" s="391">
        <f t="shared" si="41"/>
        <v>3590.7410199999995</v>
      </c>
      <c r="G171" s="391">
        <f t="shared" si="41"/>
        <v>7715.4</v>
      </c>
    </row>
    <row r="172" spans="1:7">
      <c r="A172" s="394" t="s">
        <v>618</v>
      </c>
      <c r="B172" s="395"/>
      <c r="C172" s="395" t="s">
        <v>619</v>
      </c>
      <c r="D172" s="396">
        <f t="shared" ref="D172:G172" si="42">IF(D184=0,0,D170/D184)</f>
        <v>4.9543190794936229E-2</v>
      </c>
      <c r="E172" s="396">
        <f t="shared" si="42"/>
        <v>5.0028679437302277E-2</v>
      </c>
      <c r="F172" s="396">
        <f t="shared" si="42"/>
        <v>4.0883977647324106E-2</v>
      </c>
      <c r="G172" s="396">
        <f t="shared" si="42"/>
        <v>5.0439270379767698E-2</v>
      </c>
    </row>
    <row r="173" spans="1:7">
      <c r="A173" s="479"/>
    </row>
    <row r="174" spans="1:7">
      <c r="A174" s="457" t="s">
        <v>620</v>
      </c>
      <c r="B174" s="399"/>
      <c r="C174" s="398"/>
      <c r="D174" s="316"/>
      <c r="E174" s="316"/>
      <c r="F174" s="316"/>
      <c r="G174" s="316"/>
    </row>
    <row r="175" spans="1:7" s="257" customFormat="1">
      <c r="A175" s="459" t="s">
        <v>621</v>
      </c>
      <c r="B175" s="399"/>
      <c r="C175" s="399" t="s">
        <v>622</v>
      </c>
      <c r="D175" s="533">
        <v>72240</v>
      </c>
      <c r="E175" s="533">
        <v>72782</v>
      </c>
      <c r="F175" s="533">
        <v>72782</v>
      </c>
      <c r="G175" s="533">
        <v>73071</v>
      </c>
    </row>
    <row r="176" spans="1:7">
      <c r="A176" s="457" t="s">
        <v>623</v>
      </c>
      <c r="B176" s="399"/>
      <c r="C176" s="399"/>
      <c r="D176" s="399"/>
      <c r="E176" s="399"/>
      <c r="F176" s="399"/>
      <c r="G176" s="399"/>
    </row>
    <row r="177" spans="1:7">
      <c r="A177" s="459" t="s">
        <v>624</v>
      </c>
      <c r="B177" s="399"/>
      <c r="C177" s="399" t="s">
        <v>625</v>
      </c>
      <c r="D177" s="400">
        <f t="shared" ref="D177:G177" si="43">SUM(D22:D32)+SUM(D44:D53)+SUM(D65:D72)+D75</f>
        <v>802781.82209999999</v>
      </c>
      <c r="E177" s="400">
        <f t="shared" si="43"/>
        <v>785320.40000000014</v>
      </c>
      <c r="F177" s="400">
        <f t="shared" si="43"/>
        <v>791702.88257999998</v>
      </c>
      <c r="G177" s="400">
        <f t="shared" si="43"/>
        <v>798466.10000000009</v>
      </c>
    </row>
    <row r="178" spans="1:7">
      <c r="A178" s="459" t="s">
        <v>626</v>
      </c>
      <c r="B178" s="399"/>
      <c r="C178" s="399" t="s">
        <v>627</v>
      </c>
      <c r="D178" s="400">
        <f t="shared" ref="D178:G178" si="44">D78-D17-D20-D59-D63-D64</f>
        <v>784778.85302000004</v>
      </c>
      <c r="E178" s="400">
        <f t="shared" si="44"/>
        <v>801619.8</v>
      </c>
      <c r="F178" s="400">
        <f t="shared" si="44"/>
        <v>799148.09126999998</v>
      </c>
      <c r="G178" s="400">
        <f t="shared" si="44"/>
        <v>809057.9</v>
      </c>
    </row>
    <row r="179" spans="1:7">
      <c r="A179" s="459"/>
      <c r="B179" s="399"/>
      <c r="C179" s="399" t="s">
        <v>628</v>
      </c>
      <c r="D179" s="400">
        <f t="shared" ref="D179:G179" si="45">D178+D170</f>
        <v>823224.45279000001</v>
      </c>
      <c r="E179" s="400">
        <f t="shared" si="45"/>
        <v>841418.5</v>
      </c>
      <c r="F179" s="400">
        <f t="shared" si="45"/>
        <v>831261.67837999994</v>
      </c>
      <c r="G179" s="400">
        <f t="shared" si="45"/>
        <v>849699.1</v>
      </c>
    </row>
    <row r="180" spans="1:7">
      <c r="A180" s="459" t="s">
        <v>629</v>
      </c>
      <c r="B180" s="399"/>
      <c r="C180" s="399" t="s">
        <v>630</v>
      </c>
      <c r="D180" s="400">
        <f t="shared" ref="D180:G180" si="46">D38-D44+D8+D9+D10+D16-D33</f>
        <v>39711.715589999993</v>
      </c>
      <c r="E180" s="400">
        <f t="shared" si="46"/>
        <v>39162.699999999997</v>
      </c>
      <c r="F180" s="400">
        <f t="shared" si="46"/>
        <v>38641.039059999996</v>
      </c>
      <c r="G180" s="400">
        <f t="shared" si="46"/>
        <v>37736.1</v>
      </c>
    </row>
    <row r="181" spans="1:7" ht="27.5" customHeight="1">
      <c r="A181" s="462" t="s">
        <v>631</v>
      </c>
      <c r="B181" s="402"/>
      <c r="C181" s="402" t="s">
        <v>632</v>
      </c>
      <c r="D181" s="403">
        <f t="shared" ref="D181:G181" si="47">D22+D23+D24+D25+D26+D29+SUM(D44:D47)+SUM(D49:D53)-D54+D32-D33+SUM(D65:D70)+D72</f>
        <v>792519.69605999999</v>
      </c>
      <c r="E181" s="403">
        <f t="shared" si="47"/>
        <v>774082.5</v>
      </c>
      <c r="F181" s="403">
        <f t="shared" si="47"/>
        <v>781137.50473000004</v>
      </c>
      <c r="G181" s="403">
        <f t="shared" si="47"/>
        <v>788910.5</v>
      </c>
    </row>
    <row r="182" spans="1:7">
      <c r="A182" s="464" t="s">
        <v>633</v>
      </c>
      <c r="B182" s="402"/>
      <c r="C182" s="402" t="s">
        <v>634</v>
      </c>
      <c r="D182" s="403">
        <f t="shared" ref="D182:G182" si="48">D181+D171</f>
        <v>796931.13410999998</v>
      </c>
      <c r="E182" s="403">
        <f t="shared" si="48"/>
        <v>777961.9</v>
      </c>
      <c r="F182" s="403">
        <f t="shared" si="48"/>
        <v>784728.24575</v>
      </c>
      <c r="G182" s="403">
        <f t="shared" si="48"/>
        <v>796625.9</v>
      </c>
    </row>
    <row r="183" spans="1:7">
      <c r="A183" s="464" t="s">
        <v>635</v>
      </c>
      <c r="B183" s="402"/>
      <c r="C183" s="402" t="s">
        <v>636</v>
      </c>
      <c r="D183" s="403">
        <f t="shared" ref="D183:G183" si="49">D4+D5-D7+D38+D39+D40+D41+D43+D13-D16+D57+D58+D60+D62</f>
        <v>737556.08993000002</v>
      </c>
      <c r="E183" s="403">
        <f t="shared" si="49"/>
        <v>755719</v>
      </c>
      <c r="F183" s="403">
        <f t="shared" si="49"/>
        <v>753367.39977000002</v>
      </c>
      <c r="G183" s="403">
        <f t="shared" si="49"/>
        <v>765104</v>
      </c>
    </row>
    <row r="184" spans="1:7">
      <c r="A184" s="464" t="s">
        <v>637</v>
      </c>
      <c r="B184" s="402"/>
      <c r="C184" s="402" t="s">
        <v>638</v>
      </c>
      <c r="D184" s="403">
        <f t="shared" ref="D184:G184" si="50">D183+D170</f>
        <v>776001.68969999999</v>
      </c>
      <c r="E184" s="403">
        <f t="shared" si="50"/>
        <v>795517.7</v>
      </c>
      <c r="F184" s="403">
        <f t="shared" si="50"/>
        <v>785480.98687999998</v>
      </c>
      <c r="G184" s="403">
        <f t="shared" si="50"/>
        <v>805745.2</v>
      </c>
    </row>
    <row r="185" spans="1:7">
      <c r="A185" s="464"/>
      <c r="B185" s="402"/>
      <c r="C185" s="402" t="s">
        <v>639</v>
      </c>
      <c r="D185" s="403">
        <f t="shared" ref="D185:G186" si="51">D181-D183</f>
        <v>54963.606129999971</v>
      </c>
      <c r="E185" s="403">
        <f t="shared" si="51"/>
        <v>18363.5</v>
      </c>
      <c r="F185" s="403">
        <f t="shared" si="51"/>
        <v>27770.104960000026</v>
      </c>
      <c r="G185" s="403">
        <f t="shared" si="51"/>
        <v>23806.5</v>
      </c>
    </row>
    <row r="186" spans="1:7">
      <c r="A186" s="464"/>
      <c r="B186" s="402"/>
      <c r="C186" s="402" t="s">
        <v>640</v>
      </c>
      <c r="D186" s="403">
        <f t="shared" si="51"/>
        <v>20929.444409999996</v>
      </c>
      <c r="E186" s="403">
        <f t="shared" si="51"/>
        <v>-17555.79999999993</v>
      </c>
      <c r="F186" s="403">
        <f t="shared" si="51"/>
        <v>-752.74112999998033</v>
      </c>
      <c r="G186" s="403">
        <f t="shared" si="51"/>
        <v>-9119.2999999999302</v>
      </c>
    </row>
  </sheetData>
  <sheetProtection selectLockedCells="1" sort="0" autoFilter="0" pivotTables="0"/>
  <autoFilter ref="A1:AQ1" xr:uid="{00000000-0009-0000-0000-00001A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7" max="8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43"/>
  <sheetViews>
    <sheetView view="pageLayout" topLeftCell="A13" zoomScaleNormal="100" workbookViewId="0">
      <selection activeCell="B4" sqref="B4"/>
    </sheetView>
  </sheetViews>
  <sheetFormatPr baseColWidth="10" defaultRowHeight="13"/>
  <cols>
    <col min="1" max="1" width="11.5" bestFit="1" customWidth="1"/>
    <col min="2" max="2" width="43.1640625" customWidth="1"/>
    <col min="3" max="3" width="13.33203125" bestFit="1" customWidth="1"/>
    <col min="4" max="4" width="11.5" bestFit="1" customWidth="1"/>
    <col min="5" max="5" width="13.33203125" bestFit="1" customWidth="1"/>
    <col min="6" max="6" width="11.5" bestFit="1" customWidth="1"/>
    <col min="7" max="7" width="12.5" customWidth="1"/>
    <col min="8" max="8" width="11.5" bestFit="1" customWidth="1"/>
    <col min="9" max="9" width="13" customWidth="1"/>
  </cols>
  <sheetData>
    <row r="1" spans="1:9">
      <c r="A1" s="5" t="s">
        <v>113</v>
      </c>
      <c r="B1" s="6" t="s">
        <v>175</v>
      </c>
      <c r="C1" s="49" t="s">
        <v>176</v>
      </c>
      <c r="D1" s="7" t="s">
        <v>28</v>
      </c>
      <c r="E1" s="49" t="s">
        <v>22</v>
      </c>
      <c r="F1" s="7" t="s">
        <v>28</v>
      </c>
      <c r="G1" s="49" t="s">
        <v>23</v>
      </c>
      <c r="H1" s="7" t="s">
        <v>28</v>
      </c>
      <c r="I1" s="50" t="s">
        <v>22</v>
      </c>
    </row>
    <row r="2" spans="1:9">
      <c r="A2" s="92">
        <v>0</v>
      </c>
      <c r="B2" s="95">
        <v>0</v>
      </c>
      <c r="C2" s="57">
        <v>2015</v>
      </c>
      <c r="D2" s="3" t="s">
        <v>29</v>
      </c>
      <c r="E2" s="57">
        <v>2016</v>
      </c>
      <c r="F2" s="3" t="s">
        <v>29</v>
      </c>
      <c r="G2" s="57">
        <v>2016</v>
      </c>
      <c r="H2" s="3" t="s">
        <v>29</v>
      </c>
      <c r="I2" s="58">
        <v>2017</v>
      </c>
    </row>
    <row r="3" spans="1:9">
      <c r="A3" s="92">
        <v>0</v>
      </c>
      <c r="B3" s="2" t="s">
        <v>115</v>
      </c>
      <c r="C3" s="94">
        <v>0</v>
      </c>
      <c r="D3" s="93">
        <v>0</v>
      </c>
      <c r="E3" s="94">
        <v>0</v>
      </c>
      <c r="F3" s="95">
        <v>0</v>
      </c>
      <c r="G3" s="94">
        <v>0</v>
      </c>
      <c r="H3" s="95">
        <v>0</v>
      </c>
      <c r="I3" s="85">
        <v>0</v>
      </c>
    </row>
    <row r="4" spans="1:9">
      <c r="A4" s="5" t="s">
        <v>32</v>
      </c>
      <c r="B4" s="9" t="s">
        <v>116</v>
      </c>
      <c r="C4" s="10">
        <v>23628007.76168</v>
      </c>
      <c r="D4" s="11">
        <v>2.670172820804655E-2</v>
      </c>
      <c r="E4" s="10">
        <v>24258916.403029993</v>
      </c>
      <c r="F4" s="11">
        <v>4.7498251127826435E-3</v>
      </c>
      <c r="G4" s="10">
        <v>24374142.01337</v>
      </c>
      <c r="H4" s="11">
        <v>-1.3750636199056832E-2</v>
      </c>
      <c r="I4" s="12">
        <v>24038982.053880002</v>
      </c>
    </row>
    <row r="5" spans="1:9">
      <c r="A5" s="13" t="s">
        <v>34</v>
      </c>
      <c r="B5" s="2" t="s">
        <v>117</v>
      </c>
      <c r="C5" s="14">
        <v>9190736.3125299998</v>
      </c>
      <c r="D5" s="15">
        <v>-1.0933744289127236E-2</v>
      </c>
      <c r="E5" s="14">
        <v>9090247.1518600006</v>
      </c>
      <c r="F5" s="15">
        <v>1.3681099265222348E-2</v>
      </c>
      <c r="G5" s="14">
        <v>9214611.725490002</v>
      </c>
      <c r="H5" s="15">
        <v>1.3434710691883773E-2</v>
      </c>
      <c r="I5" s="16">
        <v>9338407.3681600001</v>
      </c>
    </row>
    <row r="6" spans="1:9">
      <c r="A6" s="13" t="s">
        <v>118</v>
      </c>
      <c r="B6" s="2" t="s">
        <v>119</v>
      </c>
      <c r="C6" s="14">
        <v>1108971.4210000001</v>
      </c>
      <c r="D6" s="15">
        <v>-1.4161183690233465E-2</v>
      </c>
      <c r="E6" s="14">
        <v>1093267.0729999999</v>
      </c>
      <c r="F6" s="15">
        <v>1.0221575190529786E-2</v>
      </c>
      <c r="G6" s="14">
        <v>1104441.9845899998</v>
      </c>
      <c r="H6" s="15">
        <v>-2.6380651040548729E-2</v>
      </c>
      <c r="I6" s="16">
        <v>1075306.0859999999</v>
      </c>
    </row>
    <row r="7" spans="1:9">
      <c r="A7" s="13" t="s">
        <v>38</v>
      </c>
      <c r="B7" s="2" t="s">
        <v>120</v>
      </c>
      <c r="C7" s="14">
        <v>1953150.0153500005</v>
      </c>
      <c r="D7" s="15">
        <v>-0.56876048978292859</v>
      </c>
      <c r="E7" s="14">
        <v>842275.45599999989</v>
      </c>
      <c r="F7" s="15">
        <v>-5.6557094891768897E-2</v>
      </c>
      <c r="G7" s="14">
        <v>794638.80310999998</v>
      </c>
      <c r="H7" s="15">
        <v>-5.885866122689911E-2</v>
      </c>
      <c r="I7" s="16">
        <v>747867.42699999991</v>
      </c>
    </row>
    <row r="8" spans="1:9">
      <c r="A8" s="13" t="s">
        <v>40</v>
      </c>
      <c r="B8" s="2" t="s">
        <v>121</v>
      </c>
      <c r="C8" s="14">
        <v>402483.4490100001</v>
      </c>
      <c r="D8" s="15">
        <v>-0.59894033308189687</v>
      </c>
      <c r="E8" s="14">
        <v>161419.878</v>
      </c>
      <c r="F8" s="15">
        <v>0.54534724174429139</v>
      </c>
      <c r="G8" s="14">
        <v>249449.76323000001</v>
      </c>
      <c r="H8" s="15">
        <v>-0.7633155401492101</v>
      </c>
      <c r="I8" s="16">
        <v>59040.882469999997</v>
      </c>
    </row>
    <row r="9" spans="1:9">
      <c r="A9" s="13" t="s">
        <v>42</v>
      </c>
      <c r="B9" s="2" t="s">
        <v>122</v>
      </c>
      <c r="C9" s="14">
        <v>3876501.6305299997</v>
      </c>
      <c r="D9" s="15">
        <v>0.12644801794214225</v>
      </c>
      <c r="E9" s="14">
        <v>4366677.5782600008</v>
      </c>
      <c r="F9" s="15">
        <v>2.0814705620243398E-2</v>
      </c>
      <c r="G9" s="14">
        <v>4457568.6865900001</v>
      </c>
      <c r="H9" s="15">
        <v>-0.16877728629584635</v>
      </c>
      <c r="I9" s="16">
        <v>3705232.3401899999</v>
      </c>
    </row>
    <row r="10" spans="1:9">
      <c r="A10" s="13" t="s">
        <v>44</v>
      </c>
      <c r="B10" s="2" t="s">
        <v>123</v>
      </c>
      <c r="C10" s="14">
        <v>47758799.201640002</v>
      </c>
      <c r="D10" s="15">
        <v>6.7326785372560519E-3</v>
      </c>
      <c r="E10" s="14">
        <v>48080343.843990006</v>
      </c>
      <c r="F10" s="15">
        <v>1.6187469996791225E-2</v>
      </c>
      <c r="G10" s="14">
        <v>48858642.967399999</v>
      </c>
      <c r="H10" s="15">
        <v>8.6614150800495785E-3</v>
      </c>
      <c r="I10" s="16">
        <v>49281827.954388596</v>
      </c>
    </row>
    <row r="11" spans="1:9">
      <c r="A11" s="13" t="s">
        <v>124</v>
      </c>
      <c r="B11" s="2" t="s">
        <v>125</v>
      </c>
      <c r="C11" s="14">
        <v>9216498.2170300018</v>
      </c>
      <c r="D11" s="38">
        <v>-1.1420454119495198E-2</v>
      </c>
      <c r="E11" s="14">
        <v>9111241.6220000014</v>
      </c>
      <c r="F11" s="15">
        <v>-3.5817930244765657E-2</v>
      </c>
      <c r="G11" s="14">
        <v>8784895.8051399998</v>
      </c>
      <c r="H11" s="15">
        <v>0.18436103671399079</v>
      </c>
      <c r="I11" s="16">
        <v>10404488.303199999</v>
      </c>
    </row>
    <row r="12" spans="1:9">
      <c r="A12" s="13" t="s">
        <v>126</v>
      </c>
      <c r="B12" s="2" t="s">
        <v>127</v>
      </c>
      <c r="C12" s="14">
        <v>2943007.2188899997</v>
      </c>
      <c r="D12" s="38">
        <v>0.12140919424749673</v>
      </c>
      <c r="E12" s="14">
        <v>3300315.3540000007</v>
      </c>
      <c r="F12" s="15">
        <v>-0.31217910366392232</v>
      </c>
      <c r="G12" s="14">
        <v>2270025.8649800001</v>
      </c>
      <c r="H12" s="15">
        <v>0.72404785164616658</v>
      </c>
      <c r="I12" s="16">
        <v>3913633.2157000001</v>
      </c>
    </row>
    <row r="13" spans="1:9">
      <c r="A13" s="13" t="s">
        <v>128</v>
      </c>
      <c r="B13" s="2" t="s">
        <v>129</v>
      </c>
      <c r="C13" s="14">
        <v>2338222.8485699999</v>
      </c>
      <c r="D13" s="38">
        <v>-0.10116053323345942</v>
      </c>
      <c r="E13" s="14">
        <v>2101686.9783900003</v>
      </c>
      <c r="F13" s="38">
        <v>-0.73352414415251022</v>
      </c>
      <c r="G13" s="14">
        <v>560048.83629000001</v>
      </c>
      <c r="H13" s="38">
        <v>4.4847006336772993E-2</v>
      </c>
      <c r="I13" s="16">
        <v>585165.35</v>
      </c>
    </row>
    <row r="14" spans="1:9">
      <c r="A14" s="13" t="s">
        <v>130</v>
      </c>
      <c r="B14" s="2" t="s">
        <v>131</v>
      </c>
      <c r="C14" s="14">
        <v>1282774.1858400002</v>
      </c>
      <c r="D14" s="38">
        <v>-0.26684103064940745</v>
      </c>
      <c r="E14" s="14">
        <v>940477.4</v>
      </c>
      <c r="F14" s="15">
        <v>2.7119432535008415E-2</v>
      </c>
      <c r="G14" s="14">
        <v>965982.61340000015</v>
      </c>
      <c r="H14" s="15">
        <v>-0.2752483426840942</v>
      </c>
      <c r="I14" s="16">
        <v>700097.5</v>
      </c>
    </row>
    <row r="15" spans="1:9">
      <c r="A15" s="13" t="s">
        <v>132</v>
      </c>
      <c r="B15" s="2" t="s">
        <v>133</v>
      </c>
      <c r="C15" s="14">
        <v>3552721.2120699999</v>
      </c>
      <c r="D15" s="38">
        <v>-0.72586855487246404</v>
      </c>
      <c r="E15" s="14">
        <v>973912.60000000021</v>
      </c>
      <c r="F15" s="15">
        <v>-2.2289262825021708E-2</v>
      </c>
      <c r="G15" s="14">
        <v>952204.80608999997</v>
      </c>
      <c r="H15" s="15">
        <v>7.1911020257471965E-3</v>
      </c>
      <c r="I15" s="16">
        <v>959052.20799999998</v>
      </c>
    </row>
    <row r="16" spans="1:9">
      <c r="A16" s="13" t="s">
        <v>134</v>
      </c>
      <c r="B16" s="2" t="s">
        <v>135</v>
      </c>
      <c r="C16" s="14">
        <v>208975.96674</v>
      </c>
      <c r="D16" s="38">
        <v>-0.49576211253468272</v>
      </c>
      <c r="E16" s="14">
        <v>105373.6</v>
      </c>
      <c r="F16" s="38">
        <v>-2.3463431542625514E-2</v>
      </c>
      <c r="G16" s="14">
        <v>102901.17375</v>
      </c>
      <c r="H16" s="38">
        <v>2.9730103054339948E-3</v>
      </c>
      <c r="I16" s="16">
        <v>103207.1</v>
      </c>
    </row>
    <row r="17" spans="1:9">
      <c r="A17" s="13" t="s">
        <v>59</v>
      </c>
      <c r="B17" s="2" t="s">
        <v>136</v>
      </c>
      <c r="C17" s="14">
        <v>850216.11282000004</v>
      </c>
      <c r="D17" s="15">
        <v>-0.70713851308447839</v>
      </c>
      <c r="E17" s="14">
        <v>248995.55499999999</v>
      </c>
      <c r="F17" s="15">
        <v>1.2458134731360966</v>
      </c>
      <c r="G17" s="14">
        <v>559197.57216999994</v>
      </c>
      <c r="H17" s="15">
        <v>-0.41826071243902974</v>
      </c>
      <c r="I17" s="16">
        <v>325307.19724000001</v>
      </c>
    </row>
    <row r="18" spans="1:9">
      <c r="A18" s="13">
        <v>389</v>
      </c>
      <c r="B18" s="2" t="s">
        <v>137</v>
      </c>
      <c r="C18" s="14">
        <v>284011.78399999999</v>
      </c>
      <c r="D18" s="38">
        <v>-0.87583965882204384</v>
      </c>
      <c r="E18" s="14">
        <v>35263</v>
      </c>
      <c r="F18" s="38">
        <v>6.0197798894024892</v>
      </c>
      <c r="G18" s="14">
        <v>247538.49823999999</v>
      </c>
      <c r="H18" s="38">
        <v>-0.79563663688808206</v>
      </c>
      <c r="I18" s="16">
        <v>50587.8</v>
      </c>
    </row>
    <row r="19" spans="1:9">
      <c r="A19" s="17" t="s">
        <v>62</v>
      </c>
      <c r="B19" s="18" t="s">
        <v>138</v>
      </c>
      <c r="C19" s="19">
        <v>2537392.7329899995</v>
      </c>
      <c r="D19" s="38">
        <v>-8.185787213760766E-3</v>
      </c>
      <c r="E19" s="19">
        <v>2516622.1760000004</v>
      </c>
      <c r="F19" s="38">
        <v>-1.2705306265249919E-2</v>
      </c>
      <c r="G19" s="19">
        <v>2484647.7205000008</v>
      </c>
      <c r="H19" s="38">
        <v>4.9736978276796184E-2</v>
      </c>
      <c r="I19" s="20">
        <v>2608226.5902000004</v>
      </c>
    </row>
    <row r="20" spans="1:9">
      <c r="A20" s="21" t="s">
        <v>64</v>
      </c>
      <c r="B20" s="22" t="s">
        <v>139</v>
      </c>
      <c r="C20" s="23">
        <v>90481299.000550002</v>
      </c>
      <c r="D20" s="24">
        <v>-9.7317121674462513E-3</v>
      </c>
      <c r="E20" s="23">
        <v>89600761.042140007</v>
      </c>
      <c r="F20" s="24">
        <v>1.8299807824052307E-2</v>
      </c>
      <c r="G20" s="23">
        <v>91240437.750100002</v>
      </c>
      <c r="H20" s="24">
        <v>-1.189119828143545E-2</v>
      </c>
      <c r="I20" s="25">
        <v>90155479.613528594</v>
      </c>
    </row>
    <row r="21" spans="1:9">
      <c r="A21" s="26" t="s">
        <v>66</v>
      </c>
      <c r="B21" s="27" t="s">
        <v>140</v>
      </c>
      <c r="C21" s="10">
        <v>38848310.825750008</v>
      </c>
      <c r="D21" s="15">
        <v>1.1658270555995179E-2</v>
      </c>
      <c r="E21" s="10">
        <v>39301214.943999998</v>
      </c>
      <c r="F21" s="15">
        <v>7.9869557011727245E-3</v>
      </c>
      <c r="G21" s="10">
        <v>39615112.006759994</v>
      </c>
      <c r="H21" s="15">
        <v>5.1900154255514366E-4</v>
      </c>
      <c r="I21" s="12">
        <v>39635672.310999997</v>
      </c>
    </row>
    <row r="22" spans="1:9">
      <c r="A22" s="8" t="s">
        <v>68</v>
      </c>
      <c r="B22" s="4" t="s">
        <v>141</v>
      </c>
      <c r="C22" s="14">
        <v>5305948.3930099988</v>
      </c>
      <c r="D22" s="15">
        <v>-5.4696120563917323E-2</v>
      </c>
      <c r="E22" s="14">
        <v>5015733.6000000006</v>
      </c>
      <c r="F22" s="15">
        <v>0.15172596134491659</v>
      </c>
      <c r="G22" s="14">
        <v>5776750.60231</v>
      </c>
      <c r="H22" s="15">
        <v>-7.1947226204261097E-2</v>
      </c>
      <c r="I22" s="16">
        <v>5361129.4200000009</v>
      </c>
    </row>
    <row r="23" spans="1:9">
      <c r="A23" s="8" t="s">
        <v>70</v>
      </c>
      <c r="B23" s="4" t="s">
        <v>142</v>
      </c>
      <c r="C23" s="14">
        <v>3235595.9323700001</v>
      </c>
      <c r="D23" s="15">
        <v>-0.22945950758016326</v>
      </c>
      <c r="E23" s="14">
        <v>2493157.6830000007</v>
      </c>
      <c r="F23" s="15">
        <v>0.25539863638861521</v>
      </c>
      <c r="G23" s="14">
        <v>3129906.7555400003</v>
      </c>
      <c r="H23" s="15">
        <v>-0.10117802283709394</v>
      </c>
      <c r="I23" s="16">
        <v>2813228.9783499995</v>
      </c>
    </row>
    <row r="24" spans="1:9">
      <c r="A24" s="8" t="s">
        <v>72</v>
      </c>
      <c r="B24" s="4" t="s">
        <v>143</v>
      </c>
      <c r="C24" s="14">
        <v>10311195.16666</v>
      </c>
      <c r="D24" s="15">
        <v>-0.119538260570938</v>
      </c>
      <c r="E24" s="14">
        <v>9078612.8320300002</v>
      </c>
      <c r="F24" s="15">
        <v>7.7436100651822298E-2</v>
      </c>
      <c r="G24" s="14">
        <v>9781625.2090700008</v>
      </c>
      <c r="H24" s="15">
        <v>-4.8830950151014491E-2</v>
      </c>
      <c r="I24" s="16">
        <v>9303979.1560899969</v>
      </c>
    </row>
    <row r="25" spans="1:9">
      <c r="A25" s="8" t="s">
        <v>74</v>
      </c>
      <c r="B25" s="4" t="s">
        <v>123</v>
      </c>
      <c r="C25" s="14">
        <v>29448326.521239996</v>
      </c>
      <c r="D25" s="15">
        <v>-1.626016517185197E-2</v>
      </c>
      <c r="E25" s="14">
        <v>28969491.867970005</v>
      </c>
      <c r="F25" s="15">
        <v>2.0195456511850514E-2</v>
      </c>
      <c r="G25" s="14">
        <v>29554543.98116</v>
      </c>
      <c r="H25" s="15">
        <v>1.3071220674095497E-3</v>
      </c>
      <c r="I25" s="16">
        <v>29593175.37779</v>
      </c>
    </row>
    <row r="26" spans="1:9">
      <c r="A26" s="51" t="s">
        <v>76</v>
      </c>
      <c r="B26" s="4" t="s">
        <v>144</v>
      </c>
      <c r="C26" s="14">
        <v>475707.74076000002</v>
      </c>
      <c r="D26" s="15">
        <v>0.4421981002535913</v>
      </c>
      <c r="E26" s="14">
        <v>686064.79999999993</v>
      </c>
      <c r="F26" s="15">
        <v>-0.24456126836706976</v>
      </c>
      <c r="G26" s="14">
        <v>518279.92232999991</v>
      </c>
      <c r="H26" s="15">
        <v>0.21350832224510197</v>
      </c>
      <c r="I26" s="16">
        <v>628936.99899999995</v>
      </c>
    </row>
    <row r="27" spans="1:9">
      <c r="A27" s="129">
        <v>489</v>
      </c>
      <c r="B27" s="4" t="s">
        <v>170</v>
      </c>
      <c r="C27" s="14">
        <v>280135.52808000002</v>
      </c>
      <c r="D27" s="15">
        <v>-9.877105196060219E-3</v>
      </c>
      <c r="E27" s="14">
        <v>277368.59999999998</v>
      </c>
      <c r="F27" s="15">
        <v>-0.21542146753453706</v>
      </c>
      <c r="G27" s="14">
        <v>217617.44913999998</v>
      </c>
      <c r="H27" s="15">
        <v>0.76255538108638643</v>
      </c>
      <c r="I27" s="16">
        <v>383562.80599999998</v>
      </c>
    </row>
    <row r="28" spans="1:9">
      <c r="A28" s="28" t="s">
        <v>79</v>
      </c>
      <c r="B28" s="29" t="s">
        <v>138</v>
      </c>
      <c r="C28" s="19">
        <v>2537392.7468399992</v>
      </c>
      <c r="D28" s="15">
        <v>-7.7142304297889873E-3</v>
      </c>
      <c r="E28" s="19">
        <v>2517818.7145000002</v>
      </c>
      <c r="F28" s="15">
        <v>-1.3174496562826099E-2</v>
      </c>
      <c r="G28" s="19">
        <v>2484647.7205000008</v>
      </c>
      <c r="H28" s="15">
        <v>5.0672900090103487E-2</v>
      </c>
      <c r="I28" s="20">
        <v>2610552.0262000007</v>
      </c>
    </row>
    <row r="29" spans="1:9">
      <c r="A29" s="44" t="s">
        <v>81</v>
      </c>
      <c r="B29" s="45" t="s">
        <v>145</v>
      </c>
      <c r="C29" s="23">
        <v>90442612.854710013</v>
      </c>
      <c r="D29" s="46">
        <v>-2.3253970079221333E-2</v>
      </c>
      <c r="E29" s="23">
        <v>88339463.041499987</v>
      </c>
      <c r="F29" s="46">
        <v>3.1005628866266594E-2</v>
      </c>
      <c r="G29" s="23">
        <v>91078483.64681001</v>
      </c>
      <c r="H29" s="47">
        <v>-8.2154043679692756E-3</v>
      </c>
      <c r="I29" s="25">
        <v>90330237.074429989</v>
      </c>
    </row>
    <row r="30" spans="1:9">
      <c r="A30" s="43" t="s">
        <v>83</v>
      </c>
      <c r="B30" s="30" t="s">
        <v>146</v>
      </c>
      <c r="C30" s="31">
        <v>-38686.145840001758</v>
      </c>
      <c r="D30" s="96">
        <v>0</v>
      </c>
      <c r="E30" s="31">
        <v>-1261298.0006400032</v>
      </c>
      <c r="F30" s="96">
        <v>0</v>
      </c>
      <c r="G30" s="31">
        <v>-161954.10328999726</v>
      </c>
      <c r="H30" s="97">
        <v>0</v>
      </c>
      <c r="I30" s="32">
        <v>174757.46090139484</v>
      </c>
    </row>
    <row r="31" spans="1:9">
      <c r="A31" s="100">
        <v>0</v>
      </c>
      <c r="B31" s="27" t="s">
        <v>147</v>
      </c>
      <c r="C31" s="98">
        <v>0</v>
      </c>
      <c r="D31" s="95">
        <v>0</v>
      </c>
      <c r="E31" s="98">
        <v>0</v>
      </c>
      <c r="F31" s="95">
        <v>0</v>
      </c>
      <c r="G31" s="98">
        <v>0</v>
      </c>
      <c r="H31" s="98">
        <v>0</v>
      </c>
      <c r="I31" s="99">
        <v>0</v>
      </c>
    </row>
    <row r="32" spans="1:9">
      <c r="A32" s="51" t="s">
        <v>86</v>
      </c>
      <c r="B32" s="4" t="s">
        <v>148</v>
      </c>
      <c r="C32" s="14">
        <v>4131977.6115599996</v>
      </c>
      <c r="D32" s="15">
        <v>0.22949319323199122</v>
      </c>
      <c r="E32" s="14">
        <v>5080238.3480000002</v>
      </c>
      <c r="F32" s="15">
        <v>-0.19676545575731322</v>
      </c>
      <c r="G32" s="14">
        <v>4080622.9341000002</v>
      </c>
      <c r="H32" s="15">
        <v>0.19876758752248957</v>
      </c>
      <c r="I32" s="16">
        <v>4891718.5103000002</v>
      </c>
    </row>
    <row r="33" spans="1:9">
      <c r="A33" s="51" t="s">
        <v>88</v>
      </c>
      <c r="B33" s="4" t="s">
        <v>149</v>
      </c>
      <c r="C33" s="14">
        <v>989032.83729000005</v>
      </c>
      <c r="D33" s="15">
        <v>-0.41230255449084979</v>
      </c>
      <c r="E33" s="14">
        <v>581252.07200000004</v>
      </c>
      <c r="F33" s="15">
        <v>-5.9451511116506026E-2</v>
      </c>
      <c r="G33" s="14">
        <v>546695.75797999988</v>
      </c>
      <c r="H33" s="15">
        <v>1.4308351301467699</v>
      </c>
      <c r="I33" s="16">
        <v>1328927.254</v>
      </c>
    </row>
    <row r="34" spans="1:9">
      <c r="A34" s="8" t="s">
        <v>90</v>
      </c>
      <c r="B34" s="4" t="s">
        <v>150</v>
      </c>
      <c r="C34" s="14">
        <v>1564491.4213899996</v>
      </c>
      <c r="D34" s="15">
        <v>-3.3424110017515947E-2</v>
      </c>
      <c r="E34" s="14">
        <v>1512199.6880000003</v>
      </c>
      <c r="F34" s="15">
        <v>-0.13239350974525538</v>
      </c>
      <c r="G34" s="14">
        <v>1311994.2638700001</v>
      </c>
      <c r="H34" s="15">
        <v>0.14171984386695718</v>
      </c>
      <c r="I34" s="16">
        <v>1497929.8861</v>
      </c>
    </row>
    <row r="35" spans="1:9">
      <c r="A35" s="44" t="s">
        <v>92</v>
      </c>
      <c r="B35" s="45" t="s">
        <v>151</v>
      </c>
      <c r="C35" s="23">
        <v>6685501.870240001</v>
      </c>
      <c r="D35" s="47">
        <v>7.302192823146629E-2</v>
      </c>
      <c r="E35" s="23">
        <v>7173690.108</v>
      </c>
      <c r="F35" s="47">
        <v>-0.17207004114569158</v>
      </c>
      <c r="G35" s="23">
        <v>5939312.9559499994</v>
      </c>
      <c r="H35" s="47">
        <v>0.29957382405106925</v>
      </c>
      <c r="I35" s="25">
        <v>7718575.6504000006</v>
      </c>
    </row>
    <row r="36" spans="1:9">
      <c r="A36" s="8" t="s">
        <v>94</v>
      </c>
      <c r="B36" s="4" t="s">
        <v>152</v>
      </c>
      <c r="C36" s="14">
        <v>184622.73272000003</v>
      </c>
      <c r="D36" s="15">
        <v>-0.7781103637864083</v>
      </c>
      <c r="E36" s="14">
        <v>40965.870999999999</v>
      </c>
      <c r="F36" s="15">
        <v>2.1557260671938359</v>
      </c>
      <c r="G36" s="14">
        <v>129277.06698</v>
      </c>
      <c r="H36" s="15">
        <v>0.79368789389284133</v>
      </c>
      <c r="I36" s="16">
        <v>231882.71</v>
      </c>
    </row>
    <row r="37" spans="1:9">
      <c r="A37" s="8" t="s">
        <v>96</v>
      </c>
      <c r="B37" s="4" t="s">
        <v>153</v>
      </c>
      <c r="C37" s="14">
        <v>1862406.9008400002</v>
      </c>
      <c r="D37" s="15">
        <v>-4.8242273371880716E-2</v>
      </c>
      <c r="E37" s="14">
        <v>1772560.1579999998</v>
      </c>
      <c r="F37" s="15">
        <v>9.1223537723226E-2</v>
      </c>
      <c r="G37" s="14">
        <v>1934259.3664400002</v>
      </c>
      <c r="H37" s="15">
        <v>-0.17706150084222633</v>
      </c>
      <c r="I37" s="16">
        <v>1591776.5</v>
      </c>
    </row>
    <row r="38" spans="1:9">
      <c r="A38" s="44" t="s">
        <v>98</v>
      </c>
      <c r="B38" s="45" t="s">
        <v>154</v>
      </c>
      <c r="C38" s="23">
        <v>2047029.6335600002</v>
      </c>
      <c r="D38" s="47">
        <v>-0.1140694793723688</v>
      </c>
      <c r="E38" s="23">
        <v>1813526.0290000001</v>
      </c>
      <c r="F38" s="47">
        <v>0.13785873509511112</v>
      </c>
      <c r="G38" s="23">
        <v>2063536.4334199999</v>
      </c>
      <c r="H38" s="47">
        <v>-0.11624569333260557</v>
      </c>
      <c r="I38" s="25">
        <v>1823659.21</v>
      </c>
    </row>
    <row r="39" spans="1:9">
      <c r="A39" s="33" t="s">
        <v>100</v>
      </c>
      <c r="B39" s="34" t="s">
        <v>4</v>
      </c>
      <c r="C39" s="35">
        <v>4638472.236680001</v>
      </c>
      <c r="D39" s="36">
        <v>0.15558826387124197</v>
      </c>
      <c r="E39" s="35">
        <v>5360164.078999999</v>
      </c>
      <c r="F39" s="36">
        <v>-0.27692949965571362</v>
      </c>
      <c r="G39" s="35">
        <v>3875776.5225300002</v>
      </c>
      <c r="H39" s="36">
        <v>0.52096396841579518</v>
      </c>
      <c r="I39" s="37">
        <v>5894916.4403999997</v>
      </c>
    </row>
    <row r="40" spans="1:9">
      <c r="A40" s="92">
        <v>0</v>
      </c>
      <c r="B40" s="4" t="s">
        <v>155</v>
      </c>
      <c r="C40" s="14">
        <v>3841691.7406099974</v>
      </c>
      <c r="D40" s="15">
        <v>-0.25468408947216664</v>
      </c>
      <c r="E40" s="14">
        <v>2863273.9776199972</v>
      </c>
      <c r="F40" s="15">
        <v>0.51069568131075682</v>
      </c>
      <c r="G40" s="14">
        <v>4325535.6324000023</v>
      </c>
      <c r="H40" s="15">
        <v>-0.17998252782318397</v>
      </c>
      <c r="I40" s="16">
        <v>3547014.7950913953</v>
      </c>
    </row>
    <row r="41" spans="1:9">
      <c r="A41" s="92">
        <v>0</v>
      </c>
      <c r="B41" s="4" t="s">
        <v>156</v>
      </c>
      <c r="C41" s="14">
        <v>-796780.49607000139</v>
      </c>
      <c r="D41" s="15">
        <v>2.1337239223293416</v>
      </c>
      <c r="E41" s="14">
        <v>-2496890.1013800032</v>
      </c>
      <c r="F41" s="15">
        <v>-1.1801277155215708</v>
      </c>
      <c r="G41" s="14">
        <v>449759.10987000319</v>
      </c>
      <c r="H41" s="15">
        <v>-6.2203537266587769</v>
      </c>
      <c r="I41" s="16">
        <v>-2347901.6453086054</v>
      </c>
    </row>
    <row r="42" spans="1:9">
      <c r="A42" s="101">
        <v>0</v>
      </c>
      <c r="B42" s="29" t="s">
        <v>157</v>
      </c>
      <c r="C42" s="19">
        <v>89216195.16144</v>
      </c>
      <c r="D42" s="91">
        <v>2.5699123463525761E-3</v>
      </c>
      <c r="E42" s="19">
        <v>89445472.962879986</v>
      </c>
      <c r="F42" s="91">
        <v>-2.9529107378032608E-3</v>
      </c>
      <c r="G42" s="19">
        <v>89181348.465320006</v>
      </c>
      <c r="H42" s="91">
        <v>2.1801778308663585E-2</v>
      </c>
      <c r="I42" s="20">
        <v>91125660.453828588</v>
      </c>
    </row>
    <row r="43" spans="1:9">
      <c r="A43" s="101">
        <v>0</v>
      </c>
      <c r="B43" s="29" t="s">
        <v>6</v>
      </c>
      <c r="C43" s="55">
        <v>0.82822350648792475</v>
      </c>
      <c r="D43" s="102">
        <v>0</v>
      </c>
      <c r="E43" s="55">
        <v>0.53417655419126164</v>
      </c>
      <c r="F43" s="143">
        <v>0</v>
      </c>
      <c r="G43" s="55">
        <v>1.0757257806089229</v>
      </c>
      <c r="H43" s="143">
        <v>0</v>
      </c>
      <c r="I43" s="144">
        <v>0.69581153937554141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2015 - Budget 2017
Compte 2015 - Budget 2017&amp;RZürich, 26.04.2016</oddHeader>
    <oddFooter>&amp;LQuelle: FkF Mai 2017&amp;RBlatt 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43"/>
  <sheetViews>
    <sheetView tabSelected="1" showWhiteSpace="0" view="pageLayout" zoomScaleNormal="100" workbookViewId="0">
      <selection activeCell="B4" sqref="B4"/>
    </sheetView>
  </sheetViews>
  <sheetFormatPr baseColWidth="10" defaultRowHeight="13"/>
  <cols>
    <col min="1" max="1" width="11.5" bestFit="1" customWidth="1"/>
    <col min="2" max="2" width="45.5" customWidth="1"/>
    <col min="3" max="3" width="13.33203125" bestFit="1" customWidth="1"/>
    <col min="4" max="4" width="9.6640625" customWidth="1"/>
    <col min="5" max="5" width="13.33203125" bestFit="1" customWidth="1"/>
    <col min="6" max="6" width="11.5" bestFit="1" customWidth="1"/>
    <col min="7" max="7" width="13.33203125" bestFit="1" customWidth="1"/>
    <col min="8" max="8" width="11.5" bestFit="1" customWidth="1"/>
    <col min="9" max="9" width="13.33203125" bestFit="1" customWidth="1"/>
  </cols>
  <sheetData>
    <row r="1" spans="1:9">
      <c r="A1" s="5" t="s">
        <v>26</v>
      </c>
      <c r="B1" s="6" t="s">
        <v>177</v>
      </c>
      <c r="C1" s="49" t="s">
        <v>23</v>
      </c>
      <c r="D1" s="7" t="s">
        <v>28</v>
      </c>
      <c r="E1" s="49" t="s">
        <v>22</v>
      </c>
      <c r="F1" s="7" t="s">
        <v>28</v>
      </c>
      <c r="G1" s="49" t="s">
        <v>23</v>
      </c>
      <c r="H1" s="7" t="s">
        <v>28</v>
      </c>
      <c r="I1" s="50" t="s">
        <v>22</v>
      </c>
    </row>
    <row r="2" spans="1:9">
      <c r="A2" s="92">
        <v>0</v>
      </c>
      <c r="B2" s="95">
        <v>0</v>
      </c>
      <c r="C2" s="57">
        <v>2015</v>
      </c>
      <c r="D2" s="3" t="s">
        <v>29</v>
      </c>
      <c r="E2" s="57">
        <v>2016</v>
      </c>
      <c r="F2" s="3" t="s">
        <v>29</v>
      </c>
      <c r="G2" s="57">
        <v>2016</v>
      </c>
      <c r="H2" s="3" t="s">
        <v>29</v>
      </c>
      <c r="I2" s="58">
        <v>2017</v>
      </c>
    </row>
    <row r="3" spans="1:9">
      <c r="A3" s="92">
        <v>0</v>
      </c>
      <c r="B3" s="2" t="s">
        <v>178</v>
      </c>
      <c r="C3" s="94">
        <v>0</v>
      </c>
      <c r="D3" s="93">
        <v>0</v>
      </c>
      <c r="E3" s="94">
        <v>0</v>
      </c>
      <c r="F3" s="95">
        <v>0</v>
      </c>
      <c r="G3" s="94">
        <v>0</v>
      </c>
      <c r="H3" s="95">
        <v>0</v>
      </c>
      <c r="I3" s="85">
        <v>0</v>
      </c>
    </row>
    <row r="4" spans="1:9">
      <c r="A4" s="5" t="s">
        <v>32</v>
      </c>
      <c r="B4" s="9" t="s">
        <v>33</v>
      </c>
      <c r="C4" s="10">
        <v>23628007.76168</v>
      </c>
      <c r="D4" s="11">
        <v>2.670172820804655E-2</v>
      </c>
      <c r="E4" s="10">
        <v>24258916.403029993</v>
      </c>
      <c r="F4" s="11">
        <v>4.7498251127826435E-3</v>
      </c>
      <c r="G4" s="10">
        <v>24374142.01337</v>
      </c>
      <c r="H4" s="11">
        <v>-1.3750636199056832E-2</v>
      </c>
      <c r="I4" s="12">
        <v>24038982.053880002</v>
      </c>
    </row>
    <row r="5" spans="1:9">
      <c r="A5" s="13" t="s">
        <v>34</v>
      </c>
      <c r="B5" s="2" t="s">
        <v>35</v>
      </c>
      <c r="C5" s="14">
        <v>9190736.3125299998</v>
      </c>
      <c r="D5" s="15">
        <v>-1.0933744289127236E-2</v>
      </c>
      <c r="E5" s="14">
        <v>9090247.1518600006</v>
      </c>
      <c r="F5" s="15">
        <v>1.3681099265222348E-2</v>
      </c>
      <c r="G5" s="14">
        <v>9214611.725490002</v>
      </c>
      <c r="H5" s="15">
        <v>1.3434710691883773E-2</v>
      </c>
      <c r="I5" s="16">
        <v>9338407.3681600001</v>
      </c>
    </row>
    <row r="6" spans="1:9">
      <c r="A6" s="13" t="s">
        <v>36</v>
      </c>
      <c r="B6" s="2" t="s">
        <v>37</v>
      </c>
      <c r="C6" s="14">
        <v>1108971.4210000001</v>
      </c>
      <c r="D6" s="15">
        <v>-1.4161183690233465E-2</v>
      </c>
      <c r="E6" s="14">
        <v>1093267.0729999999</v>
      </c>
      <c r="F6" s="15">
        <v>1.0221575190529786E-2</v>
      </c>
      <c r="G6" s="14">
        <v>1104441.9845899998</v>
      </c>
      <c r="H6" s="15">
        <v>-2.6380651040548729E-2</v>
      </c>
      <c r="I6" s="16">
        <v>1075306.0859999999</v>
      </c>
    </row>
    <row r="7" spans="1:9">
      <c r="A7" s="13" t="s">
        <v>38</v>
      </c>
      <c r="B7" s="2" t="s">
        <v>39</v>
      </c>
      <c r="C7" s="14">
        <v>1953150.0153500005</v>
      </c>
      <c r="D7" s="15">
        <v>-0.56876048978292859</v>
      </c>
      <c r="E7" s="14">
        <v>842275.45599999989</v>
      </c>
      <c r="F7" s="15">
        <v>-5.6557094891768897E-2</v>
      </c>
      <c r="G7" s="14">
        <v>794638.80310999998</v>
      </c>
      <c r="H7" s="15">
        <v>-5.885866122689911E-2</v>
      </c>
      <c r="I7" s="16">
        <v>747867.42699999991</v>
      </c>
    </row>
    <row r="8" spans="1:9">
      <c r="A8" s="13" t="s">
        <v>40</v>
      </c>
      <c r="B8" s="2" t="s">
        <v>41</v>
      </c>
      <c r="C8" s="14">
        <v>402483.4490100001</v>
      </c>
      <c r="D8" s="15">
        <v>-0.59894033308189687</v>
      </c>
      <c r="E8" s="14">
        <v>161419.878</v>
      </c>
      <c r="F8" s="15">
        <v>0.54534724174429139</v>
      </c>
      <c r="G8" s="14">
        <v>249449.76323000001</v>
      </c>
      <c r="H8" s="15">
        <v>-0.7633155401492101</v>
      </c>
      <c r="I8" s="16">
        <v>59040.882469999997</v>
      </c>
    </row>
    <row r="9" spans="1:9">
      <c r="A9" s="13" t="s">
        <v>42</v>
      </c>
      <c r="B9" s="2" t="s">
        <v>43</v>
      </c>
      <c r="C9" s="14">
        <v>3876501.6305299997</v>
      </c>
      <c r="D9" s="15">
        <v>0.12644801794214225</v>
      </c>
      <c r="E9" s="14">
        <v>4366677.5782600008</v>
      </c>
      <c r="F9" s="15">
        <v>2.0814705620243398E-2</v>
      </c>
      <c r="G9" s="14">
        <v>4457568.6865900001</v>
      </c>
      <c r="H9" s="15">
        <v>-0.16877728629584635</v>
      </c>
      <c r="I9" s="16">
        <v>3705232.3401899999</v>
      </c>
    </row>
    <row r="10" spans="1:9">
      <c r="A10" s="13" t="s">
        <v>44</v>
      </c>
      <c r="B10" s="2" t="s">
        <v>45</v>
      </c>
      <c r="C10" s="14">
        <v>47758799.201640002</v>
      </c>
      <c r="D10" s="15">
        <v>6.7326785372560519E-3</v>
      </c>
      <c r="E10" s="14">
        <v>48080343.843990006</v>
      </c>
      <c r="F10" s="15">
        <v>1.6187469996791225E-2</v>
      </c>
      <c r="G10" s="14">
        <v>48858642.967399999</v>
      </c>
      <c r="H10" s="15">
        <v>8.6614150800495785E-3</v>
      </c>
      <c r="I10" s="16">
        <v>49281827.954388596</v>
      </c>
    </row>
    <row r="11" spans="1:9">
      <c r="A11" s="13" t="s">
        <v>46</v>
      </c>
      <c r="B11" s="2" t="s">
        <v>47</v>
      </c>
      <c r="C11" s="14">
        <v>9216498.2170300018</v>
      </c>
      <c r="D11" s="38">
        <v>-1.1420454119495198E-2</v>
      </c>
      <c r="E11" s="14">
        <v>9111241.6220000014</v>
      </c>
      <c r="F11" s="15">
        <v>-3.5817930244765657E-2</v>
      </c>
      <c r="G11" s="14">
        <v>8784895.8051399998</v>
      </c>
      <c r="H11" s="15">
        <v>0.18436103671399079</v>
      </c>
      <c r="I11" s="16">
        <v>10404488.303199999</v>
      </c>
    </row>
    <row r="12" spans="1:9">
      <c r="A12" s="13" t="s">
        <v>48</v>
      </c>
      <c r="B12" s="2" t="s">
        <v>49</v>
      </c>
      <c r="C12" s="14">
        <v>2943007.2188899997</v>
      </c>
      <c r="D12" s="38">
        <v>0.12140919424749673</v>
      </c>
      <c r="E12" s="14">
        <v>3300315.3540000007</v>
      </c>
      <c r="F12" s="15">
        <v>-0.31217910366392232</v>
      </c>
      <c r="G12" s="14">
        <v>2270025.8649800001</v>
      </c>
      <c r="H12" s="15">
        <v>0.72404785164616658</v>
      </c>
      <c r="I12" s="16">
        <v>3913633.2157000001</v>
      </c>
    </row>
    <row r="13" spans="1:9">
      <c r="A13" s="13" t="s">
        <v>50</v>
      </c>
      <c r="B13" s="2" t="s">
        <v>51</v>
      </c>
      <c r="C13" s="14">
        <v>2338222.8485699999</v>
      </c>
      <c r="D13" s="38">
        <v>-0.10116053323345942</v>
      </c>
      <c r="E13" s="14">
        <v>2101686.9783900003</v>
      </c>
      <c r="F13" s="38">
        <v>-0.73352414415251022</v>
      </c>
      <c r="G13" s="14">
        <v>560048.83629000001</v>
      </c>
      <c r="H13" s="38">
        <v>4.4847006336772993E-2</v>
      </c>
      <c r="I13" s="16">
        <v>585165.35</v>
      </c>
    </row>
    <row r="14" spans="1:9">
      <c r="A14" s="13" t="s">
        <v>53</v>
      </c>
      <c r="B14" s="2" t="s">
        <v>54</v>
      </c>
      <c r="C14" s="14">
        <v>1282774.1858400002</v>
      </c>
      <c r="D14" s="38">
        <v>-0.26684103064940745</v>
      </c>
      <c r="E14" s="14">
        <v>940477.4</v>
      </c>
      <c r="F14" s="15">
        <v>2.7119432535008415E-2</v>
      </c>
      <c r="G14" s="14">
        <v>965982.61340000015</v>
      </c>
      <c r="H14" s="15">
        <v>-0.2752483426840942</v>
      </c>
      <c r="I14" s="16">
        <v>700097.5</v>
      </c>
    </row>
    <row r="15" spans="1:9">
      <c r="A15" s="13" t="s">
        <v>55</v>
      </c>
      <c r="B15" s="2" t="s">
        <v>56</v>
      </c>
      <c r="C15" s="14">
        <v>3552721.2120699999</v>
      </c>
      <c r="D15" s="38">
        <v>-0.72586855487246404</v>
      </c>
      <c r="E15" s="14">
        <v>973912.60000000021</v>
      </c>
      <c r="F15" s="15">
        <v>-2.2289262825021708E-2</v>
      </c>
      <c r="G15" s="14">
        <v>952204.80608999997</v>
      </c>
      <c r="H15" s="15">
        <v>7.1911020257471965E-3</v>
      </c>
      <c r="I15" s="16">
        <v>959052.20799999998</v>
      </c>
    </row>
    <row r="16" spans="1:9">
      <c r="A16" s="13" t="s">
        <v>57</v>
      </c>
      <c r="B16" s="2" t="s">
        <v>58</v>
      </c>
      <c r="C16" s="14">
        <v>208975.96674</v>
      </c>
      <c r="D16" s="38">
        <v>-0.49576211253468272</v>
      </c>
      <c r="E16" s="14">
        <v>105373.6</v>
      </c>
      <c r="F16" s="38">
        <v>-2.3463431542625514E-2</v>
      </c>
      <c r="G16" s="14">
        <v>102901.17375</v>
      </c>
      <c r="H16" s="38">
        <v>2.9730103054339948E-3</v>
      </c>
      <c r="I16" s="16">
        <v>103207.1</v>
      </c>
    </row>
    <row r="17" spans="1:9">
      <c r="A17" s="13" t="s">
        <v>59</v>
      </c>
      <c r="B17" s="2" t="s">
        <v>60</v>
      </c>
      <c r="C17" s="14">
        <v>850216.11282000004</v>
      </c>
      <c r="D17" s="15">
        <v>-0.70713851308447839</v>
      </c>
      <c r="E17" s="14">
        <v>248995.55499999999</v>
      </c>
      <c r="F17" s="15">
        <v>1.2458134731360966</v>
      </c>
      <c r="G17" s="14">
        <v>559197.57216999994</v>
      </c>
      <c r="H17" s="15">
        <v>-0.41826071243902974</v>
      </c>
      <c r="I17" s="16">
        <v>325307.19724000001</v>
      </c>
    </row>
    <row r="18" spans="1:9">
      <c r="A18" s="13">
        <v>389</v>
      </c>
      <c r="B18" s="2" t="s">
        <v>61</v>
      </c>
      <c r="C18" s="14">
        <v>284011.78399999999</v>
      </c>
      <c r="D18" s="38">
        <v>-0.87583965882204384</v>
      </c>
      <c r="E18" s="14">
        <v>35263</v>
      </c>
      <c r="F18" s="38">
        <v>6.0197798894024892</v>
      </c>
      <c r="G18" s="14">
        <v>247538.49823999999</v>
      </c>
      <c r="H18" s="38">
        <v>-0.79563663688808206</v>
      </c>
      <c r="I18" s="16">
        <v>50587.8</v>
      </c>
    </row>
    <row r="19" spans="1:9">
      <c r="A19" s="17" t="s">
        <v>62</v>
      </c>
      <c r="B19" s="18" t="s">
        <v>63</v>
      </c>
      <c r="C19" s="19">
        <v>2537392.7329899995</v>
      </c>
      <c r="D19" s="38">
        <v>-8.185787213760766E-3</v>
      </c>
      <c r="E19" s="19">
        <v>2516622.1760000004</v>
      </c>
      <c r="F19" s="38">
        <v>-1.2705306265249919E-2</v>
      </c>
      <c r="G19" s="19">
        <v>2484647.7205000008</v>
      </c>
      <c r="H19" s="38">
        <v>4.9736978276796184E-2</v>
      </c>
      <c r="I19" s="20">
        <v>2608226.5902000004</v>
      </c>
    </row>
    <row r="20" spans="1:9">
      <c r="A20" s="21" t="s">
        <v>64</v>
      </c>
      <c r="B20" s="22" t="s">
        <v>65</v>
      </c>
      <c r="C20" s="23">
        <v>90481299.000550002</v>
      </c>
      <c r="D20" s="24">
        <v>-9.7317121674462513E-3</v>
      </c>
      <c r="E20" s="23">
        <v>89600761.042140007</v>
      </c>
      <c r="F20" s="24">
        <v>1.8299807824052307E-2</v>
      </c>
      <c r="G20" s="23">
        <v>91240437.750100002</v>
      </c>
      <c r="H20" s="24">
        <v>-1.189119828143545E-2</v>
      </c>
      <c r="I20" s="25">
        <v>90155479.613528594</v>
      </c>
    </row>
    <row r="21" spans="1:9">
      <c r="A21" s="26" t="s">
        <v>66</v>
      </c>
      <c r="B21" s="27" t="s">
        <v>67</v>
      </c>
      <c r="C21" s="10">
        <v>38848310.825750008</v>
      </c>
      <c r="D21" s="15">
        <v>1.1658270555995179E-2</v>
      </c>
      <c r="E21" s="10">
        <v>39301214.943999998</v>
      </c>
      <c r="F21" s="15">
        <v>7.9869557011727245E-3</v>
      </c>
      <c r="G21" s="10">
        <v>39615112.006759994</v>
      </c>
      <c r="H21" s="15">
        <v>5.1900154255514366E-4</v>
      </c>
      <c r="I21" s="12">
        <v>39635672.310999997</v>
      </c>
    </row>
    <row r="22" spans="1:9">
      <c r="A22" s="8" t="s">
        <v>68</v>
      </c>
      <c r="B22" s="4" t="s">
        <v>69</v>
      </c>
      <c r="C22" s="14">
        <v>5305948.3930099988</v>
      </c>
      <c r="D22" s="15">
        <v>-5.4696120563917323E-2</v>
      </c>
      <c r="E22" s="14">
        <v>5015733.6000000006</v>
      </c>
      <c r="F22" s="15">
        <v>0.15172596134491659</v>
      </c>
      <c r="G22" s="14">
        <v>5776750.60231</v>
      </c>
      <c r="H22" s="15">
        <v>-7.1947226204261097E-2</v>
      </c>
      <c r="I22" s="16">
        <v>5361129.4200000009</v>
      </c>
    </row>
    <row r="23" spans="1:9">
      <c r="A23" s="8" t="s">
        <v>70</v>
      </c>
      <c r="B23" s="4" t="s">
        <v>71</v>
      </c>
      <c r="C23" s="14">
        <v>3235595.9323700001</v>
      </c>
      <c r="D23" s="15">
        <v>-0.22945950758016326</v>
      </c>
      <c r="E23" s="14">
        <v>2493157.6830000007</v>
      </c>
      <c r="F23" s="15">
        <v>0.25539863638861521</v>
      </c>
      <c r="G23" s="14">
        <v>3129906.7555400003</v>
      </c>
      <c r="H23" s="15">
        <v>-0.10117802283709394</v>
      </c>
      <c r="I23" s="16">
        <v>2813228.9783499995</v>
      </c>
    </row>
    <row r="24" spans="1:9">
      <c r="A24" s="8" t="s">
        <v>72</v>
      </c>
      <c r="B24" s="4" t="s">
        <v>73</v>
      </c>
      <c r="C24" s="14">
        <v>10311195.16666</v>
      </c>
      <c r="D24" s="15">
        <v>-0.119538260570938</v>
      </c>
      <c r="E24" s="14">
        <v>9078612.8320300002</v>
      </c>
      <c r="F24" s="15">
        <v>7.7436100651822298E-2</v>
      </c>
      <c r="G24" s="14">
        <v>9781625.2090700008</v>
      </c>
      <c r="H24" s="15">
        <v>-4.8830950151014491E-2</v>
      </c>
      <c r="I24" s="16">
        <v>9303979.1560899969</v>
      </c>
    </row>
    <row r="25" spans="1:9">
      <c r="A25" s="8" t="s">
        <v>74</v>
      </c>
      <c r="B25" s="4" t="s">
        <v>75</v>
      </c>
      <c r="C25" s="14">
        <v>29448326.521239996</v>
      </c>
      <c r="D25" s="15">
        <v>-1.626016517185197E-2</v>
      </c>
      <c r="E25" s="14">
        <v>28969491.867970005</v>
      </c>
      <c r="F25" s="15">
        <v>2.0195456511850514E-2</v>
      </c>
      <c r="G25" s="14">
        <v>29554543.98116</v>
      </c>
      <c r="H25" s="15">
        <v>1.3071220674095497E-3</v>
      </c>
      <c r="I25" s="16">
        <v>29593175.37779</v>
      </c>
    </row>
    <row r="26" spans="1:9">
      <c r="A26" s="51" t="s">
        <v>76</v>
      </c>
      <c r="B26" s="4" t="s">
        <v>77</v>
      </c>
      <c r="C26" s="14">
        <v>475707.74076000002</v>
      </c>
      <c r="D26" s="15">
        <v>0.4421981002535913</v>
      </c>
      <c r="E26" s="14">
        <v>686064.79999999993</v>
      </c>
      <c r="F26" s="15">
        <v>-0.24456126836706976</v>
      </c>
      <c r="G26" s="14">
        <v>518279.92232999991</v>
      </c>
      <c r="H26" s="15">
        <v>0.21350832224510197</v>
      </c>
      <c r="I26" s="16">
        <v>628936.99899999995</v>
      </c>
    </row>
    <row r="27" spans="1:9">
      <c r="A27" s="129">
        <v>489</v>
      </c>
      <c r="B27" s="4" t="s">
        <v>78</v>
      </c>
      <c r="C27" s="14">
        <v>280135.52808000002</v>
      </c>
      <c r="D27" s="15">
        <v>-9.877105196060219E-3</v>
      </c>
      <c r="E27" s="14">
        <v>277368.59999999998</v>
      </c>
      <c r="F27" s="15">
        <v>-0.21542146753453706</v>
      </c>
      <c r="G27" s="14">
        <v>217617.44913999998</v>
      </c>
      <c r="H27" s="15">
        <v>0.76255538108638643</v>
      </c>
      <c r="I27" s="16">
        <v>383562.80599999998</v>
      </c>
    </row>
    <row r="28" spans="1:9">
      <c r="A28" s="28" t="s">
        <v>79</v>
      </c>
      <c r="B28" s="29" t="s">
        <v>80</v>
      </c>
      <c r="C28" s="19">
        <v>2537392.7468399992</v>
      </c>
      <c r="D28" s="15">
        <v>-7.7142304297889873E-3</v>
      </c>
      <c r="E28" s="19">
        <v>2517818.7145000002</v>
      </c>
      <c r="F28" s="15">
        <v>-1.3174496562826099E-2</v>
      </c>
      <c r="G28" s="19">
        <v>2484647.7205000008</v>
      </c>
      <c r="H28" s="15">
        <v>5.0672900090103487E-2</v>
      </c>
      <c r="I28" s="20">
        <v>2610552.0262000007</v>
      </c>
    </row>
    <row r="29" spans="1:9">
      <c r="A29" s="44" t="s">
        <v>81</v>
      </c>
      <c r="B29" s="45" t="s">
        <v>82</v>
      </c>
      <c r="C29" s="23">
        <v>90442612.854710013</v>
      </c>
      <c r="D29" s="46">
        <v>-2.3253970079221333E-2</v>
      </c>
      <c r="E29" s="23">
        <v>88339463.041499987</v>
      </c>
      <c r="F29" s="46">
        <v>3.1005628866266594E-2</v>
      </c>
      <c r="G29" s="23">
        <v>91078483.64681001</v>
      </c>
      <c r="H29" s="47">
        <v>-8.2154043679692756E-3</v>
      </c>
      <c r="I29" s="25">
        <v>90330237.074429989</v>
      </c>
    </row>
    <row r="30" spans="1:9">
      <c r="A30" s="43" t="s">
        <v>83</v>
      </c>
      <c r="B30" s="30" t="s">
        <v>84</v>
      </c>
      <c r="C30" s="31">
        <v>-38686.145840001758</v>
      </c>
      <c r="D30" s="96">
        <v>0</v>
      </c>
      <c r="E30" s="31">
        <v>-1261298.0006400032</v>
      </c>
      <c r="F30" s="96">
        <v>0</v>
      </c>
      <c r="G30" s="31">
        <v>-161954.10328999726</v>
      </c>
      <c r="H30" s="97">
        <v>0</v>
      </c>
      <c r="I30" s="32">
        <v>174757.46090139484</v>
      </c>
    </row>
    <row r="31" spans="1:9">
      <c r="A31" s="100">
        <v>0</v>
      </c>
      <c r="B31" s="27" t="s">
        <v>85</v>
      </c>
      <c r="C31" s="98">
        <v>0</v>
      </c>
      <c r="D31" s="95">
        <v>0</v>
      </c>
      <c r="E31" s="98">
        <v>0</v>
      </c>
      <c r="F31" s="95">
        <v>0</v>
      </c>
      <c r="G31" s="98">
        <v>0</v>
      </c>
      <c r="H31" s="98">
        <v>0</v>
      </c>
      <c r="I31" s="99">
        <v>0</v>
      </c>
    </row>
    <row r="32" spans="1:9">
      <c r="A32" s="51" t="s">
        <v>86</v>
      </c>
      <c r="B32" s="4" t="s">
        <v>87</v>
      </c>
      <c r="C32" s="14">
        <v>4131977.6115599996</v>
      </c>
      <c r="D32" s="15">
        <v>0.22949319323199122</v>
      </c>
      <c r="E32" s="14">
        <v>5080238.3480000002</v>
      </c>
      <c r="F32" s="15">
        <v>-0.19676545575731322</v>
      </c>
      <c r="G32" s="14">
        <v>4080622.9341000002</v>
      </c>
      <c r="H32" s="15">
        <v>0.19876758752248957</v>
      </c>
      <c r="I32" s="16">
        <v>4891718.5103000002</v>
      </c>
    </row>
    <row r="33" spans="1:9">
      <c r="A33" s="51" t="s">
        <v>88</v>
      </c>
      <c r="B33" s="4" t="s">
        <v>89</v>
      </c>
      <c r="C33" s="14">
        <v>989032.83729000005</v>
      </c>
      <c r="D33" s="15">
        <v>-0.41230255449084979</v>
      </c>
      <c r="E33" s="14">
        <v>581252.07200000004</v>
      </c>
      <c r="F33" s="15">
        <v>-5.9451511116506026E-2</v>
      </c>
      <c r="G33" s="14">
        <v>546695.75797999988</v>
      </c>
      <c r="H33" s="15">
        <v>1.4308351301467699</v>
      </c>
      <c r="I33" s="16">
        <v>1328927.254</v>
      </c>
    </row>
    <row r="34" spans="1:9">
      <c r="A34" s="8" t="s">
        <v>90</v>
      </c>
      <c r="B34" s="4" t="s">
        <v>91</v>
      </c>
      <c r="C34" s="14">
        <v>1564491.4213899996</v>
      </c>
      <c r="D34" s="15">
        <v>-3.3424110017515947E-2</v>
      </c>
      <c r="E34" s="14">
        <v>1512199.6880000003</v>
      </c>
      <c r="F34" s="15">
        <v>-0.13239350974525538</v>
      </c>
      <c r="G34" s="14">
        <v>1311994.2638700001</v>
      </c>
      <c r="H34" s="15">
        <v>0.14171984386695718</v>
      </c>
      <c r="I34" s="16">
        <v>1497929.8861</v>
      </c>
    </row>
    <row r="35" spans="1:9">
      <c r="A35" s="44" t="s">
        <v>92</v>
      </c>
      <c r="B35" s="45" t="s">
        <v>93</v>
      </c>
      <c r="C35" s="23">
        <v>6685501.870240001</v>
      </c>
      <c r="D35" s="47">
        <v>7.302192823146629E-2</v>
      </c>
      <c r="E35" s="23">
        <v>7173690.108</v>
      </c>
      <c r="F35" s="47">
        <v>-0.17207004114569158</v>
      </c>
      <c r="G35" s="23">
        <v>5939312.9559499994</v>
      </c>
      <c r="H35" s="47">
        <v>0.29957382405106925</v>
      </c>
      <c r="I35" s="25">
        <v>7718575.6504000006</v>
      </c>
    </row>
    <row r="36" spans="1:9">
      <c r="A36" s="8" t="s">
        <v>94</v>
      </c>
      <c r="B36" s="4" t="s">
        <v>95</v>
      </c>
      <c r="C36" s="14">
        <v>184622.73272000003</v>
      </c>
      <c r="D36" s="15">
        <v>-0.7781103637864083</v>
      </c>
      <c r="E36" s="14">
        <v>40965.870999999999</v>
      </c>
      <c r="F36" s="15">
        <v>2.1557260671938359</v>
      </c>
      <c r="G36" s="14">
        <v>129277.06698</v>
      </c>
      <c r="H36" s="15">
        <v>0.79368789389284133</v>
      </c>
      <c r="I36" s="16">
        <v>231882.71</v>
      </c>
    </row>
    <row r="37" spans="1:9">
      <c r="A37" s="8" t="s">
        <v>96</v>
      </c>
      <c r="B37" s="4" t="s">
        <v>97</v>
      </c>
      <c r="C37" s="14">
        <v>1862406.9008400002</v>
      </c>
      <c r="D37" s="15">
        <v>-4.8242273371880716E-2</v>
      </c>
      <c r="E37" s="14">
        <v>1772560.1579999998</v>
      </c>
      <c r="F37" s="15">
        <v>9.1223537723226E-2</v>
      </c>
      <c r="G37" s="14">
        <v>1934259.3664400002</v>
      </c>
      <c r="H37" s="15">
        <v>-0.17706150084222633</v>
      </c>
      <c r="I37" s="16">
        <v>1591776.5</v>
      </c>
    </row>
    <row r="38" spans="1:9">
      <c r="A38" s="44" t="s">
        <v>98</v>
      </c>
      <c r="B38" s="45" t="s">
        <v>99</v>
      </c>
      <c r="C38" s="23">
        <v>2047029.6335600002</v>
      </c>
      <c r="D38" s="47">
        <v>-0.1140694793723688</v>
      </c>
      <c r="E38" s="23">
        <v>1813526.0290000001</v>
      </c>
      <c r="F38" s="47">
        <v>0.13785873509511112</v>
      </c>
      <c r="G38" s="23">
        <v>2063536.4334199999</v>
      </c>
      <c r="H38" s="47">
        <v>-0.11624569333260557</v>
      </c>
      <c r="I38" s="25">
        <v>1823659.21</v>
      </c>
    </row>
    <row r="39" spans="1:9">
      <c r="A39" s="33" t="s">
        <v>100</v>
      </c>
      <c r="B39" s="34" t="s">
        <v>3</v>
      </c>
      <c r="C39" s="35">
        <v>4638472.236680001</v>
      </c>
      <c r="D39" s="36">
        <v>0.15558826387124197</v>
      </c>
      <c r="E39" s="35">
        <v>5360164.078999999</v>
      </c>
      <c r="F39" s="36">
        <v>-0.27692949965571362</v>
      </c>
      <c r="G39" s="35">
        <v>3875776.5225300002</v>
      </c>
      <c r="H39" s="36">
        <v>0.52096396841579518</v>
      </c>
      <c r="I39" s="37">
        <v>5894916.4403999997</v>
      </c>
    </row>
    <row r="40" spans="1:9">
      <c r="A40" s="92" t="s">
        <v>0</v>
      </c>
      <c r="B40" s="4" t="s">
        <v>101</v>
      </c>
      <c r="C40" s="14">
        <v>3841691.7406099974</v>
      </c>
      <c r="D40" s="15">
        <v>-0.25468408947216664</v>
      </c>
      <c r="E40" s="14">
        <v>2863273.9776199972</v>
      </c>
      <c r="F40" s="15">
        <v>0.51069568131075682</v>
      </c>
      <c r="G40" s="14">
        <v>4325535.6324000023</v>
      </c>
      <c r="H40" s="15">
        <v>-0.17998252782318397</v>
      </c>
      <c r="I40" s="16">
        <v>3547014.7950913953</v>
      </c>
    </row>
    <row r="41" spans="1:9">
      <c r="A41" s="92" t="s">
        <v>0</v>
      </c>
      <c r="B41" s="4" t="s">
        <v>102</v>
      </c>
      <c r="C41" s="14">
        <v>-796780.49607000139</v>
      </c>
      <c r="D41" s="15">
        <v>2.1337239223293416</v>
      </c>
      <c r="E41" s="14">
        <v>-2496890.1013800032</v>
      </c>
      <c r="F41" s="15">
        <v>-1.1801277155215708</v>
      </c>
      <c r="G41" s="14">
        <v>449759.10987000319</v>
      </c>
      <c r="H41" s="15">
        <v>-6.2203537266587769</v>
      </c>
      <c r="I41" s="16">
        <v>-2347901.6453086054</v>
      </c>
    </row>
    <row r="42" spans="1:9">
      <c r="A42" s="101" t="s">
        <v>0</v>
      </c>
      <c r="B42" s="29" t="s">
        <v>103</v>
      </c>
      <c r="C42" s="19">
        <v>89216195.16144</v>
      </c>
      <c r="D42" s="91">
        <v>2.5699123463525761E-3</v>
      </c>
      <c r="E42" s="19">
        <v>89445472.962879986</v>
      </c>
      <c r="F42" s="91">
        <v>-2.9529107378032608E-3</v>
      </c>
      <c r="G42" s="19">
        <v>89181348.465320006</v>
      </c>
      <c r="H42" s="91">
        <v>2.1801778308663585E-2</v>
      </c>
      <c r="I42" s="20">
        <v>91125660.453828588</v>
      </c>
    </row>
    <row r="43" spans="1:9">
      <c r="A43" s="101">
        <v>0</v>
      </c>
      <c r="B43" s="29" t="s">
        <v>5</v>
      </c>
      <c r="C43" s="55">
        <v>0.82822350648792475</v>
      </c>
      <c r="D43" s="102">
        <v>0</v>
      </c>
      <c r="E43" s="55">
        <v>0.53417655419126164</v>
      </c>
      <c r="F43" s="143">
        <v>0</v>
      </c>
      <c r="G43" s="55">
        <v>1.0757257806089229</v>
      </c>
      <c r="H43" s="143">
        <v>0</v>
      </c>
      <c r="I43" s="144">
        <v>0.69581153937554141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2015 - Budget 2017
Compte 2015 - Budget 2017&amp;RZürich, 26.04.2016</oddHeader>
    <oddFooter>&amp;LQuelle: FkF Mai 2017&amp;RBlatt 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M186"/>
  <sheetViews>
    <sheetView zoomScale="115" zoomScaleNormal="115" workbookViewId="0">
      <pane xSplit="3" ySplit="3" topLeftCell="D4" activePane="bottomRight" state="frozen"/>
      <selection activeCell="A31" sqref="A31"/>
      <selection pane="topRight" activeCell="A31" sqref="A31"/>
      <selection pane="bottomLeft" activeCell="A31" sqref="A31"/>
      <selection pane="bottomRight" activeCell="D25" sqref="D25"/>
    </sheetView>
  </sheetViews>
  <sheetFormatPr baseColWidth="10" defaultColWidth="11.5" defaultRowHeight="13"/>
  <cols>
    <col min="1" max="1" width="17.1640625" style="252" customWidth="1"/>
    <col min="2" max="2" width="1.6640625" style="252" customWidth="1"/>
    <col min="3" max="3" width="44.6640625" style="252" customWidth="1"/>
    <col min="4" max="16384" width="11.5" style="252"/>
  </cols>
  <sheetData>
    <row r="1" spans="1:39" s="244" customFormat="1" ht="18" customHeight="1">
      <c r="A1" s="239" t="s">
        <v>190</v>
      </c>
      <c r="B1" s="404" t="s">
        <v>423</v>
      </c>
      <c r="C1" s="405" t="s">
        <v>104</v>
      </c>
      <c r="D1" s="241" t="s">
        <v>23</v>
      </c>
      <c r="E1" s="242" t="s">
        <v>22</v>
      </c>
      <c r="F1" s="241" t="s">
        <v>23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</row>
    <row r="2" spans="1:39" s="250" customFormat="1" ht="15" customHeight="1">
      <c r="A2" s="245"/>
      <c r="B2" s="246"/>
      <c r="C2" s="247" t="s">
        <v>192</v>
      </c>
      <c r="D2" s="248">
        <v>2014</v>
      </c>
      <c r="E2" s="249">
        <v>2016</v>
      </c>
      <c r="F2" s="248">
        <v>2016</v>
      </c>
      <c r="G2" s="249">
        <v>2017</v>
      </c>
    </row>
    <row r="3" spans="1:39" ht="15" customHeight="1">
      <c r="A3" s="571" t="s">
        <v>193</v>
      </c>
      <c r="B3" s="572"/>
      <c r="C3" s="572"/>
    </row>
    <row r="4" spans="1:39" s="257" customFormat="1" ht="12.75" customHeight="1">
      <c r="A4" s="253">
        <v>30</v>
      </c>
      <c r="B4" s="254"/>
      <c r="C4" s="255" t="s">
        <v>33</v>
      </c>
      <c r="D4" s="256">
        <v>0</v>
      </c>
      <c r="E4" s="256">
        <v>0</v>
      </c>
      <c r="F4" s="256">
        <v>3042080.1695400001</v>
      </c>
      <c r="G4" s="256">
        <v>2913001.4143699999</v>
      </c>
    </row>
    <row r="5" spans="1:39" s="257" customFormat="1" ht="12.75" customHeight="1">
      <c r="A5" s="258">
        <v>31</v>
      </c>
      <c r="B5" s="259"/>
      <c r="C5" s="260" t="s">
        <v>194</v>
      </c>
      <c r="D5" s="261">
        <v>0</v>
      </c>
      <c r="E5" s="261">
        <v>0</v>
      </c>
      <c r="F5" s="261">
        <v>923376.62300000002</v>
      </c>
      <c r="G5" s="261">
        <v>875601.57400000002</v>
      </c>
    </row>
    <row r="6" spans="1:39" s="257" customFormat="1" ht="12.75" customHeight="1">
      <c r="A6" s="262" t="s">
        <v>36</v>
      </c>
      <c r="B6" s="263"/>
      <c r="C6" s="264" t="s">
        <v>195</v>
      </c>
      <c r="D6" s="261">
        <v>0</v>
      </c>
      <c r="E6" s="261">
        <v>0</v>
      </c>
      <c r="F6" s="261">
        <v>45840.168729999998</v>
      </c>
      <c r="G6" s="261">
        <v>41798.85</v>
      </c>
    </row>
    <row r="7" spans="1:39" s="257" customFormat="1" ht="12.75" customHeight="1">
      <c r="A7" s="262" t="s">
        <v>196</v>
      </c>
      <c r="B7" s="263"/>
      <c r="C7" s="264" t="s">
        <v>197</v>
      </c>
      <c r="D7" s="261">
        <v>0</v>
      </c>
      <c r="E7" s="261">
        <v>0</v>
      </c>
      <c r="F7" s="261">
        <v>140399.13002000001</v>
      </c>
      <c r="G7" s="261">
        <v>0</v>
      </c>
    </row>
    <row r="8" spans="1:39" s="257" customFormat="1" ht="12.75" customHeight="1">
      <c r="A8" s="265">
        <v>330</v>
      </c>
      <c r="B8" s="259"/>
      <c r="C8" s="260" t="s">
        <v>198</v>
      </c>
      <c r="D8" s="261">
        <v>0</v>
      </c>
      <c r="E8" s="261">
        <v>0</v>
      </c>
      <c r="F8" s="261">
        <v>229758.61338999998</v>
      </c>
      <c r="G8" s="261">
        <v>319980.93558999995</v>
      </c>
    </row>
    <row r="9" spans="1:39" s="257" customFormat="1" ht="12.75" customHeight="1">
      <c r="A9" s="265">
        <v>332</v>
      </c>
      <c r="B9" s="259"/>
      <c r="C9" s="260" t="s">
        <v>199</v>
      </c>
      <c r="D9" s="261">
        <v>0</v>
      </c>
      <c r="E9" s="261">
        <v>0</v>
      </c>
      <c r="F9" s="261">
        <v>0</v>
      </c>
      <c r="G9" s="261">
        <v>256.9228</v>
      </c>
    </row>
    <row r="10" spans="1:39" s="257" customFormat="1" ht="12.75" customHeight="1">
      <c r="A10" s="265">
        <v>339</v>
      </c>
      <c r="B10" s="259"/>
      <c r="C10" s="260" t="s">
        <v>200</v>
      </c>
      <c r="D10" s="261">
        <v>0</v>
      </c>
      <c r="E10" s="261">
        <v>0</v>
      </c>
      <c r="F10" s="261">
        <v>0</v>
      </c>
      <c r="G10" s="261">
        <v>0</v>
      </c>
    </row>
    <row r="11" spans="1:39" s="257" customFormat="1" ht="12.75" customHeight="1">
      <c r="A11" s="258">
        <v>350</v>
      </c>
      <c r="B11" s="259"/>
      <c r="C11" s="260" t="s">
        <v>201</v>
      </c>
      <c r="D11" s="261">
        <v>0</v>
      </c>
      <c r="E11" s="261">
        <v>0</v>
      </c>
      <c r="F11" s="261">
        <v>0</v>
      </c>
      <c r="G11" s="261">
        <v>0</v>
      </c>
    </row>
    <row r="12" spans="1:39" s="269" customFormat="1" ht="14">
      <c r="A12" s="266">
        <v>351</v>
      </c>
      <c r="B12" s="267"/>
      <c r="C12" s="268" t="s">
        <v>202</v>
      </c>
      <c r="D12" s="261">
        <v>0</v>
      </c>
      <c r="E12" s="261">
        <v>0</v>
      </c>
      <c r="F12" s="261">
        <v>17127.263030000002</v>
      </c>
      <c r="G12" s="261">
        <v>9877.106240000001</v>
      </c>
    </row>
    <row r="13" spans="1:39" s="257" customFormat="1" ht="12.75" customHeight="1">
      <c r="A13" s="258">
        <v>36</v>
      </c>
      <c r="B13" s="259"/>
      <c r="C13" s="260" t="s">
        <v>203</v>
      </c>
      <c r="D13" s="261">
        <v>0</v>
      </c>
      <c r="E13" s="261">
        <v>0</v>
      </c>
      <c r="F13" s="261">
        <v>5719752.16823</v>
      </c>
      <c r="G13" s="261">
        <v>5882246.0284399996</v>
      </c>
    </row>
    <row r="14" spans="1:39" s="257" customFormat="1" ht="14">
      <c r="A14" s="270" t="s">
        <v>204</v>
      </c>
      <c r="B14" s="259"/>
      <c r="C14" s="271" t="s">
        <v>205</v>
      </c>
      <c r="D14" s="406">
        <v>0</v>
      </c>
      <c r="E14" s="406">
        <v>0</v>
      </c>
      <c r="F14" s="406">
        <v>0</v>
      </c>
      <c r="G14" s="406">
        <v>1645238.26</v>
      </c>
    </row>
    <row r="15" spans="1:39" s="257" customFormat="1" ht="14">
      <c r="A15" s="270" t="s">
        <v>206</v>
      </c>
      <c r="B15" s="259"/>
      <c r="C15" s="271" t="s">
        <v>207</v>
      </c>
      <c r="D15" s="406">
        <v>0</v>
      </c>
      <c r="E15" s="406">
        <v>0</v>
      </c>
      <c r="F15" s="406">
        <v>0</v>
      </c>
      <c r="G15" s="406">
        <v>1592415.8887</v>
      </c>
    </row>
    <row r="16" spans="1:39" s="273" customFormat="1" ht="26.25" customHeight="1">
      <c r="A16" s="270" t="s">
        <v>208</v>
      </c>
      <c r="B16" s="407"/>
      <c r="C16" s="271" t="s">
        <v>209</v>
      </c>
      <c r="D16" s="408">
        <v>0</v>
      </c>
      <c r="E16" s="408">
        <v>0</v>
      </c>
      <c r="F16" s="408">
        <v>127603.89688</v>
      </c>
      <c r="G16" s="408">
        <v>108880.67074</v>
      </c>
    </row>
    <row r="17" spans="1:7" s="274" customFormat="1">
      <c r="A17" s="258">
        <v>37</v>
      </c>
      <c r="B17" s="259"/>
      <c r="C17" s="260" t="s">
        <v>210</v>
      </c>
      <c r="D17" s="261">
        <v>0</v>
      </c>
      <c r="E17" s="261">
        <v>0</v>
      </c>
      <c r="F17" s="261">
        <v>567678.16862999997</v>
      </c>
      <c r="G17" s="261">
        <v>581710.5</v>
      </c>
    </row>
    <row r="18" spans="1:7" s="274" customFormat="1">
      <c r="A18" s="265" t="s">
        <v>211</v>
      </c>
      <c r="B18" s="259"/>
      <c r="C18" s="260" t="s">
        <v>212</v>
      </c>
      <c r="D18" s="406">
        <v>0</v>
      </c>
      <c r="E18" s="406">
        <v>0</v>
      </c>
      <c r="F18" s="406">
        <v>0</v>
      </c>
      <c r="G18" s="406">
        <v>3431</v>
      </c>
    </row>
    <row r="19" spans="1:7" s="274" customFormat="1">
      <c r="A19" s="265" t="s">
        <v>213</v>
      </c>
      <c r="B19" s="259"/>
      <c r="C19" s="260" t="s">
        <v>214</v>
      </c>
      <c r="D19" s="406">
        <v>0</v>
      </c>
      <c r="E19" s="406">
        <v>0</v>
      </c>
      <c r="F19" s="406">
        <v>0</v>
      </c>
      <c r="G19" s="406">
        <v>5446</v>
      </c>
    </row>
    <row r="20" spans="1:7" s="257" customFormat="1" ht="12.75" customHeight="1">
      <c r="A20" s="276">
        <v>39</v>
      </c>
      <c r="B20" s="277"/>
      <c r="C20" s="278" t="s">
        <v>215</v>
      </c>
      <c r="D20" s="279">
        <v>0</v>
      </c>
      <c r="E20" s="279">
        <v>0</v>
      </c>
      <c r="F20" s="279">
        <v>52046.193370000001</v>
      </c>
      <c r="G20" s="279">
        <v>145716.704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0</v>
      </c>
      <c r="E21" s="282">
        <f t="shared" si="0"/>
        <v>0</v>
      </c>
      <c r="F21" s="282">
        <f t="shared" si="0"/>
        <v>10499773.005820001</v>
      </c>
      <c r="G21" s="282">
        <f t="shared" si="0"/>
        <v>10582674.48144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409">
        <v>0</v>
      </c>
      <c r="E22" s="409">
        <v>0</v>
      </c>
      <c r="F22" s="409">
        <v>4659040.1268199999</v>
      </c>
      <c r="G22" s="409">
        <v>4632100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409">
        <v>0</v>
      </c>
      <c r="E23" s="409">
        <v>0</v>
      </c>
      <c r="F23" s="409">
        <v>529126.28599</v>
      </c>
      <c r="G23" s="409">
        <v>529620</v>
      </c>
    </row>
    <row r="24" spans="1:7" s="284" customFormat="1" ht="12.75" customHeight="1">
      <c r="A24" s="258">
        <v>41</v>
      </c>
      <c r="B24" s="259"/>
      <c r="C24" s="260" t="s">
        <v>221</v>
      </c>
      <c r="D24" s="409">
        <v>0</v>
      </c>
      <c r="E24" s="409">
        <v>0</v>
      </c>
      <c r="F24" s="409">
        <v>9611.5196899999992</v>
      </c>
      <c r="G24" s="409">
        <v>50506</v>
      </c>
    </row>
    <row r="25" spans="1:7" s="257" customFormat="1" ht="12.75" customHeight="1">
      <c r="A25" s="285">
        <v>42</v>
      </c>
      <c r="B25" s="286"/>
      <c r="C25" s="260" t="s">
        <v>222</v>
      </c>
      <c r="D25" s="410">
        <v>0</v>
      </c>
      <c r="E25" s="410">
        <v>0</v>
      </c>
      <c r="F25" s="410">
        <v>897485.96220000007</v>
      </c>
      <c r="G25" s="410">
        <v>702870.29163999995</v>
      </c>
    </row>
    <row r="26" spans="1:7" s="288" customFormat="1" ht="12.75" customHeight="1">
      <c r="A26" s="266">
        <v>430</v>
      </c>
      <c r="B26" s="259"/>
      <c r="C26" s="260" t="s">
        <v>223</v>
      </c>
      <c r="D26" s="411">
        <v>0</v>
      </c>
      <c r="E26" s="411">
        <v>0</v>
      </c>
      <c r="F26" s="411">
        <v>1260.7592099999999</v>
      </c>
      <c r="G26" s="411">
        <v>892.5</v>
      </c>
    </row>
    <row r="27" spans="1:7" s="288" customFormat="1" ht="12.75" customHeight="1">
      <c r="A27" s="266">
        <v>431</v>
      </c>
      <c r="B27" s="259"/>
      <c r="C27" s="260" t="s">
        <v>224</v>
      </c>
      <c r="D27" s="411">
        <v>0</v>
      </c>
      <c r="E27" s="411">
        <v>0</v>
      </c>
      <c r="F27" s="411">
        <v>3180.4974400000001</v>
      </c>
      <c r="G27" s="411">
        <v>2480.16</v>
      </c>
    </row>
    <row r="28" spans="1:7" s="288" customFormat="1" ht="12.75" customHeight="1">
      <c r="A28" s="266">
        <v>432</v>
      </c>
      <c r="B28" s="259"/>
      <c r="C28" s="260" t="s">
        <v>225</v>
      </c>
      <c r="D28" s="411">
        <v>0</v>
      </c>
      <c r="E28" s="411">
        <v>0</v>
      </c>
      <c r="F28" s="411">
        <v>0</v>
      </c>
      <c r="G28" s="411">
        <v>0</v>
      </c>
    </row>
    <row r="29" spans="1:7" s="288" customFormat="1" ht="12.75" customHeight="1">
      <c r="A29" s="266">
        <v>439</v>
      </c>
      <c r="B29" s="259"/>
      <c r="C29" s="260" t="s">
        <v>226</v>
      </c>
      <c r="D29" s="411">
        <v>0</v>
      </c>
      <c r="E29" s="411">
        <v>0</v>
      </c>
      <c r="F29" s="411">
        <v>0</v>
      </c>
      <c r="G29" s="411">
        <v>16</v>
      </c>
    </row>
    <row r="30" spans="1:7" s="257" customFormat="1" ht="14">
      <c r="A30" s="266">
        <v>450</v>
      </c>
      <c r="B30" s="267"/>
      <c r="C30" s="268" t="s">
        <v>227</v>
      </c>
      <c r="D30" s="412">
        <v>0</v>
      </c>
      <c r="E30" s="412">
        <v>0</v>
      </c>
      <c r="F30" s="412">
        <v>23465.52939</v>
      </c>
      <c r="G30" s="412">
        <v>15860</v>
      </c>
    </row>
    <row r="31" spans="1:7" s="269" customFormat="1" ht="14">
      <c r="A31" s="266">
        <v>451</v>
      </c>
      <c r="B31" s="267"/>
      <c r="C31" s="268" t="s">
        <v>228</v>
      </c>
      <c r="D31" s="413">
        <v>0</v>
      </c>
      <c r="E31" s="413">
        <v>0</v>
      </c>
      <c r="F31" s="413">
        <v>31482.517239999997</v>
      </c>
      <c r="G31" s="413">
        <v>9565.6</v>
      </c>
    </row>
    <row r="32" spans="1:7" s="257" customFormat="1" ht="12.75" customHeight="1">
      <c r="A32" s="258">
        <v>46</v>
      </c>
      <c r="B32" s="259"/>
      <c r="C32" s="260" t="s">
        <v>229</v>
      </c>
      <c r="D32" s="410">
        <v>0</v>
      </c>
      <c r="E32" s="410">
        <v>0</v>
      </c>
      <c r="F32" s="410">
        <v>3879987.9744499996</v>
      </c>
      <c r="G32" s="410">
        <v>3952278.5819199998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410">
        <v>0</v>
      </c>
      <c r="E33" s="410">
        <v>0</v>
      </c>
      <c r="F33" s="410">
        <v>0</v>
      </c>
      <c r="G33" s="410">
        <v>32966.475550000003</v>
      </c>
    </row>
    <row r="34" spans="1:7" s="257" customFormat="1" ht="15" customHeight="1">
      <c r="A34" s="258">
        <v>47</v>
      </c>
      <c r="B34" s="259"/>
      <c r="C34" s="260" t="s">
        <v>210</v>
      </c>
      <c r="D34" s="410">
        <v>0</v>
      </c>
      <c r="E34" s="410">
        <v>0</v>
      </c>
      <c r="F34" s="410">
        <v>567678.16862999997</v>
      </c>
      <c r="G34" s="410">
        <v>581719.5</v>
      </c>
    </row>
    <row r="35" spans="1:7" s="257" customFormat="1" ht="15" customHeight="1">
      <c r="A35" s="276">
        <v>49</v>
      </c>
      <c r="B35" s="277"/>
      <c r="C35" s="278" t="s">
        <v>232</v>
      </c>
      <c r="D35" s="414">
        <v>0</v>
      </c>
      <c r="E35" s="414">
        <v>0</v>
      </c>
      <c r="F35" s="414">
        <v>52046.193370000001</v>
      </c>
      <c r="G35" s="414">
        <v>148042.14000000001</v>
      </c>
    </row>
    <row r="36" spans="1:7" s="377" customFormat="1" ht="13.5" customHeight="1">
      <c r="A36" s="415"/>
      <c r="B36" s="416"/>
      <c r="C36" s="417" t="s">
        <v>233</v>
      </c>
      <c r="D36" s="418">
        <f t="shared" ref="D36:G36" si="1">D22+D23+D24+D25+D26+D27+D28+D29+D30+D31+D32+D34</f>
        <v>0</v>
      </c>
      <c r="E36" s="418">
        <f t="shared" si="1"/>
        <v>0</v>
      </c>
      <c r="F36" s="418">
        <f t="shared" si="1"/>
        <v>10602319.34106</v>
      </c>
      <c r="G36" s="418">
        <f t="shared" si="1"/>
        <v>10477908.63356</v>
      </c>
    </row>
    <row r="37" spans="1:7" s="243" customFormat="1" ht="15" customHeight="1">
      <c r="A37" s="415"/>
      <c r="B37" s="416"/>
      <c r="C37" s="417" t="s">
        <v>234</v>
      </c>
      <c r="D37" s="418">
        <f t="shared" ref="D37:G37" si="2">D36-D21</f>
        <v>0</v>
      </c>
      <c r="E37" s="418">
        <f t="shared" si="2"/>
        <v>0</v>
      </c>
      <c r="F37" s="418">
        <f t="shared" si="2"/>
        <v>102546.335239999</v>
      </c>
      <c r="G37" s="418">
        <f t="shared" si="2"/>
        <v>-104765.84788000025</v>
      </c>
    </row>
    <row r="38" spans="1:7" s="269" customFormat="1" ht="15" customHeight="1">
      <c r="A38" s="265">
        <v>340</v>
      </c>
      <c r="B38" s="259"/>
      <c r="C38" s="260" t="s">
        <v>235</v>
      </c>
      <c r="D38" s="283">
        <v>0</v>
      </c>
      <c r="E38" s="283">
        <v>0</v>
      </c>
      <c r="F38" s="283">
        <v>111080.83768000001</v>
      </c>
      <c r="G38" s="283">
        <v>109677.20699999999</v>
      </c>
    </row>
    <row r="39" spans="1:7" s="269" customFormat="1" ht="15" customHeight="1">
      <c r="A39" s="265">
        <v>341</v>
      </c>
      <c r="B39" s="259"/>
      <c r="C39" s="260" t="s">
        <v>236</v>
      </c>
      <c r="D39" s="283">
        <v>0</v>
      </c>
      <c r="E39" s="283">
        <v>0</v>
      </c>
      <c r="F39" s="283">
        <v>578.38033999999993</v>
      </c>
      <c r="G39" s="283">
        <v>0</v>
      </c>
    </row>
    <row r="40" spans="1:7" s="269" customFormat="1" ht="15" customHeight="1">
      <c r="A40" s="265">
        <v>342</v>
      </c>
      <c r="B40" s="259"/>
      <c r="C40" s="260" t="s">
        <v>237</v>
      </c>
      <c r="D40" s="283">
        <v>0</v>
      </c>
      <c r="E40" s="283">
        <v>0</v>
      </c>
      <c r="F40" s="283">
        <v>913.24351999999999</v>
      </c>
      <c r="G40" s="283">
        <v>1200</v>
      </c>
    </row>
    <row r="41" spans="1:7" s="269" customFormat="1" ht="15" customHeight="1">
      <c r="A41" s="265">
        <v>343</v>
      </c>
      <c r="B41" s="259"/>
      <c r="C41" s="260" t="s">
        <v>238</v>
      </c>
      <c r="D41" s="283">
        <v>0</v>
      </c>
      <c r="E41" s="283">
        <v>0</v>
      </c>
      <c r="F41" s="283">
        <v>1914.2716399999999</v>
      </c>
      <c r="G41" s="283">
        <v>1361</v>
      </c>
    </row>
    <row r="42" spans="1:7" s="269" customFormat="1" ht="15" customHeight="1">
      <c r="A42" s="265">
        <v>344</v>
      </c>
      <c r="B42" s="259"/>
      <c r="C42" s="260" t="s">
        <v>239</v>
      </c>
      <c r="D42" s="283">
        <v>0</v>
      </c>
      <c r="E42" s="283">
        <v>0</v>
      </c>
      <c r="F42" s="283">
        <v>0</v>
      </c>
      <c r="G42" s="283">
        <v>272.54146999999995</v>
      </c>
    </row>
    <row r="43" spans="1:7" s="269" customFormat="1" ht="15" customHeight="1">
      <c r="A43" s="265">
        <v>349</v>
      </c>
      <c r="B43" s="259"/>
      <c r="C43" s="260" t="s">
        <v>240</v>
      </c>
      <c r="D43" s="283">
        <v>0</v>
      </c>
      <c r="E43" s="283">
        <v>0</v>
      </c>
      <c r="F43" s="283">
        <v>0</v>
      </c>
      <c r="G43" s="283">
        <v>2.5</v>
      </c>
    </row>
    <row r="44" spans="1:7" s="257" customFormat="1" ht="15" customHeight="1">
      <c r="A44" s="258">
        <v>440</v>
      </c>
      <c r="B44" s="259"/>
      <c r="C44" s="260" t="s">
        <v>241</v>
      </c>
      <c r="D44" s="283">
        <v>0</v>
      </c>
      <c r="E44" s="283">
        <v>0</v>
      </c>
      <c r="F44" s="283">
        <v>107852.96268000001</v>
      </c>
      <c r="G44" s="283">
        <v>25050.7</v>
      </c>
    </row>
    <row r="45" spans="1:7" s="257" customFormat="1" ht="15" customHeight="1">
      <c r="A45" s="258">
        <v>441</v>
      </c>
      <c r="B45" s="259"/>
      <c r="C45" s="260" t="s">
        <v>242</v>
      </c>
      <c r="D45" s="283">
        <v>0</v>
      </c>
      <c r="E45" s="283">
        <v>0</v>
      </c>
      <c r="F45" s="283">
        <v>26329.39804</v>
      </c>
      <c r="G45" s="283">
        <v>4041.85</v>
      </c>
    </row>
    <row r="46" spans="1:7" s="257" customFormat="1" ht="15" customHeight="1">
      <c r="A46" s="258">
        <v>442</v>
      </c>
      <c r="B46" s="259"/>
      <c r="C46" s="260" t="s">
        <v>243</v>
      </c>
      <c r="D46" s="283">
        <v>0</v>
      </c>
      <c r="E46" s="283">
        <v>0</v>
      </c>
      <c r="F46" s="283">
        <v>44850.966710000001</v>
      </c>
      <c r="G46" s="283">
        <v>0</v>
      </c>
    </row>
    <row r="47" spans="1:7" s="257" customFormat="1" ht="15" customHeight="1">
      <c r="A47" s="258">
        <v>443</v>
      </c>
      <c r="B47" s="259"/>
      <c r="C47" s="260" t="s">
        <v>244</v>
      </c>
      <c r="D47" s="283">
        <v>0</v>
      </c>
      <c r="E47" s="283">
        <v>0</v>
      </c>
      <c r="F47" s="283">
        <v>340.97427000000005</v>
      </c>
      <c r="G47" s="283">
        <v>480</v>
      </c>
    </row>
    <row r="48" spans="1:7" s="257" customFormat="1" ht="15" customHeight="1">
      <c r="A48" s="258">
        <v>444</v>
      </c>
      <c r="B48" s="259"/>
      <c r="C48" s="260" t="s">
        <v>239</v>
      </c>
      <c r="D48" s="283">
        <v>0</v>
      </c>
      <c r="E48" s="283">
        <v>0</v>
      </c>
      <c r="F48" s="283">
        <v>0</v>
      </c>
      <c r="G48" s="283">
        <v>0</v>
      </c>
    </row>
    <row r="49" spans="1:7" s="257" customFormat="1" ht="15" customHeight="1">
      <c r="A49" s="258">
        <v>445</v>
      </c>
      <c r="B49" s="259"/>
      <c r="C49" s="260" t="s">
        <v>245</v>
      </c>
      <c r="D49" s="283">
        <v>0</v>
      </c>
      <c r="E49" s="283">
        <v>0</v>
      </c>
      <c r="F49" s="283">
        <v>37669.703150000001</v>
      </c>
      <c r="G49" s="283">
        <v>62721.9</v>
      </c>
    </row>
    <row r="50" spans="1:7" s="257" customFormat="1" ht="15" customHeight="1">
      <c r="A50" s="258">
        <v>446</v>
      </c>
      <c r="B50" s="259"/>
      <c r="C50" s="260" t="s">
        <v>246</v>
      </c>
      <c r="D50" s="283">
        <v>0</v>
      </c>
      <c r="E50" s="283">
        <v>0</v>
      </c>
      <c r="F50" s="283">
        <v>44</v>
      </c>
      <c r="G50" s="283">
        <v>4983.5</v>
      </c>
    </row>
    <row r="51" spans="1:7" s="257" customFormat="1" ht="15" customHeight="1">
      <c r="A51" s="258">
        <v>447</v>
      </c>
      <c r="B51" s="259"/>
      <c r="C51" s="260" t="s">
        <v>247</v>
      </c>
      <c r="D51" s="283">
        <v>0</v>
      </c>
      <c r="E51" s="283">
        <v>0</v>
      </c>
      <c r="F51" s="283">
        <v>16178.056140000001</v>
      </c>
      <c r="G51" s="283">
        <v>17314.5</v>
      </c>
    </row>
    <row r="52" spans="1:7" s="257" customFormat="1" ht="15" customHeight="1">
      <c r="A52" s="258">
        <v>448</v>
      </c>
      <c r="B52" s="259"/>
      <c r="C52" s="260" t="s">
        <v>248</v>
      </c>
      <c r="D52" s="283">
        <v>0</v>
      </c>
      <c r="E52" s="283">
        <v>0</v>
      </c>
      <c r="F52" s="283">
        <v>0</v>
      </c>
      <c r="G52" s="283">
        <v>0</v>
      </c>
    </row>
    <row r="53" spans="1:7" s="257" customFormat="1" ht="15" customHeight="1">
      <c r="A53" s="258">
        <v>449</v>
      </c>
      <c r="B53" s="259"/>
      <c r="C53" s="260" t="s">
        <v>249</v>
      </c>
      <c r="D53" s="283">
        <v>0</v>
      </c>
      <c r="E53" s="283">
        <v>0</v>
      </c>
      <c r="F53" s="283">
        <v>0</v>
      </c>
      <c r="G53" s="283">
        <v>0</v>
      </c>
    </row>
    <row r="54" spans="1:7" s="269" customFormat="1" ht="13.5" customHeight="1">
      <c r="A54" s="293" t="s">
        <v>250</v>
      </c>
      <c r="B54" s="294"/>
      <c r="C54" s="294" t="s">
        <v>251</v>
      </c>
      <c r="D54" s="295">
        <v>0</v>
      </c>
      <c r="E54" s="295">
        <v>0</v>
      </c>
      <c r="F54" s="295">
        <v>0</v>
      </c>
      <c r="G54" s="295">
        <v>0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0</v>
      </c>
      <c r="E55" s="282">
        <f t="shared" si="3"/>
        <v>0</v>
      </c>
      <c r="F55" s="282">
        <f t="shared" si="3"/>
        <v>118779.32781</v>
      </c>
      <c r="G55" s="282">
        <f t="shared" si="3"/>
        <v>2079.2015300000057</v>
      </c>
    </row>
    <row r="56" spans="1:7" ht="14.25" customHeight="1">
      <c r="A56" s="291"/>
      <c r="B56" s="291"/>
      <c r="C56" s="281" t="s">
        <v>253</v>
      </c>
      <c r="D56" s="282">
        <f t="shared" ref="D56:G56" si="4">D55+D37</f>
        <v>0</v>
      </c>
      <c r="E56" s="282">
        <f t="shared" si="4"/>
        <v>0</v>
      </c>
      <c r="F56" s="282">
        <f t="shared" si="4"/>
        <v>221325.66304999898</v>
      </c>
      <c r="G56" s="282">
        <f t="shared" si="4"/>
        <v>-102686.64635000024</v>
      </c>
    </row>
    <row r="57" spans="1:7" s="257" customFormat="1" ht="15.75" customHeight="1">
      <c r="A57" s="296">
        <v>380</v>
      </c>
      <c r="B57" s="297"/>
      <c r="C57" s="298" t="s">
        <v>254</v>
      </c>
      <c r="D57" s="419">
        <v>0</v>
      </c>
      <c r="E57" s="419">
        <v>0</v>
      </c>
      <c r="F57" s="419">
        <v>0</v>
      </c>
      <c r="G57" s="419">
        <v>0</v>
      </c>
    </row>
    <row r="58" spans="1:7" s="257" customFormat="1" ht="15.75" customHeight="1">
      <c r="A58" s="296">
        <v>381</v>
      </c>
      <c r="B58" s="297"/>
      <c r="C58" s="298" t="s">
        <v>255</v>
      </c>
      <c r="D58" s="419">
        <v>0</v>
      </c>
      <c r="E58" s="419">
        <v>0</v>
      </c>
      <c r="F58" s="419">
        <v>1.7000000000000001E-2</v>
      </c>
      <c r="G58" s="419">
        <v>0</v>
      </c>
    </row>
    <row r="59" spans="1:7" s="269" customFormat="1" ht="14">
      <c r="A59" s="266">
        <v>383</v>
      </c>
      <c r="B59" s="267"/>
      <c r="C59" s="268" t="s">
        <v>256</v>
      </c>
      <c r="D59" s="300">
        <v>0</v>
      </c>
      <c r="E59" s="300">
        <v>0</v>
      </c>
      <c r="F59" s="300">
        <v>0</v>
      </c>
      <c r="G59" s="300">
        <v>0</v>
      </c>
    </row>
    <row r="60" spans="1:7" s="269" customFormat="1" ht="14">
      <c r="A60" s="266">
        <v>3840</v>
      </c>
      <c r="B60" s="267"/>
      <c r="C60" s="268" t="s">
        <v>257</v>
      </c>
      <c r="D60" s="420">
        <v>0</v>
      </c>
      <c r="E60" s="420">
        <v>0</v>
      </c>
      <c r="F60" s="420">
        <v>0</v>
      </c>
      <c r="G60" s="420">
        <v>0</v>
      </c>
    </row>
    <row r="61" spans="1:7" s="269" customFormat="1" ht="14">
      <c r="A61" s="266">
        <v>3841</v>
      </c>
      <c r="B61" s="267"/>
      <c r="C61" s="268" t="s">
        <v>258</v>
      </c>
      <c r="D61" s="420">
        <v>0</v>
      </c>
      <c r="E61" s="420">
        <v>0</v>
      </c>
      <c r="F61" s="420">
        <v>0</v>
      </c>
      <c r="G61" s="420">
        <v>0</v>
      </c>
    </row>
    <row r="62" spans="1:7" s="269" customFormat="1" ht="14">
      <c r="A62" s="302">
        <v>386</v>
      </c>
      <c r="B62" s="303"/>
      <c r="C62" s="304" t="s">
        <v>259</v>
      </c>
      <c r="D62" s="420">
        <v>0</v>
      </c>
      <c r="E62" s="420">
        <v>0</v>
      </c>
      <c r="F62" s="420">
        <v>0</v>
      </c>
      <c r="G62" s="420">
        <v>0</v>
      </c>
    </row>
    <row r="63" spans="1:7" s="269" customFormat="1" ht="28">
      <c r="A63" s="266">
        <v>387</v>
      </c>
      <c r="B63" s="267"/>
      <c r="C63" s="268" t="s">
        <v>260</v>
      </c>
      <c r="D63" s="420">
        <v>0</v>
      </c>
      <c r="E63" s="420">
        <v>0</v>
      </c>
      <c r="F63" s="420">
        <v>102.59438</v>
      </c>
      <c r="G63" s="420">
        <v>0</v>
      </c>
    </row>
    <row r="64" spans="1:7" s="269" customFormat="1">
      <c r="A64" s="265">
        <v>389</v>
      </c>
      <c r="B64" s="305"/>
      <c r="C64" s="260" t="s">
        <v>61</v>
      </c>
      <c r="D64" s="283">
        <v>0</v>
      </c>
      <c r="E64" s="283">
        <v>0</v>
      </c>
      <c r="F64" s="283">
        <v>0</v>
      </c>
      <c r="G64" s="283">
        <v>0</v>
      </c>
    </row>
    <row r="65" spans="1:7" s="257" customFormat="1">
      <c r="A65" s="258" t="s">
        <v>261</v>
      </c>
      <c r="B65" s="259"/>
      <c r="C65" s="260" t="s">
        <v>262</v>
      </c>
      <c r="D65" s="283">
        <v>0</v>
      </c>
      <c r="E65" s="283">
        <v>0</v>
      </c>
      <c r="F65" s="283">
        <v>0</v>
      </c>
      <c r="G65" s="283">
        <v>0</v>
      </c>
    </row>
    <row r="66" spans="1:7" s="308" customFormat="1" ht="14">
      <c r="A66" s="309" t="s">
        <v>263</v>
      </c>
      <c r="B66" s="307"/>
      <c r="C66" s="268" t="s">
        <v>264</v>
      </c>
      <c r="D66" s="300">
        <v>0</v>
      </c>
      <c r="E66" s="300">
        <v>0</v>
      </c>
      <c r="F66" s="300">
        <v>0</v>
      </c>
      <c r="G66" s="300">
        <v>0</v>
      </c>
    </row>
    <row r="67" spans="1:7" s="257" customFormat="1">
      <c r="A67" s="309">
        <v>481</v>
      </c>
      <c r="B67" s="259"/>
      <c r="C67" s="260" t="s">
        <v>265</v>
      </c>
      <c r="D67" s="283">
        <v>0</v>
      </c>
      <c r="E67" s="283">
        <v>0</v>
      </c>
      <c r="F67" s="283">
        <v>0</v>
      </c>
      <c r="G67" s="283">
        <v>0</v>
      </c>
    </row>
    <row r="68" spans="1:7" s="257" customFormat="1">
      <c r="A68" s="309">
        <v>482</v>
      </c>
      <c r="B68" s="259"/>
      <c r="C68" s="260" t="s">
        <v>266</v>
      </c>
      <c r="D68" s="283">
        <v>0</v>
      </c>
      <c r="E68" s="283">
        <v>0</v>
      </c>
      <c r="F68" s="283">
        <v>0</v>
      </c>
      <c r="G68" s="283">
        <v>0</v>
      </c>
    </row>
    <row r="69" spans="1:7" s="257" customFormat="1">
      <c r="A69" s="309">
        <v>483</v>
      </c>
      <c r="B69" s="259"/>
      <c r="C69" s="260" t="s">
        <v>267</v>
      </c>
      <c r="D69" s="283">
        <v>0</v>
      </c>
      <c r="E69" s="283">
        <v>0</v>
      </c>
      <c r="F69" s="283">
        <v>0</v>
      </c>
      <c r="G69" s="283">
        <v>0</v>
      </c>
    </row>
    <row r="70" spans="1:7" s="257" customFormat="1">
      <c r="A70" s="309">
        <v>484</v>
      </c>
      <c r="B70" s="259"/>
      <c r="C70" s="260" t="s">
        <v>268</v>
      </c>
      <c r="D70" s="283">
        <v>0</v>
      </c>
      <c r="E70" s="283">
        <v>0</v>
      </c>
      <c r="F70" s="283">
        <v>0</v>
      </c>
      <c r="G70" s="283">
        <v>0</v>
      </c>
    </row>
    <row r="71" spans="1:7" s="257" customFormat="1">
      <c r="A71" s="309">
        <v>485</v>
      </c>
      <c r="B71" s="259"/>
      <c r="C71" s="260" t="s">
        <v>269</v>
      </c>
      <c r="D71" s="283">
        <v>0</v>
      </c>
      <c r="E71" s="283">
        <v>0</v>
      </c>
      <c r="F71" s="283">
        <v>0</v>
      </c>
      <c r="G71" s="283">
        <v>0</v>
      </c>
    </row>
    <row r="72" spans="1:7" s="257" customFormat="1">
      <c r="A72" s="309">
        <v>486</v>
      </c>
      <c r="B72" s="259"/>
      <c r="C72" s="260" t="s">
        <v>270</v>
      </c>
      <c r="D72" s="283">
        <v>0</v>
      </c>
      <c r="E72" s="283">
        <v>0</v>
      </c>
      <c r="F72" s="283">
        <v>0</v>
      </c>
      <c r="G72" s="283">
        <v>0</v>
      </c>
    </row>
    <row r="73" spans="1:7" s="269" customFormat="1">
      <c r="A73" s="309">
        <v>487</v>
      </c>
      <c r="B73" s="263"/>
      <c r="C73" s="260" t="s">
        <v>271</v>
      </c>
      <c r="D73" s="283">
        <v>0</v>
      </c>
      <c r="E73" s="283">
        <v>0</v>
      </c>
      <c r="F73" s="283">
        <v>0</v>
      </c>
      <c r="G73" s="283">
        <v>0</v>
      </c>
    </row>
    <row r="74" spans="1:7" s="269" customFormat="1">
      <c r="A74" s="309">
        <v>489</v>
      </c>
      <c r="B74" s="310"/>
      <c r="C74" s="278" t="s">
        <v>78</v>
      </c>
      <c r="D74" s="283">
        <v>0</v>
      </c>
      <c r="E74" s="283">
        <v>0</v>
      </c>
      <c r="F74" s="283">
        <v>0</v>
      </c>
      <c r="G74" s="283">
        <v>201227.81899999999</v>
      </c>
    </row>
    <row r="75" spans="1:7" s="269" customFormat="1">
      <c r="A75" s="311" t="s">
        <v>272</v>
      </c>
      <c r="B75" s="310"/>
      <c r="C75" s="294" t="s">
        <v>273</v>
      </c>
      <c r="D75" s="283">
        <v>0</v>
      </c>
      <c r="E75" s="283">
        <v>0</v>
      </c>
      <c r="F75" s="283">
        <v>0</v>
      </c>
      <c r="G75" s="283">
        <v>30359.825000000001</v>
      </c>
    </row>
    <row r="76" spans="1:7">
      <c r="A76" s="280"/>
      <c r="B76" s="280"/>
      <c r="C76" s="281" t="s">
        <v>274</v>
      </c>
      <c r="D76" s="282">
        <f t="shared" ref="D76:G76" si="5">SUM(D65:D74)-SUM(D57:D64)</f>
        <v>0</v>
      </c>
      <c r="E76" s="282">
        <f t="shared" si="5"/>
        <v>0</v>
      </c>
      <c r="F76" s="282">
        <f t="shared" si="5"/>
        <v>-102.61138</v>
      </c>
      <c r="G76" s="282">
        <f t="shared" si="5"/>
        <v>201227.81899999999</v>
      </c>
    </row>
    <row r="77" spans="1:7">
      <c r="A77" s="312"/>
      <c r="B77" s="312"/>
      <c r="C77" s="281" t="s">
        <v>275</v>
      </c>
      <c r="D77" s="282">
        <f t="shared" ref="D77:G77" si="6">D56+D76</f>
        <v>0</v>
      </c>
      <c r="E77" s="282">
        <f t="shared" si="6"/>
        <v>0</v>
      </c>
      <c r="F77" s="282">
        <f t="shared" si="6"/>
        <v>221223.051669999</v>
      </c>
      <c r="G77" s="282">
        <f t="shared" si="6"/>
        <v>98541.172649999746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0</v>
      </c>
      <c r="E78" s="315">
        <f t="shared" si="7"/>
        <v>0</v>
      </c>
      <c r="F78" s="315">
        <f t="shared" si="7"/>
        <v>10666408.543749999</v>
      </c>
      <c r="G78" s="315">
        <f t="shared" si="7"/>
        <v>10840904.433910001</v>
      </c>
    </row>
    <row r="79" spans="1:7" ht="14" customHeight="1">
      <c r="A79" s="313">
        <v>4</v>
      </c>
      <c r="B79" s="313"/>
      <c r="C79" s="314" t="s">
        <v>277</v>
      </c>
      <c r="D79" s="315">
        <f t="shared" ref="D79:G79" si="8">D35+D36+SUM(D44:D53)+SUM(D65:D74)</f>
        <v>0</v>
      </c>
      <c r="E79" s="315">
        <f t="shared" si="8"/>
        <v>0</v>
      </c>
      <c r="F79" s="315">
        <f t="shared" si="8"/>
        <v>10887631.595419999</v>
      </c>
      <c r="G79" s="315">
        <f t="shared" si="8"/>
        <v>10941771.04256</v>
      </c>
    </row>
    <row r="80" spans="1:7">
      <c r="C80" s="292"/>
    </row>
    <row r="81" spans="1:7">
      <c r="A81" s="573" t="s">
        <v>278</v>
      </c>
      <c r="B81" s="574"/>
      <c r="C81" s="574"/>
    </row>
    <row r="82" spans="1:7" s="257" customFormat="1">
      <c r="A82" s="318">
        <v>50</v>
      </c>
      <c r="B82" s="319"/>
      <c r="C82" s="319" t="s">
        <v>279</v>
      </c>
      <c r="D82" s="421">
        <v>0</v>
      </c>
      <c r="E82" s="421">
        <v>0</v>
      </c>
      <c r="F82" s="421">
        <v>503902.96561000001</v>
      </c>
      <c r="G82" s="421">
        <v>483399.80099999998</v>
      </c>
    </row>
    <row r="83" spans="1:7" s="257" customFormat="1">
      <c r="A83" s="318">
        <v>51</v>
      </c>
      <c r="B83" s="319"/>
      <c r="C83" s="319" t="s">
        <v>280</v>
      </c>
      <c r="D83" s="283">
        <v>0</v>
      </c>
      <c r="E83" s="283">
        <v>0</v>
      </c>
      <c r="F83" s="283">
        <v>0</v>
      </c>
      <c r="G83" s="283">
        <v>0</v>
      </c>
    </row>
    <row r="84" spans="1:7" s="257" customFormat="1">
      <c r="A84" s="318">
        <v>52</v>
      </c>
      <c r="B84" s="319"/>
      <c r="C84" s="319" t="s">
        <v>281</v>
      </c>
      <c r="D84" s="283">
        <v>0</v>
      </c>
      <c r="E84" s="283">
        <v>0</v>
      </c>
      <c r="F84" s="283">
        <v>0</v>
      </c>
      <c r="G84" s="283">
        <v>4255</v>
      </c>
    </row>
    <row r="85" spans="1:7" s="257" customFormat="1">
      <c r="A85" s="320">
        <v>54</v>
      </c>
      <c r="B85" s="321"/>
      <c r="C85" s="321" t="s">
        <v>282</v>
      </c>
      <c r="D85" s="289">
        <v>0</v>
      </c>
      <c r="E85" s="289">
        <v>0</v>
      </c>
      <c r="F85" s="289">
        <v>3182.5677000000001</v>
      </c>
      <c r="G85" s="289">
        <v>15804.474</v>
      </c>
    </row>
    <row r="86" spans="1:7" s="257" customFormat="1">
      <c r="A86" s="320">
        <v>55</v>
      </c>
      <c r="B86" s="321"/>
      <c r="C86" s="321" t="s">
        <v>283</v>
      </c>
      <c r="D86" s="289">
        <v>0</v>
      </c>
      <c r="E86" s="289">
        <v>0</v>
      </c>
      <c r="F86" s="289">
        <v>0</v>
      </c>
      <c r="G86" s="289">
        <v>0</v>
      </c>
    </row>
    <row r="87" spans="1:7" s="257" customFormat="1">
      <c r="A87" s="320">
        <v>56</v>
      </c>
      <c r="B87" s="321"/>
      <c r="C87" s="321" t="s">
        <v>284</v>
      </c>
      <c r="D87" s="422">
        <v>0</v>
      </c>
      <c r="E87" s="422">
        <v>0</v>
      </c>
      <c r="F87" s="422">
        <v>209025.66497000001</v>
      </c>
      <c r="G87" s="422">
        <v>170624.652</v>
      </c>
    </row>
    <row r="88" spans="1:7" s="257" customFormat="1">
      <c r="A88" s="318">
        <v>57</v>
      </c>
      <c r="B88" s="319"/>
      <c r="C88" s="319" t="s">
        <v>285</v>
      </c>
      <c r="D88" s="283">
        <v>0</v>
      </c>
      <c r="E88" s="283">
        <v>0</v>
      </c>
      <c r="F88" s="283">
        <v>45220.45695</v>
      </c>
      <c r="G88" s="283">
        <v>30850</v>
      </c>
    </row>
    <row r="89" spans="1:7" s="257" customFormat="1">
      <c r="A89" s="318">
        <v>580</v>
      </c>
      <c r="B89" s="319"/>
      <c r="C89" s="319" t="s">
        <v>286</v>
      </c>
      <c r="D89" s="283">
        <v>0</v>
      </c>
      <c r="E89" s="283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287</v>
      </c>
      <c r="D90" s="283">
        <v>0</v>
      </c>
      <c r="E90" s="283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288</v>
      </c>
      <c r="D91" s="283">
        <v>0</v>
      </c>
      <c r="E91" s="283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289</v>
      </c>
      <c r="D92" s="283">
        <v>0</v>
      </c>
      <c r="E92" s="283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290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291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292</v>
      </c>
      <c r="D95" s="326">
        <f t="shared" ref="D95:G95" si="9">SUM(D82:D94)</f>
        <v>0</v>
      </c>
      <c r="E95" s="326">
        <f t="shared" si="9"/>
        <v>0</v>
      </c>
      <c r="F95" s="326">
        <f t="shared" si="9"/>
        <v>761331.65523000003</v>
      </c>
      <c r="G95" s="326">
        <f t="shared" si="9"/>
        <v>704933.92699999991</v>
      </c>
    </row>
    <row r="96" spans="1:7" s="257" customFormat="1">
      <c r="A96" s="318">
        <v>60</v>
      </c>
      <c r="B96" s="319"/>
      <c r="C96" s="319" t="s">
        <v>293</v>
      </c>
      <c r="D96" s="283">
        <v>0</v>
      </c>
      <c r="E96" s="283">
        <v>0</v>
      </c>
      <c r="F96" s="283">
        <v>1425.29772</v>
      </c>
      <c r="G96" s="283">
        <v>100</v>
      </c>
    </row>
    <row r="97" spans="1:7" s="257" customFormat="1">
      <c r="A97" s="318">
        <v>61</v>
      </c>
      <c r="B97" s="319"/>
      <c r="C97" s="319" t="s">
        <v>294</v>
      </c>
      <c r="D97" s="283">
        <v>0</v>
      </c>
      <c r="E97" s="283">
        <v>0</v>
      </c>
      <c r="F97" s="283">
        <v>33503.862030000004</v>
      </c>
      <c r="G97" s="283">
        <v>11754.36</v>
      </c>
    </row>
    <row r="98" spans="1:7" s="257" customFormat="1">
      <c r="A98" s="318">
        <v>62</v>
      </c>
      <c r="B98" s="319"/>
      <c r="C98" s="319" t="s">
        <v>295</v>
      </c>
      <c r="D98" s="283">
        <v>0</v>
      </c>
      <c r="E98" s="283">
        <v>0</v>
      </c>
      <c r="F98" s="283">
        <v>0</v>
      </c>
      <c r="G98" s="283">
        <v>0</v>
      </c>
    </row>
    <row r="99" spans="1:7" s="257" customFormat="1">
      <c r="A99" s="318">
        <v>63</v>
      </c>
      <c r="B99" s="319"/>
      <c r="C99" s="319" t="s">
        <v>296</v>
      </c>
      <c r="D99" s="410">
        <v>0</v>
      </c>
      <c r="E99" s="410">
        <v>0</v>
      </c>
      <c r="F99" s="410">
        <v>215144.36231999999</v>
      </c>
      <c r="G99" s="410">
        <v>160783.12700000001</v>
      </c>
    </row>
    <row r="100" spans="1:7" s="257" customFormat="1">
      <c r="A100" s="318">
        <v>64</v>
      </c>
      <c r="B100" s="319"/>
      <c r="C100" s="319" t="s">
        <v>297</v>
      </c>
      <c r="D100" s="283">
        <v>0</v>
      </c>
      <c r="E100" s="283">
        <v>0</v>
      </c>
      <c r="F100" s="283">
        <v>17082.335999999999</v>
      </c>
      <c r="G100" s="283">
        <v>16333.295</v>
      </c>
    </row>
    <row r="101" spans="1:7" s="257" customFormat="1">
      <c r="A101" s="318">
        <v>65</v>
      </c>
      <c r="B101" s="319"/>
      <c r="C101" s="319" t="s">
        <v>298</v>
      </c>
      <c r="D101" s="283">
        <v>0</v>
      </c>
      <c r="E101" s="283">
        <v>0</v>
      </c>
      <c r="F101" s="283">
        <v>0</v>
      </c>
      <c r="G101" s="283">
        <v>0</v>
      </c>
    </row>
    <row r="102" spans="1:7" s="257" customFormat="1">
      <c r="A102" s="318">
        <v>66</v>
      </c>
      <c r="B102" s="319"/>
      <c r="C102" s="319" t="s">
        <v>299</v>
      </c>
      <c r="D102" s="283">
        <v>0</v>
      </c>
      <c r="E102" s="283">
        <v>0</v>
      </c>
      <c r="F102" s="283">
        <v>9451.9425500000016</v>
      </c>
      <c r="G102" s="283">
        <v>28800.5</v>
      </c>
    </row>
    <row r="103" spans="1:7" s="257" customFormat="1">
      <c r="A103" s="318">
        <v>67</v>
      </c>
      <c r="B103" s="319"/>
      <c r="C103" s="319" t="s">
        <v>285</v>
      </c>
      <c r="D103" s="261">
        <v>0</v>
      </c>
      <c r="E103" s="261">
        <v>0</v>
      </c>
      <c r="F103" s="261">
        <v>45220.45695</v>
      </c>
      <c r="G103" s="261">
        <v>30850</v>
      </c>
    </row>
    <row r="104" spans="1:7" s="257" customFormat="1" ht="28">
      <c r="A104" s="327" t="s">
        <v>300</v>
      </c>
      <c r="B104" s="319"/>
      <c r="C104" s="328" t="s">
        <v>301</v>
      </c>
      <c r="D104" s="423">
        <v>0</v>
      </c>
      <c r="E104" s="423">
        <v>0</v>
      </c>
      <c r="F104" s="423">
        <v>0</v>
      </c>
      <c r="G104" s="423">
        <v>0</v>
      </c>
    </row>
    <row r="105" spans="1:7" s="257" customFormat="1" ht="42">
      <c r="A105" s="329" t="s">
        <v>302</v>
      </c>
      <c r="B105" s="323"/>
      <c r="C105" s="330" t="s">
        <v>303</v>
      </c>
      <c r="D105" s="424">
        <v>0</v>
      </c>
      <c r="E105" s="424">
        <v>0</v>
      </c>
      <c r="F105" s="424">
        <v>0</v>
      </c>
      <c r="G105" s="424">
        <v>0</v>
      </c>
    </row>
    <row r="106" spans="1:7">
      <c r="A106" s="324">
        <v>6</v>
      </c>
      <c r="B106" s="325"/>
      <c r="C106" s="325" t="s">
        <v>304</v>
      </c>
      <c r="D106" s="326">
        <f t="shared" ref="D106:G106" si="10">SUM(D96:D105)</f>
        <v>0</v>
      </c>
      <c r="E106" s="326">
        <f t="shared" si="10"/>
        <v>0</v>
      </c>
      <c r="F106" s="326">
        <f t="shared" si="10"/>
        <v>321828.25757000002</v>
      </c>
      <c r="G106" s="326">
        <f t="shared" si="10"/>
        <v>248621.28200000004</v>
      </c>
    </row>
    <row r="107" spans="1:7">
      <c r="A107" s="331" t="s">
        <v>305</v>
      </c>
      <c r="B107" s="331"/>
      <c r="C107" s="325" t="s">
        <v>3</v>
      </c>
      <c r="D107" s="326">
        <f t="shared" ref="D107:G107" si="11">(D95-D88)-(D106-D103)</f>
        <v>0</v>
      </c>
      <c r="E107" s="326">
        <f t="shared" si="11"/>
        <v>0</v>
      </c>
      <c r="F107" s="326">
        <f t="shared" si="11"/>
        <v>439503.39766000002</v>
      </c>
      <c r="G107" s="326">
        <f t="shared" si="11"/>
        <v>456312.6449999999</v>
      </c>
    </row>
    <row r="108" spans="1:7">
      <c r="A108" s="332" t="s">
        <v>306</v>
      </c>
      <c r="B108" s="332"/>
      <c r="C108" s="333" t="s">
        <v>307</v>
      </c>
      <c r="D108" s="425">
        <f t="shared" ref="D108:G108" si="12">D107-D85-D86+D100+D101</f>
        <v>0</v>
      </c>
      <c r="E108" s="425">
        <f t="shared" si="12"/>
        <v>0</v>
      </c>
      <c r="F108" s="425">
        <f t="shared" si="12"/>
        <v>453403.16596000001</v>
      </c>
      <c r="G108" s="425">
        <f t="shared" si="12"/>
        <v>456841.4659999999</v>
      </c>
    </row>
    <row r="109" spans="1:7">
      <c r="C109" s="292"/>
    </row>
    <row r="110" spans="1:7">
      <c r="A110" s="334" t="s">
        <v>308</v>
      </c>
      <c r="B110" s="335"/>
      <c r="C110" s="334"/>
    </row>
    <row r="111" spans="1:7" s="257" customFormat="1">
      <c r="A111" s="336">
        <v>10</v>
      </c>
      <c r="B111" s="337"/>
      <c r="C111" s="337" t="s">
        <v>309</v>
      </c>
      <c r="D111" s="338">
        <f t="shared" ref="D111:G111" si="13">D112+D117</f>
        <v>0</v>
      </c>
      <c r="E111" s="338">
        <f t="shared" si="13"/>
        <v>0</v>
      </c>
      <c r="F111" s="338">
        <f t="shared" si="13"/>
        <v>3903054.05602</v>
      </c>
      <c r="G111" s="338">
        <f t="shared" si="13"/>
        <v>3281309.5211599995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:G112" si="14">D113+D114+D115+D116</f>
        <v>0</v>
      </c>
      <c r="E112" s="338">
        <f t="shared" si="14"/>
        <v>0</v>
      </c>
      <c r="F112" s="338">
        <f t="shared" si="14"/>
        <v>3766130.1707000001</v>
      </c>
      <c r="G112" s="338">
        <f t="shared" si="14"/>
        <v>3139737.3150499994</v>
      </c>
    </row>
    <row r="113" spans="1:7" s="257" customFormat="1">
      <c r="A113" s="426" t="s">
        <v>312</v>
      </c>
      <c r="B113" s="361"/>
      <c r="C113" s="361" t="s">
        <v>313</v>
      </c>
      <c r="D113" s="422">
        <v>0</v>
      </c>
      <c r="E113" s="422">
        <v>0</v>
      </c>
      <c r="F113" s="422">
        <v>3167508.3029</v>
      </c>
      <c r="G113" s="422">
        <v>2548043.6668599993</v>
      </c>
    </row>
    <row r="114" spans="1:7" s="308" customFormat="1" ht="15" customHeight="1">
      <c r="A114" s="427">
        <v>102</v>
      </c>
      <c r="B114" s="428"/>
      <c r="C114" s="428" t="s">
        <v>314</v>
      </c>
      <c r="D114" s="429">
        <v>0</v>
      </c>
      <c r="E114" s="429">
        <v>0</v>
      </c>
      <c r="F114" s="429">
        <v>0</v>
      </c>
      <c r="G114" s="429">
        <v>0</v>
      </c>
    </row>
    <row r="115" spans="1:7" s="257" customFormat="1">
      <c r="A115" s="426">
        <v>104</v>
      </c>
      <c r="B115" s="361"/>
      <c r="C115" s="361" t="s">
        <v>315</v>
      </c>
      <c r="D115" s="422">
        <v>0</v>
      </c>
      <c r="E115" s="422">
        <v>0</v>
      </c>
      <c r="F115" s="422">
        <v>576570.7537900001</v>
      </c>
      <c r="G115" s="422">
        <v>568969.60561999993</v>
      </c>
    </row>
    <row r="116" spans="1:7" s="257" customFormat="1">
      <c r="A116" s="426">
        <v>106</v>
      </c>
      <c r="B116" s="361"/>
      <c r="C116" s="361" t="s">
        <v>316</v>
      </c>
      <c r="D116" s="422">
        <v>0</v>
      </c>
      <c r="E116" s="422">
        <v>0</v>
      </c>
      <c r="F116" s="422">
        <v>22051.114010000001</v>
      </c>
      <c r="G116" s="422">
        <v>22724.042570000001</v>
      </c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G117" si="15">D118+D119+D120</f>
        <v>0</v>
      </c>
      <c r="E117" s="338">
        <f t="shared" si="15"/>
        <v>0</v>
      </c>
      <c r="F117" s="338">
        <f t="shared" si="15"/>
        <v>136923.88532</v>
      </c>
      <c r="G117" s="338">
        <f t="shared" si="15"/>
        <v>141572.20611</v>
      </c>
    </row>
    <row r="118" spans="1:7" s="257" customFormat="1">
      <c r="A118" s="426">
        <v>107</v>
      </c>
      <c r="B118" s="361"/>
      <c r="C118" s="361" t="s">
        <v>319</v>
      </c>
      <c r="D118" s="422">
        <v>0</v>
      </c>
      <c r="E118" s="422">
        <v>0</v>
      </c>
      <c r="F118" s="422">
        <v>103517.43152000001</v>
      </c>
      <c r="G118" s="422">
        <v>6621.5974800000004</v>
      </c>
    </row>
    <row r="119" spans="1:7" s="257" customFormat="1">
      <c r="A119" s="426">
        <v>108</v>
      </c>
      <c r="B119" s="361"/>
      <c r="C119" s="361" t="s">
        <v>320</v>
      </c>
      <c r="D119" s="422">
        <v>0</v>
      </c>
      <c r="E119" s="422">
        <v>0</v>
      </c>
      <c r="F119" s="422">
        <v>33406.453800000003</v>
      </c>
      <c r="G119" s="422">
        <v>133557.55301999999</v>
      </c>
    </row>
    <row r="120" spans="1:7" s="347" customFormat="1" ht="14">
      <c r="A120" s="427">
        <v>109</v>
      </c>
      <c r="B120" s="430"/>
      <c r="C120" s="430" t="s">
        <v>321</v>
      </c>
      <c r="D120" s="431">
        <v>0</v>
      </c>
      <c r="E120" s="431">
        <v>0</v>
      </c>
      <c r="F120" s="431">
        <v>0</v>
      </c>
      <c r="G120" s="431">
        <v>1393.0556100000028</v>
      </c>
    </row>
    <row r="121" spans="1:7" s="257" customFormat="1">
      <c r="A121" s="339">
        <v>14</v>
      </c>
      <c r="B121" s="340"/>
      <c r="C121" s="340" t="s">
        <v>322</v>
      </c>
      <c r="D121" s="348">
        <f t="shared" ref="D121:G121" si="16">SUM(D122:D130)</f>
        <v>0</v>
      </c>
      <c r="E121" s="348">
        <f t="shared" si="16"/>
        <v>0</v>
      </c>
      <c r="F121" s="348">
        <f t="shared" si="16"/>
        <v>3257210.9371600002</v>
      </c>
      <c r="G121" s="348">
        <f t="shared" si="16"/>
        <v>8877738.2568100002</v>
      </c>
    </row>
    <row r="122" spans="1:7" s="257" customFormat="1">
      <c r="A122" s="341" t="s">
        <v>323</v>
      </c>
      <c r="B122" s="342"/>
      <c r="C122" s="342" t="s">
        <v>324</v>
      </c>
      <c r="D122" s="410">
        <v>0</v>
      </c>
      <c r="E122" s="410">
        <v>0</v>
      </c>
      <c r="F122" s="410">
        <v>1812085.5485800002</v>
      </c>
      <c r="G122" s="410">
        <v>6418279.9134100005</v>
      </c>
    </row>
    <row r="123" spans="1:7" s="257" customFormat="1">
      <c r="A123" s="341">
        <v>144</v>
      </c>
      <c r="B123" s="342"/>
      <c r="C123" s="342" t="s">
        <v>282</v>
      </c>
      <c r="D123" s="422">
        <v>0</v>
      </c>
      <c r="E123" s="422">
        <v>0</v>
      </c>
      <c r="F123" s="422">
        <v>585242.72551000002</v>
      </c>
      <c r="G123" s="422">
        <v>621380.17368999997</v>
      </c>
    </row>
    <row r="124" spans="1:7" s="257" customFormat="1">
      <c r="A124" s="341">
        <v>145</v>
      </c>
      <c r="B124" s="342"/>
      <c r="C124" s="342" t="s">
        <v>325</v>
      </c>
      <c r="D124" s="422">
        <v>0</v>
      </c>
      <c r="E124" s="422">
        <v>0</v>
      </c>
      <c r="F124" s="422">
        <v>117080.66505</v>
      </c>
      <c r="G124" s="422">
        <v>318052.65039000002</v>
      </c>
    </row>
    <row r="125" spans="1:7" s="257" customFormat="1">
      <c r="A125" s="341">
        <v>146</v>
      </c>
      <c r="B125" s="342"/>
      <c r="C125" s="342" t="s">
        <v>326</v>
      </c>
      <c r="D125" s="422">
        <v>0</v>
      </c>
      <c r="E125" s="422">
        <v>0</v>
      </c>
      <c r="F125" s="422">
        <v>742801.99801999994</v>
      </c>
      <c r="G125" s="422">
        <v>1520025.5193199997</v>
      </c>
    </row>
    <row r="126" spans="1:7" s="347" customFormat="1" ht="29.5" customHeight="1">
      <c r="A126" s="343" t="s">
        <v>327</v>
      </c>
      <c r="B126" s="345"/>
      <c r="C126" s="345" t="s">
        <v>328</v>
      </c>
      <c r="D126" s="413">
        <v>0</v>
      </c>
      <c r="E126" s="413">
        <v>0</v>
      </c>
      <c r="F126" s="413">
        <v>0</v>
      </c>
      <c r="G126" s="413">
        <v>0</v>
      </c>
    </row>
    <row r="127" spans="1:7" s="257" customFormat="1">
      <c r="A127" s="341">
        <v>1484</v>
      </c>
      <c r="B127" s="342"/>
      <c r="C127" s="342" t="s">
        <v>329</v>
      </c>
      <c r="D127" s="410">
        <v>0</v>
      </c>
      <c r="E127" s="410">
        <v>0</v>
      </c>
      <c r="F127" s="410">
        <v>0</v>
      </c>
      <c r="G127" s="410">
        <v>0</v>
      </c>
    </row>
    <row r="128" spans="1:7" s="257" customFormat="1">
      <c r="A128" s="341">
        <v>1485</v>
      </c>
      <c r="B128" s="342"/>
      <c r="C128" s="342" t="s">
        <v>330</v>
      </c>
      <c r="D128" s="410">
        <v>0</v>
      </c>
      <c r="E128" s="410">
        <v>0</v>
      </c>
      <c r="F128" s="410">
        <v>0</v>
      </c>
      <c r="G128" s="410">
        <v>0</v>
      </c>
    </row>
    <row r="129" spans="1:7" s="257" customFormat="1">
      <c r="A129" s="341">
        <v>1486</v>
      </c>
      <c r="B129" s="342"/>
      <c r="C129" s="342" t="s">
        <v>331</v>
      </c>
      <c r="D129" s="410">
        <v>0</v>
      </c>
      <c r="E129" s="410">
        <v>0</v>
      </c>
      <c r="F129" s="410">
        <v>0</v>
      </c>
      <c r="G129" s="410">
        <v>0</v>
      </c>
    </row>
    <row r="130" spans="1:7" s="257" customFormat="1">
      <c r="A130" s="351">
        <v>1489</v>
      </c>
      <c r="B130" s="352"/>
      <c r="C130" s="352" t="s">
        <v>332</v>
      </c>
      <c r="D130" s="432">
        <v>0</v>
      </c>
      <c r="E130" s="432">
        <v>0</v>
      </c>
      <c r="F130" s="432">
        <v>0</v>
      </c>
      <c r="G130" s="432">
        <v>0</v>
      </c>
    </row>
    <row r="131" spans="1:7">
      <c r="A131" s="354">
        <v>1</v>
      </c>
      <c r="B131" s="355"/>
      <c r="C131" s="354" t="s">
        <v>333</v>
      </c>
      <c r="D131" s="356">
        <f t="shared" ref="D131:G131" si="17">D111+D121</f>
        <v>0</v>
      </c>
      <c r="E131" s="356">
        <f t="shared" si="17"/>
        <v>0</v>
      </c>
      <c r="F131" s="356">
        <f t="shared" si="17"/>
        <v>7160264.9931800002</v>
      </c>
      <c r="G131" s="356">
        <f t="shared" si="17"/>
        <v>12159047.777969999</v>
      </c>
    </row>
    <row r="132" spans="1:7">
      <c r="C132" s="292"/>
    </row>
    <row r="133" spans="1:7" s="257" customFormat="1">
      <c r="A133" s="336">
        <v>20</v>
      </c>
      <c r="B133" s="337"/>
      <c r="C133" s="337" t="s">
        <v>334</v>
      </c>
      <c r="D133" s="357">
        <f t="shared" ref="D133:G133" si="18">D134+D140</f>
        <v>0</v>
      </c>
      <c r="E133" s="357">
        <f t="shared" si="18"/>
        <v>0</v>
      </c>
      <c r="F133" s="357">
        <f t="shared" si="18"/>
        <v>9618720.4323100001</v>
      </c>
      <c r="G133" s="357">
        <f t="shared" si="18"/>
        <v>10138591.449440002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:G134" si="19">D135+D136+D138+D139</f>
        <v>0</v>
      </c>
      <c r="E134" s="338">
        <f t="shared" si="19"/>
        <v>0</v>
      </c>
      <c r="F134" s="338">
        <f t="shared" si="19"/>
        <v>3826842.6220100001</v>
      </c>
      <c r="G134" s="338">
        <f t="shared" si="19"/>
        <v>2031472.59418</v>
      </c>
    </row>
    <row r="135" spans="1:7" s="269" customFormat="1">
      <c r="A135" s="359">
        <v>200</v>
      </c>
      <c r="B135" s="342"/>
      <c r="C135" s="342" t="s">
        <v>337</v>
      </c>
      <c r="D135" s="422">
        <v>0</v>
      </c>
      <c r="E135" s="422">
        <v>0</v>
      </c>
      <c r="F135" s="422">
        <v>1193368.0950799999</v>
      </c>
      <c r="G135" s="422">
        <v>930925.16824999999</v>
      </c>
    </row>
    <row r="136" spans="1:7" s="269" customFormat="1">
      <c r="A136" s="359">
        <v>201</v>
      </c>
      <c r="B136" s="342"/>
      <c r="C136" s="342" t="s">
        <v>338</v>
      </c>
      <c r="D136" s="422">
        <v>0</v>
      </c>
      <c r="E136" s="422">
        <v>0</v>
      </c>
      <c r="F136" s="422">
        <v>509879.19667999999</v>
      </c>
      <c r="G136" s="422">
        <v>324285.90756999998</v>
      </c>
    </row>
    <row r="137" spans="1:7" s="269" customFormat="1">
      <c r="A137" s="360" t="s">
        <v>339</v>
      </c>
      <c r="B137" s="361"/>
      <c r="C137" s="361" t="s">
        <v>340</v>
      </c>
      <c r="D137" s="422">
        <v>0</v>
      </c>
      <c r="E137" s="422">
        <v>0</v>
      </c>
      <c r="F137" s="422">
        <v>0</v>
      </c>
      <c r="G137" s="422">
        <v>0</v>
      </c>
    </row>
    <row r="138" spans="1:7" s="269" customFormat="1">
      <c r="A138" s="359">
        <v>204</v>
      </c>
      <c r="B138" s="342"/>
      <c r="C138" s="342" t="s">
        <v>341</v>
      </c>
      <c r="D138" s="422">
        <v>0</v>
      </c>
      <c r="E138" s="422">
        <v>0</v>
      </c>
      <c r="F138" s="422">
        <v>719840.14011000004</v>
      </c>
      <c r="G138" s="422">
        <v>661571.93286000006</v>
      </c>
    </row>
    <row r="139" spans="1:7" s="269" customFormat="1">
      <c r="A139" s="359">
        <v>205</v>
      </c>
      <c r="B139" s="342"/>
      <c r="C139" s="342" t="s">
        <v>342</v>
      </c>
      <c r="D139" s="422">
        <v>0</v>
      </c>
      <c r="E139" s="422">
        <v>0</v>
      </c>
      <c r="F139" s="422">
        <v>1403755.1901399998</v>
      </c>
      <c r="G139" s="422">
        <v>114689.5855</v>
      </c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G140" si="20">D141+D143+D144</f>
        <v>0</v>
      </c>
      <c r="E140" s="338">
        <f t="shared" si="20"/>
        <v>0</v>
      </c>
      <c r="F140" s="338">
        <f t="shared" si="20"/>
        <v>5791877.8103</v>
      </c>
      <c r="G140" s="338">
        <f t="shared" si="20"/>
        <v>8107118.8552600015</v>
      </c>
    </row>
    <row r="141" spans="1:7" s="269" customFormat="1">
      <c r="A141" s="359">
        <v>206</v>
      </c>
      <c r="B141" s="342"/>
      <c r="C141" s="342" t="s">
        <v>345</v>
      </c>
      <c r="D141" s="422">
        <v>0</v>
      </c>
      <c r="E141" s="422">
        <v>0</v>
      </c>
      <c r="F141" s="422">
        <v>5332751.33672</v>
      </c>
      <c r="G141" s="422">
        <v>6098086.0863300022</v>
      </c>
    </row>
    <row r="142" spans="1:7" s="269" customFormat="1">
      <c r="A142" s="360" t="s">
        <v>346</v>
      </c>
      <c r="B142" s="361"/>
      <c r="C142" s="361" t="s">
        <v>347</v>
      </c>
      <c r="D142" s="422">
        <v>0</v>
      </c>
      <c r="E142" s="422">
        <v>0</v>
      </c>
      <c r="F142" s="422">
        <v>0</v>
      </c>
      <c r="G142" s="422">
        <v>1085479.3513</v>
      </c>
    </row>
    <row r="143" spans="1:7" s="269" customFormat="1">
      <c r="A143" s="359">
        <v>208</v>
      </c>
      <c r="B143" s="342"/>
      <c r="C143" s="342" t="s">
        <v>348</v>
      </c>
      <c r="D143" s="422">
        <v>0</v>
      </c>
      <c r="E143" s="422">
        <v>0</v>
      </c>
      <c r="F143" s="422">
        <v>459126.47357999999</v>
      </c>
      <c r="G143" s="422">
        <v>1927477.7464200002</v>
      </c>
    </row>
    <row r="144" spans="1:7" s="273" customFormat="1" ht="28">
      <c r="A144" s="343">
        <v>209</v>
      </c>
      <c r="B144" s="345"/>
      <c r="C144" s="345" t="s">
        <v>349</v>
      </c>
      <c r="D144" s="429">
        <v>0</v>
      </c>
      <c r="E144" s="429">
        <v>0</v>
      </c>
      <c r="F144" s="429">
        <v>0</v>
      </c>
      <c r="G144" s="429">
        <v>81555.022509999995</v>
      </c>
    </row>
    <row r="145" spans="1:7" s="257" customFormat="1">
      <c r="A145" s="358">
        <v>29</v>
      </c>
      <c r="B145" s="340"/>
      <c r="C145" s="340" t="s">
        <v>350</v>
      </c>
      <c r="D145" s="422">
        <v>0</v>
      </c>
      <c r="E145" s="422">
        <v>0</v>
      </c>
      <c r="F145" s="422">
        <v>-2458455.4391300003</v>
      </c>
      <c r="G145" s="422">
        <v>2020456.328539999</v>
      </c>
    </row>
    <row r="146" spans="1:7" s="257" customFormat="1">
      <c r="A146" s="363" t="s">
        <v>351</v>
      </c>
      <c r="B146" s="364"/>
      <c r="C146" s="364" t="s">
        <v>352</v>
      </c>
      <c r="D146" s="433">
        <v>0</v>
      </c>
      <c r="E146" s="433">
        <v>0</v>
      </c>
      <c r="F146" s="433">
        <v>-3319755.4554000003</v>
      </c>
      <c r="G146" s="433">
        <v>-3222839.9780800007</v>
      </c>
    </row>
    <row r="147" spans="1:7">
      <c r="A147" s="354">
        <v>2</v>
      </c>
      <c r="B147" s="355"/>
      <c r="C147" s="434" t="s">
        <v>353</v>
      </c>
      <c r="D147" s="356">
        <f t="shared" ref="D147:G147" si="21">D133+D145</f>
        <v>0</v>
      </c>
      <c r="E147" s="356">
        <f t="shared" si="21"/>
        <v>0</v>
      </c>
      <c r="F147" s="356">
        <f t="shared" si="21"/>
        <v>7160264.9931799993</v>
      </c>
      <c r="G147" s="356">
        <f t="shared" si="21"/>
        <v>12159047.777980002</v>
      </c>
    </row>
    <row r="148" spans="1:7" ht="7.5" customHeight="1"/>
    <row r="149" spans="1:7" ht="13.5" customHeight="1">
      <c r="A149" s="365" t="s">
        <v>354</v>
      </c>
      <c r="B149" s="366"/>
      <c r="C149" s="435" t="s">
        <v>355</v>
      </c>
      <c r="D149" s="366"/>
      <c r="E149" s="366"/>
      <c r="F149" s="366"/>
      <c r="G149" s="366"/>
    </row>
    <row r="150" spans="1:7">
      <c r="A150" s="436" t="s">
        <v>356</v>
      </c>
      <c r="B150" s="437"/>
      <c r="C150" s="438" t="s">
        <v>101</v>
      </c>
      <c r="D150" s="370">
        <f t="shared" ref="D150:G150" si="22">D77+SUM(D8:D12)-D30-D31+D16-D33+D59+D63-D73+D64-D74-D54+D20-D35</f>
        <v>0</v>
      </c>
      <c r="E150" s="370">
        <f t="shared" si="22"/>
        <v>0</v>
      </c>
      <c r="F150" s="370">
        <f t="shared" si="22"/>
        <v>540867.37271999905</v>
      </c>
      <c r="G150" s="370">
        <f t="shared" si="22"/>
        <v>275591.47746999969</v>
      </c>
    </row>
    <row r="151" spans="1:7">
      <c r="A151" s="367" t="s">
        <v>357</v>
      </c>
      <c r="B151" s="366"/>
      <c r="C151" s="439" t="s">
        <v>358</v>
      </c>
      <c r="D151" s="373">
        <f t="shared" ref="D151:G151" si="23">IF(D177=0,0,D150/D177)</f>
        <v>0</v>
      </c>
      <c r="E151" s="373">
        <f t="shared" si="23"/>
        <v>0</v>
      </c>
      <c r="F151" s="373">
        <f t="shared" si="23"/>
        <v>5.2675521936893149E-2</v>
      </c>
      <c r="G151" s="373">
        <f t="shared" si="23"/>
        <v>2.7446230090441712E-2</v>
      </c>
    </row>
    <row r="152" spans="1:7" s="443" customFormat="1" ht="28">
      <c r="A152" s="381" t="s">
        <v>359</v>
      </c>
      <c r="B152" s="440"/>
      <c r="C152" s="441" t="s">
        <v>360</v>
      </c>
      <c r="D152" s="442">
        <f t="shared" ref="D152:G152" si="24">IF(D107=0,0,D150/D107)</f>
        <v>0</v>
      </c>
      <c r="E152" s="442">
        <f t="shared" si="24"/>
        <v>0</v>
      </c>
      <c r="F152" s="442">
        <f t="shared" si="24"/>
        <v>1.2306329725769589</v>
      </c>
      <c r="G152" s="442">
        <f t="shared" si="24"/>
        <v>0.60395318974778744</v>
      </c>
    </row>
    <row r="153" spans="1:7" s="443" customFormat="1" ht="28">
      <c r="A153" s="374" t="s">
        <v>359</v>
      </c>
      <c r="B153" s="444"/>
      <c r="C153" s="445" t="s">
        <v>361</v>
      </c>
      <c r="D153" s="393">
        <f t="shared" ref="D153:G153" si="25">IF(0=D108,0,D150/D108)</f>
        <v>0</v>
      </c>
      <c r="E153" s="393">
        <f t="shared" si="25"/>
        <v>0</v>
      </c>
      <c r="F153" s="393">
        <f t="shared" si="25"/>
        <v>1.1929060344667184</v>
      </c>
      <c r="G153" s="393">
        <f t="shared" si="25"/>
        <v>0.60325407823203103</v>
      </c>
    </row>
    <row r="154" spans="1:7" ht="28">
      <c r="A154" s="378" t="s">
        <v>362</v>
      </c>
      <c r="B154" s="446"/>
      <c r="C154" s="447" t="s">
        <v>363</v>
      </c>
      <c r="D154" s="386">
        <f t="shared" ref="D154:G154" si="26">D150-D107</f>
        <v>0</v>
      </c>
      <c r="E154" s="386">
        <f t="shared" si="26"/>
        <v>0</v>
      </c>
      <c r="F154" s="386">
        <f t="shared" si="26"/>
        <v>101363.97505999904</v>
      </c>
      <c r="G154" s="386">
        <f t="shared" si="26"/>
        <v>-180721.16753000021</v>
      </c>
    </row>
    <row r="155" spans="1:7" ht="28">
      <c r="A155" s="374" t="s">
        <v>364</v>
      </c>
      <c r="B155" s="444"/>
      <c r="C155" s="445" t="s">
        <v>365</v>
      </c>
      <c r="D155" s="383">
        <f t="shared" ref="D155:G155" si="27">D150-D108</f>
        <v>0</v>
      </c>
      <c r="E155" s="383">
        <f t="shared" si="27"/>
        <v>0</v>
      </c>
      <c r="F155" s="383">
        <f t="shared" si="27"/>
        <v>87464.206759999041</v>
      </c>
      <c r="G155" s="383">
        <f t="shared" si="27"/>
        <v>-181249.98853000021</v>
      </c>
    </row>
    <row r="156" spans="1:7">
      <c r="A156" s="436" t="s">
        <v>366</v>
      </c>
      <c r="B156" s="437"/>
      <c r="C156" s="438" t="s">
        <v>367</v>
      </c>
      <c r="D156" s="387">
        <f t="shared" ref="D156:G156" si="28">D135+D136-D137+D141-D142</f>
        <v>0</v>
      </c>
      <c r="E156" s="387">
        <f t="shared" si="28"/>
        <v>0</v>
      </c>
      <c r="F156" s="387">
        <f t="shared" si="28"/>
        <v>7035998.6284800004</v>
      </c>
      <c r="G156" s="387">
        <f t="shared" si="28"/>
        <v>6267817.8108500019</v>
      </c>
    </row>
    <row r="157" spans="1:7">
      <c r="A157" s="448" t="s">
        <v>368</v>
      </c>
      <c r="B157" s="449"/>
      <c r="C157" s="450" t="s">
        <v>369</v>
      </c>
      <c r="D157" s="390">
        <f t="shared" ref="D157:G157" si="29">IF(D177=0,0,D156/D177)</f>
        <v>0</v>
      </c>
      <c r="E157" s="390">
        <f t="shared" si="29"/>
        <v>0</v>
      </c>
      <c r="F157" s="390">
        <f t="shared" si="29"/>
        <v>0.68524174094397949</v>
      </c>
      <c r="G157" s="390">
        <f t="shared" si="29"/>
        <v>0.62421367808909989</v>
      </c>
    </row>
    <row r="158" spans="1:7">
      <c r="A158" s="436" t="s">
        <v>370</v>
      </c>
      <c r="B158" s="437"/>
      <c r="C158" s="438" t="s">
        <v>371</v>
      </c>
      <c r="D158" s="387">
        <f t="shared" ref="D158:G158" si="30">D133-D142-D111</f>
        <v>0</v>
      </c>
      <c r="E158" s="387">
        <f t="shared" si="30"/>
        <v>0</v>
      </c>
      <c r="F158" s="387">
        <f t="shared" si="30"/>
        <v>5715666.37629</v>
      </c>
      <c r="G158" s="387">
        <f t="shared" si="30"/>
        <v>5771802.5769800041</v>
      </c>
    </row>
    <row r="159" spans="1:7">
      <c r="A159" s="367" t="s">
        <v>372</v>
      </c>
      <c r="B159" s="366"/>
      <c r="C159" s="439" t="s">
        <v>373</v>
      </c>
      <c r="D159" s="391">
        <f t="shared" ref="D159:G159" si="31">D121-D123-D124-D142-D145</f>
        <v>0</v>
      </c>
      <c r="E159" s="391">
        <f t="shared" si="31"/>
        <v>0</v>
      </c>
      <c r="F159" s="391">
        <f t="shared" si="31"/>
        <v>5013342.9857299998</v>
      </c>
      <c r="G159" s="391">
        <f t="shared" si="31"/>
        <v>4832369.7528900011</v>
      </c>
    </row>
    <row r="160" spans="1:7">
      <c r="A160" s="367" t="s">
        <v>374</v>
      </c>
      <c r="B160" s="366"/>
      <c r="C160" s="439" t="s">
        <v>375</v>
      </c>
      <c r="D160" s="392" t="str">
        <f t="shared" ref="D160:G160" si="32">IF(D175=0,"-",1000*D158/D175)</f>
        <v>-</v>
      </c>
      <c r="E160" s="392" t="str">
        <f t="shared" si="32"/>
        <v>-</v>
      </c>
      <c r="F160" s="392">
        <f t="shared" si="32"/>
        <v>5617.4563862885179</v>
      </c>
      <c r="G160" s="392">
        <f t="shared" si="32"/>
        <v>5606.9952288621253</v>
      </c>
    </row>
    <row r="161" spans="1:7">
      <c r="A161" s="367" t="s">
        <v>374</v>
      </c>
      <c r="B161" s="366"/>
      <c r="C161" s="439" t="s">
        <v>376</v>
      </c>
      <c r="D161" s="391">
        <f t="shared" ref="D161:G161" si="33">IF(D175=0,0,1000*(D159/D175))</f>
        <v>0</v>
      </c>
      <c r="E161" s="391">
        <f t="shared" si="33"/>
        <v>0</v>
      </c>
      <c r="F161" s="391">
        <f t="shared" si="33"/>
        <v>4927.2007352751834</v>
      </c>
      <c r="G161" s="391">
        <f t="shared" si="33"/>
        <v>4694.386855263665</v>
      </c>
    </row>
    <row r="162" spans="1:7">
      <c r="A162" s="448" t="s">
        <v>377</v>
      </c>
      <c r="B162" s="449"/>
      <c r="C162" s="450" t="s">
        <v>378</v>
      </c>
      <c r="D162" s="390">
        <f t="shared" ref="D162:G162" si="34">IF((D22+D23+D65+D66)=0,0,D158/(D22+D23+D65+D66))</f>
        <v>0</v>
      </c>
      <c r="E162" s="390">
        <f t="shared" si="34"/>
        <v>0</v>
      </c>
      <c r="F162" s="390">
        <f t="shared" si="34"/>
        <v>1.1016736784266519</v>
      </c>
      <c r="G162" s="390">
        <f t="shared" si="34"/>
        <v>1.1181936596677085</v>
      </c>
    </row>
    <row r="163" spans="1:7">
      <c r="A163" s="367" t="s">
        <v>379</v>
      </c>
      <c r="B163" s="366"/>
      <c r="C163" s="439" t="s">
        <v>420</v>
      </c>
      <c r="D163" s="370">
        <f t="shared" ref="D163:G163" si="35">D145</f>
        <v>0</v>
      </c>
      <c r="E163" s="370">
        <f t="shared" si="35"/>
        <v>0</v>
      </c>
      <c r="F163" s="370">
        <f t="shared" si="35"/>
        <v>-2458455.4391300003</v>
      </c>
      <c r="G163" s="370">
        <f t="shared" si="35"/>
        <v>2020456.328539999</v>
      </c>
    </row>
    <row r="164" spans="1:7" ht="28">
      <c r="A164" s="374" t="s">
        <v>380</v>
      </c>
      <c r="B164" s="451"/>
      <c r="C164" s="452" t="s">
        <v>381</v>
      </c>
      <c r="D164" s="393">
        <f t="shared" ref="D164:G164" si="36">IF(D178=0,0,D146/D178)</f>
        <v>0</v>
      </c>
      <c r="E164" s="393">
        <f t="shared" si="36"/>
        <v>0</v>
      </c>
      <c r="F164" s="393">
        <f t="shared" si="36"/>
        <v>-0.33043632070568274</v>
      </c>
      <c r="G164" s="393">
        <f t="shared" si="36"/>
        <v>-0.31866784339501403</v>
      </c>
    </row>
    <row r="165" spans="1:7">
      <c r="A165" s="453" t="s">
        <v>382</v>
      </c>
      <c r="B165" s="454"/>
      <c r="C165" s="455" t="s">
        <v>383</v>
      </c>
      <c r="D165" s="396">
        <f t="shared" ref="D165:G165" si="37">IF(D177=0,0,D180/D177)</f>
        <v>0</v>
      </c>
      <c r="E165" s="396">
        <f t="shared" si="37"/>
        <v>0</v>
      </c>
      <c r="F165" s="396">
        <f t="shared" si="37"/>
        <v>3.5118196636637879E-2</v>
      </c>
      <c r="G165" s="396">
        <f t="shared" si="37"/>
        <v>4.7880867425105653E-2</v>
      </c>
    </row>
    <row r="166" spans="1:7">
      <c r="A166" s="367" t="s">
        <v>384</v>
      </c>
      <c r="B166" s="366"/>
      <c r="C166" s="439" t="s">
        <v>252</v>
      </c>
      <c r="D166" s="370">
        <f t="shared" ref="D166:G166" si="38">D55</f>
        <v>0</v>
      </c>
      <c r="E166" s="370">
        <f t="shared" si="38"/>
        <v>0</v>
      </c>
      <c r="F166" s="370">
        <f t="shared" si="38"/>
        <v>118779.32781</v>
      </c>
      <c r="G166" s="370">
        <f t="shared" si="38"/>
        <v>2079.2015300000057</v>
      </c>
    </row>
    <row r="167" spans="1:7">
      <c r="A167" s="448" t="s">
        <v>385</v>
      </c>
      <c r="B167" s="449"/>
      <c r="C167" s="450" t="s">
        <v>386</v>
      </c>
      <c r="D167" s="390">
        <f t="shared" ref="D167:G167" si="39">IF(0=D111,0,(D44+D45+D46+D47+D48)/D111)</f>
        <v>0</v>
      </c>
      <c r="E167" s="390">
        <f t="shared" si="39"/>
        <v>0</v>
      </c>
      <c r="F167" s="390">
        <f t="shared" si="39"/>
        <v>4.5957421835686935E-2</v>
      </c>
      <c r="G167" s="390">
        <f t="shared" si="39"/>
        <v>9.0124231832739727E-3</v>
      </c>
    </row>
    <row r="168" spans="1:7">
      <c r="A168" s="367" t="s">
        <v>387</v>
      </c>
      <c r="B168" s="437"/>
      <c r="C168" s="438" t="s">
        <v>388</v>
      </c>
      <c r="D168" s="370">
        <f t="shared" ref="D168:G168" si="40">D38-D44</f>
        <v>0</v>
      </c>
      <c r="E168" s="370">
        <f t="shared" si="40"/>
        <v>0</v>
      </c>
      <c r="F168" s="370">
        <f t="shared" si="40"/>
        <v>3227.875</v>
      </c>
      <c r="G168" s="370">
        <f t="shared" si="40"/>
        <v>84626.506999999998</v>
      </c>
    </row>
    <row r="169" spans="1:7">
      <c r="A169" s="448" t="s">
        <v>389</v>
      </c>
      <c r="B169" s="449"/>
      <c r="C169" s="450" t="s">
        <v>390</v>
      </c>
      <c r="D169" s="373">
        <f t="shared" ref="D169:G169" si="41">IF(D177=0,0,D168/D177)</f>
        <v>0</v>
      </c>
      <c r="E169" s="373">
        <f t="shared" si="41"/>
        <v>0</v>
      </c>
      <c r="F169" s="373">
        <f t="shared" si="41"/>
        <v>3.1436542292609615E-4</v>
      </c>
      <c r="G169" s="373">
        <f t="shared" si="41"/>
        <v>8.4279768162468585E-3</v>
      </c>
    </row>
    <row r="170" spans="1:7">
      <c r="A170" s="367" t="s">
        <v>391</v>
      </c>
      <c r="B170" s="366"/>
      <c r="C170" s="439" t="s">
        <v>392</v>
      </c>
      <c r="D170" s="370">
        <f t="shared" ref="D170:G170" si="42">SUM(D82:D87)+SUM(D89:D94)</f>
        <v>0</v>
      </c>
      <c r="E170" s="370">
        <f t="shared" si="42"/>
        <v>0</v>
      </c>
      <c r="F170" s="370">
        <f t="shared" si="42"/>
        <v>716111.19828000001</v>
      </c>
      <c r="G170" s="370">
        <f t="shared" si="42"/>
        <v>674083.92699999991</v>
      </c>
    </row>
    <row r="171" spans="1:7">
      <c r="A171" s="367" t="s">
        <v>393</v>
      </c>
      <c r="B171" s="366"/>
      <c r="C171" s="439" t="s">
        <v>394</v>
      </c>
      <c r="D171" s="391">
        <f t="shared" ref="D171:G171" si="43">SUM(D96:D102)+SUM(D104:D105)</f>
        <v>0</v>
      </c>
      <c r="E171" s="391">
        <f t="shared" si="43"/>
        <v>0</v>
      </c>
      <c r="F171" s="391">
        <f t="shared" si="43"/>
        <v>276607.80061999999</v>
      </c>
      <c r="G171" s="391">
        <f t="shared" si="43"/>
        <v>217771.28200000004</v>
      </c>
    </row>
    <row r="172" spans="1:7">
      <c r="A172" s="453" t="s">
        <v>395</v>
      </c>
      <c r="B172" s="454"/>
      <c r="C172" s="455" t="s">
        <v>396</v>
      </c>
      <c r="D172" s="396">
        <f t="shared" ref="D172:G172" si="44">IF(D184=0,0,D170/D184)</f>
        <v>0</v>
      </c>
      <c r="E172" s="396">
        <f t="shared" si="44"/>
        <v>0</v>
      </c>
      <c r="F172" s="396">
        <f t="shared" si="44"/>
        <v>6.9879479203809741E-2</v>
      </c>
      <c r="G172" s="396">
        <f t="shared" si="44"/>
        <v>6.5139625279090271E-2</v>
      </c>
    </row>
    <row r="173" spans="1:7">
      <c r="C173" s="456"/>
    </row>
    <row r="174" spans="1:7">
      <c r="A174" s="457" t="s">
        <v>397</v>
      </c>
      <c r="B174" s="399"/>
      <c r="C174" s="458"/>
      <c r="D174" s="316"/>
      <c r="E174" s="316"/>
      <c r="F174" s="316"/>
      <c r="G174" s="316"/>
    </row>
    <row r="175" spans="1:7" s="257" customFormat="1">
      <c r="A175" s="459" t="s">
        <v>398</v>
      </c>
      <c r="B175" s="399"/>
      <c r="C175" s="460" t="s">
        <v>421</v>
      </c>
      <c r="D175" s="461"/>
      <c r="E175" s="461"/>
      <c r="F175" s="461">
        <v>1017483</v>
      </c>
      <c r="G175" s="461">
        <v>1029393.1671761606</v>
      </c>
    </row>
    <row r="176" spans="1:7">
      <c r="A176" s="457" t="s">
        <v>400</v>
      </c>
      <c r="B176" s="399"/>
      <c r="C176" s="460"/>
      <c r="D176" s="399"/>
      <c r="E176" s="399"/>
      <c r="F176" s="399"/>
      <c r="G176" s="399"/>
    </row>
    <row r="177" spans="1:7">
      <c r="A177" s="459" t="s">
        <v>401</v>
      </c>
      <c r="B177" s="399"/>
      <c r="C177" s="460" t="s">
        <v>402</v>
      </c>
      <c r="D177" s="400">
        <f t="shared" ref="D177:G177" si="45">SUM(D22:D32)+SUM(D44:D53)+SUM(D65:D72)+D75</f>
        <v>0</v>
      </c>
      <c r="E177" s="400">
        <f t="shared" si="45"/>
        <v>0</v>
      </c>
      <c r="F177" s="400">
        <f t="shared" si="45"/>
        <v>10267907.233419999</v>
      </c>
      <c r="G177" s="400">
        <f t="shared" si="45"/>
        <v>10041141.408559998</v>
      </c>
    </row>
    <row r="178" spans="1:7">
      <c r="A178" s="459" t="s">
        <v>403</v>
      </c>
      <c r="B178" s="399"/>
      <c r="C178" s="460" t="s">
        <v>404</v>
      </c>
      <c r="D178" s="400">
        <f t="shared" ref="D178:G178" si="46">D78-D17-D20-D59-D63-D64</f>
        <v>0</v>
      </c>
      <c r="E178" s="400">
        <f t="shared" si="46"/>
        <v>0</v>
      </c>
      <c r="F178" s="400">
        <f t="shared" si="46"/>
        <v>10046581.587369999</v>
      </c>
      <c r="G178" s="400">
        <f t="shared" si="46"/>
        <v>10113477.229910001</v>
      </c>
    </row>
    <row r="179" spans="1:7">
      <c r="A179" s="459"/>
      <c r="B179" s="399"/>
      <c r="C179" s="460" t="s">
        <v>405</v>
      </c>
      <c r="D179" s="400">
        <f t="shared" ref="D179:G179" si="47">D178+D170</f>
        <v>0</v>
      </c>
      <c r="E179" s="400">
        <f t="shared" si="47"/>
        <v>0</v>
      </c>
      <c r="F179" s="400">
        <f t="shared" si="47"/>
        <v>10762692.785649998</v>
      </c>
      <c r="G179" s="400">
        <f t="shared" si="47"/>
        <v>10787561.15691</v>
      </c>
    </row>
    <row r="180" spans="1:7">
      <c r="A180" s="459" t="s">
        <v>406</v>
      </c>
      <c r="B180" s="399"/>
      <c r="C180" s="460" t="s">
        <v>407</v>
      </c>
      <c r="D180" s="400">
        <f t="shared" ref="D180:G180" si="48">D38-D44+D8+D9+D10+D16-D33</f>
        <v>0</v>
      </c>
      <c r="E180" s="400">
        <f t="shared" si="48"/>
        <v>0</v>
      </c>
      <c r="F180" s="400">
        <f t="shared" si="48"/>
        <v>360590.38526999997</v>
      </c>
      <c r="G180" s="400">
        <f t="shared" si="48"/>
        <v>480778.56057999993</v>
      </c>
    </row>
    <row r="181" spans="1:7" ht="27.5" customHeight="1">
      <c r="A181" s="462" t="s">
        <v>408</v>
      </c>
      <c r="B181" s="402"/>
      <c r="C181" s="463" t="s">
        <v>409</v>
      </c>
      <c r="D181" s="403">
        <f t="shared" ref="D181:G181" si="49">D22+D23+D24+D25+D26+D29+SUM(D44:D47)+SUM(D49:D53)-D54+D32-D33+SUM(D65:D70)+D72</f>
        <v>0</v>
      </c>
      <c r="E181" s="403">
        <f t="shared" si="49"/>
        <v>0</v>
      </c>
      <c r="F181" s="403">
        <f t="shared" si="49"/>
        <v>10209778.68935</v>
      </c>
      <c r="G181" s="403">
        <f t="shared" si="49"/>
        <v>9949909.3480099998</v>
      </c>
    </row>
    <row r="182" spans="1:7">
      <c r="A182" s="464" t="s">
        <v>410</v>
      </c>
      <c r="B182" s="402"/>
      <c r="C182" s="463" t="s">
        <v>411</v>
      </c>
      <c r="D182" s="403">
        <f t="shared" ref="D182:G182" si="50">D181+D171</f>
        <v>0</v>
      </c>
      <c r="E182" s="403">
        <f t="shared" si="50"/>
        <v>0</v>
      </c>
      <c r="F182" s="403">
        <f t="shared" si="50"/>
        <v>10486386.48997</v>
      </c>
      <c r="G182" s="403">
        <f t="shared" si="50"/>
        <v>10167680.630009999</v>
      </c>
    </row>
    <row r="183" spans="1:7">
      <c r="A183" s="464" t="s">
        <v>412</v>
      </c>
      <c r="B183" s="402"/>
      <c r="C183" s="463" t="s">
        <v>413</v>
      </c>
      <c r="D183" s="403">
        <f t="shared" ref="D183:G183" si="51">D4+D5-D7+D38+D39+D40+D41+D43+D13-D16+D57+D58+D60+D62</f>
        <v>0</v>
      </c>
      <c r="E183" s="403">
        <f t="shared" si="51"/>
        <v>0</v>
      </c>
      <c r="F183" s="403">
        <f t="shared" si="51"/>
        <v>9531692.6840500012</v>
      </c>
      <c r="G183" s="403">
        <f t="shared" si="51"/>
        <v>9674209.0530699976</v>
      </c>
    </row>
    <row r="184" spans="1:7">
      <c r="A184" s="464" t="s">
        <v>414</v>
      </c>
      <c r="B184" s="402"/>
      <c r="C184" s="463" t="s">
        <v>415</v>
      </c>
      <c r="D184" s="403">
        <f t="shared" ref="D184:G184" si="52">D183+D170</f>
        <v>0</v>
      </c>
      <c r="E184" s="403">
        <f t="shared" si="52"/>
        <v>0</v>
      </c>
      <c r="F184" s="403">
        <f t="shared" si="52"/>
        <v>10247803.88233</v>
      </c>
      <c r="G184" s="403">
        <f t="shared" si="52"/>
        <v>10348292.980069997</v>
      </c>
    </row>
    <row r="185" spans="1:7">
      <c r="A185" s="464"/>
      <c r="B185" s="402"/>
      <c r="C185" s="463" t="s">
        <v>416</v>
      </c>
      <c r="D185" s="403">
        <f t="shared" ref="D185:G186" si="53">D181-D183</f>
        <v>0</v>
      </c>
      <c r="E185" s="403">
        <f t="shared" si="53"/>
        <v>0</v>
      </c>
      <c r="F185" s="403">
        <f t="shared" si="53"/>
        <v>678086.00529999845</v>
      </c>
      <c r="G185" s="403">
        <f t="shared" si="53"/>
        <v>275700.29494000226</v>
      </c>
    </row>
    <row r="186" spans="1:7">
      <c r="A186" s="464"/>
      <c r="B186" s="402"/>
      <c r="C186" s="463" t="s">
        <v>417</v>
      </c>
      <c r="D186" s="403">
        <f t="shared" si="53"/>
        <v>0</v>
      </c>
      <c r="E186" s="403">
        <f t="shared" si="53"/>
        <v>0</v>
      </c>
      <c r="F186" s="403">
        <f t="shared" si="53"/>
        <v>238582.60764000006</v>
      </c>
      <c r="G186" s="403">
        <f t="shared" si="53"/>
        <v>-180612.35005999729</v>
      </c>
    </row>
  </sheetData>
  <sheetProtection selectLockedCells="1" sort="0" autoFilter="0" pivotTables="0"/>
  <autoFilter ref="A1:AM1" xr:uid="{00000000-0009-0000-0000-000002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0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7" man="1"/>
    <brk id="148" max="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2">
    <pageSetUpPr fitToPage="1"/>
  </sheetPr>
  <dimension ref="A1:F46"/>
  <sheetViews>
    <sheetView view="pageLayout" topLeftCell="A16" zoomScaleNormal="100" workbookViewId="0">
      <selection activeCell="D12" sqref="D12"/>
    </sheetView>
  </sheetViews>
  <sheetFormatPr baseColWidth="10" defaultRowHeight="13"/>
  <cols>
    <col min="1" max="1" width="26.5" customWidth="1"/>
    <col min="2" max="3" width="15.5" customWidth="1"/>
    <col min="4" max="4" width="15.6640625" customWidth="1"/>
    <col min="5" max="5" width="16.1640625" customWidth="1"/>
    <col min="6" max="6" width="2.1640625" customWidth="1"/>
  </cols>
  <sheetData>
    <row r="1" spans="1:6">
      <c r="B1" s="4"/>
      <c r="C1" s="4"/>
      <c r="D1" s="4"/>
      <c r="E1" s="4"/>
      <c r="F1" s="4"/>
    </row>
    <row r="2" spans="1:6" ht="18" customHeight="1">
      <c r="A2" s="42" t="s">
        <v>179</v>
      </c>
    </row>
    <row r="3" spans="1:6" ht="17.25" customHeight="1" thickBot="1">
      <c r="A3" s="42" t="s">
        <v>180</v>
      </c>
      <c r="B3" s="4"/>
      <c r="C3" s="4"/>
      <c r="D3" s="4"/>
      <c r="E3" s="4"/>
      <c r="F3" s="4"/>
    </row>
    <row r="4" spans="1:6" ht="14" thickTop="1">
      <c r="A4" s="116" t="s">
        <v>2</v>
      </c>
      <c r="B4" s="162" t="s">
        <v>10</v>
      </c>
      <c r="C4" s="162" t="s">
        <v>3</v>
      </c>
      <c r="D4" s="162" t="s">
        <v>11</v>
      </c>
      <c r="E4" s="115" t="s">
        <v>5</v>
      </c>
      <c r="F4" s="123"/>
    </row>
    <row r="5" spans="1:6">
      <c r="A5" s="117" t="s">
        <v>1</v>
      </c>
      <c r="B5" s="163" t="s">
        <v>18</v>
      </c>
      <c r="C5" s="163" t="s">
        <v>4</v>
      </c>
      <c r="D5" s="163" t="s">
        <v>12</v>
      </c>
      <c r="E5" s="39" t="s">
        <v>6</v>
      </c>
      <c r="F5" s="124"/>
    </row>
    <row r="6" spans="1:6">
      <c r="A6" s="118"/>
      <c r="B6" s="164" t="s">
        <v>19</v>
      </c>
      <c r="C6" s="164"/>
      <c r="D6" s="165"/>
      <c r="E6" s="40"/>
      <c r="F6" s="124"/>
    </row>
    <row r="7" spans="1:6" ht="16">
      <c r="A7" s="119"/>
      <c r="B7" s="166" t="s">
        <v>16</v>
      </c>
      <c r="C7" s="52"/>
      <c r="D7" s="167"/>
      <c r="E7" s="104"/>
      <c r="F7" s="125"/>
    </row>
    <row r="8" spans="1:6" ht="24" customHeight="1">
      <c r="A8" s="145" t="s">
        <v>27</v>
      </c>
      <c r="B8" s="146">
        <v>17915.973540000618</v>
      </c>
      <c r="C8" s="146">
        <v>1081234.9402300001</v>
      </c>
      <c r="D8" s="146">
        <v>-421646.22465999937</v>
      </c>
      <c r="E8" s="147">
        <v>0.61003274221761006</v>
      </c>
      <c r="F8" s="190"/>
    </row>
    <row r="9" spans="1:6" ht="24" customHeight="1">
      <c r="A9" s="148" t="s">
        <v>104</v>
      </c>
      <c r="B9" s="146">
        <v>169731.70882000029</v>
      </c>
      <c r="C9" s="149">
        <v>479863.61940999998</v>
      </c>
      <c r="D9" s="149">
        <v>97147.335220000299</v>
      </c>
      <c r="E9" s="150">
        <v>1.2024478024390441</v>
      </c>
      <c r="F9" s="191"/>
    </row>
    <row r="10" spans="1:6" ht="24" customHeight="1">
      <c r="A10" s="148" t="s">
        <v>105</v>
      </c>
      <c r="B10" s="149">
        <v>23304.560000000056</v>
      </c>
      <c r="C10" s="149">
        <v>128271.39136000002</v>
      </c>
      <c r="D10" s="149">
        <v>31062.525640000051</v>
      </c>
      <c r="E10" s="151">
        <v>1.2421625376528547</v>
      </c>
      <c r="F10" s="191"/>
    </row>
    <row r="11" spans="1:6" ht="24" customHeight="1">
      <c r="A11" s="148" t="s">
        <v>106</v>
      </c>
      <c r="B11" s="149">
        <v>21076.700000000012</v>
      </c>
      <c r="C11" s="149">
        <v>22339.5</v>
      </c>
      <c r="D11" s="149">
        <v>13575.400000000009</v>
      </c>
      <c r="E11" s="151">
        <v>1.6076859374650287</v>
      </c>
      <c r="F11" s="191"/>
    </row>
    <row r="12" spans="1:6" ht="24" customHeight="1">
      <c r="A12" s="148" t="s">
        <v>107</v>
      </c>
      <c r="B12" s="149">
        <v>10398.59999999986</v>
      </c>
      <c r="C12" s="149">
        <v>64305.8</v>
      </c>
      <c r="D12" s="149">
        <v>27176.699999999852</v>
      </c>
      <c r="E12" s="151">
        <v>1.4226166224508496</v>
      </c>
      <c r="F12" s="191"/>
    </row>
    <row r="13" spans="1:6" ht="24" customHeight="1">
      <c r="A13" s="148" t="s">
        <v>108</v>
      </c>
      <c r="B13" s="149">
        <v>-3599.7260000000242</v>
      </c>
      <c r="C13" s="149">
        <v>11642</v>
      </c>
      <c r="D13" s="149">
        <v>24283.999999999971</v>
      </c>
      <c r="E13" s="151">
        <v>3.085895894176256</v>
      </c>
      <c r="F13" s="191"/>
    </row>
    <row r="14" spans="1:6" ht="24" customHeight="1">
      <c r="A14" s="148" t="s">
        <v>110</v>
      </c>
      <c r="B14" s="149">
        <v>554.09999999991851</v>
      </c>
      <c r="C14" s="149">
        <v>13186.1</v>
      </c>
      <c r="D14" s="149">
        <v>36431.199999999917</v>
      </c>
      <c r="E14" s="151">
        <v>3.7628487574036229</v>
      </c>
      <c r="F14" s="191"/>
    </row>
    <row r="15" spans="1:6" ht="24" customHeight="1">
      <c r="A15" s="148" t="s">
        <v>111</v>
      </c>
      <c r="B15" s="149">
        <v>2385.7999999999302</v>
      </c>
      <c r="C15" s="149">
        <v>22911.599999999995</v>
      </c>
      <c r="D15" s="149">
        <v>1914.4999999999345</v>
      </c>
      <c r="E15" s="151">
        <v>1.0835602926028709</v>
      </c>
      <c r="F15" s="191"/>
    </row>
    <row r="16" spans="1:6" ht="24" customHeight="1">
      <c r="A16" s="148" t="s">
        <v>112</v>
      </c>
      <c r="B16" s="149">
        <v>-87943.500000000233</v>
      </c>
      <c r="C16" s="149">
        <v>77813.799999999988</v>
      </c>
      <c r="D16" s="149">
        <v>-136646.10000000021</v>
      </c>
      <c r="E16" s="151" t="s">
        <v>109</v>
      </c>
      <c r="F16" s="191"/>
    </row>
    <row r="17" spans="1:6" ht="24" customHeight="1">
      <c r="A17" s="148" t="s">
        <v>114</v>
      </c>
      <c r="B17" s="149">
        <v>24008</v>
      </c>
      <c r="C17" s="149">
        <v>126706</v>
      </c>
      <c r="D17" s="149">
        <v>7263</v>
      </c>
      <c r="E17" s="151">
        <v>1.0573216737960318</v>
      </c>
      <c r="F17" s="191"/>
    </row>
    <row r="18" spans="1:6" ht="24" customHeight="1">
      <c r="A18" s="148" t="s">
        <v>158</v>
      </c>
      <c r="B18" s="149">
        <v>-1127552.0000000002</v>
      </c>
      <c r="C18" s="149">
        <v>98542.200000000012</v>
      </c>
      <c r="D18" s="149">
        <v>-1127955.8000000003</v>
      </c>
      <c r="E18" s="150" t="s">
        <v>109</v>
      </c>
      <c r="F18" s="191"/>
    </row>
    <row r="19" spans="1:6" ht="24" customHeight="1">
      <c r="A19" s="148" t="s">
        <v>159</v>
      </c>
      <c r="B19" s="149">
        <v>432447.03149999958</v>
      </c>
      <c r="C19" s="149">
        <v>497866.50500000006</v>
      </c>
      <c r="D19" s="149">
        <v>115222.77449999953</v>
      </c>
      <c r="E19" s="150">
        <v>1.2314330716021948</v>
      </c>
      <c r="F19" s="191"/>
    </row>
    <row r="20" spans="1:6" ht="24" customHeight="1">
      <c r="A20" s="148" t="s">
        <v>160</v>
      </c>
      <c r="B20" s="149">
        <v>-25974.499999999534</v>
      </c>
      <c r="C20" s="149">
        <v>148477.1</v>
      </c>
      <c r="D20" s="149">
        <v>-116048.79999999955</v>
      </c>
      <c r="E20" s="151">
        <v>0.21840607070046802</v>
      </c>
      <c r="F20" s="191"/>
    </row>
    <row r="21" spans="1:6" ht="24" customHeight="1">
      <c r="A21" s="148" t="s">
        <v>161</v>
      </c>
      <c r="B21" s="149">
        <v>4963.4661700002616</v>
      </c>
      <c r="C21" s="149">
        <v>22011.822779999999</v>
      </c>
      <c r="D21" s="149">
        <v>488.25552000026437</v>
      </c>
      <c r="E21" s="151">
        <v>1.0221815124026845</v>
      </c>
      <c r="F21" s="191"/>
    </row>
    <row r="22" spans="1:6" ht="24" customHeight="1">
      <c r="A22" s="148" t="s">
        <v>162</v>
      </c>
      <c r="B22" s="149">
        <v>11818.713850000117</v>
      </c>
      <c r="C22" s="149">
        <v>16575.599999999999</v>
      </c>
      <c r="D22" s="149">
        <v>-2981.2861499998835</v>
      </c>
      <c r="E22" s="151">
        <v>0.82014007637733277</v>
      </c>
      <c r="F22" s="191"/>
    </row>
    <row r="23" spans="1:6" ht="24" customHeight="1">
      <c r="A23" s="148" t="s">
        <v>163</v>
      </c>
      <c r="B23" s="149">
        <v>4698.5999999999767</v>
      </c>
      <c r="C23" s="149">
        <v>10164.299999999999</v>
      </c>
      <c r="D23" s="149">
        <v>2419.9999999999782</v>
      </c>
      <c r="E23" s="151">
        <v>1.2380882106982261</v>
      </c>
      <c r="F23" s="191"/>
    </row>
    <row r="24" spans="1:6" ht="24" customHeight="1">
      <c r="A24" s="148" t="s">
        <v>164</v>
      </c>
      <c r="B24" s="149">
        <v>154495.29999999888</v>
      </c>
      <c r="C24" s="149">
        <v>142630.10000000003</v>
      </c>
      <c r="D24" s="149">
        <v>97938.099999998871</v>
      </c>
      <c r="E24" s="151">
        <v>1.6866580055682416</v>
      </c>
      <c r="F24" s="191"/>
    </row>
    <row r="25" spans="1:6" ht="24" customHeight="1">
      <c r="A25" s="148" t="s">
        <v>165</v>
      </c>
      <c r="B25" s="149">
        <v>16688.299999999348</v>
      </c>
      <c r="C25" s="149">
        <v>163279.29999999996</v>
      </c>
      <c r="D25" s="149">
        <v>92494.799999999377</v>
      </c>
      <c r="E25" s="151">
        <v>1.566482095403394</v>
      </c>
      <c r="F25" s="191"/>
    </row>
    <row r="26" spans="1:6" ht="24" customHeight="1">
      <c r="A26" s="148" t="s">
        <v>166</v>
      </c>
      <c r="B26" s="149">
        <v>-27979.605440000072</v>
      </c>
      <c r="C26" s="149">
        <v>163563.61800000002</v>
      </c>
      <c r="D26" s="149">
        <v>-42671.784440000076</v>
      </c>
      <c r="E26" s="151">
        <v>0.73911200448011571</v>
      </c>
      <c r="F26" s="191"/>
    </row>
    <row r="27" spans="1:6" ht="24" customHeight="1">
      <c r="A27" s="148" t="s">
        <v>167</v>
      </c>
      <c r="B27" s="149">
        <v>7827</v>
      </c>
      <c r="C27" s="149">
        <v>51114</v>
      </c>
      <c r="D27" s="149">
        <v>13979</v>
      </c>
      <c r="E27" s="151">
        <v>1.2734867159682279</v>
      </c>
      <c r="F27" s="191"/>
    </row>
    <row r="28" spans="1:6" ht="24" customHeight="1">
      <c r="A28" s="148" t="s">
        <v>168</v>
      </c>
      <c r="B28" s="149">
        <v>-90504.896970001049</v>
      </c>
      <c r="C28" s="149">
        <v>205686.63953000004</v>
      </c>
      <c r="D28" s="149">
        <v>-124977.84745000111</v>
      </c>
      <c r="E28" s="151">
        <v>0.39238713931260133</v>
      </c>
      <c r="F28" s="191"/>
    </row>
    <row r="29" spans="1:6" ht="24" customHeight="1">
      <c r="A29" s="148" t="s">
        <v>169</v>
      </c>
      <c r="B29" s="149">
        <v>359353.59808000177</v>
      </c>
      <c r="C29" s="149">
        <v>334275.45699999999</v>
      </c>
      <c r="D29" s="149">
        <v>555687.58883000189</v>
      </c>
      <c r="E29" s="150">
        <v>2.6623643082178234</v>
      </c>
      <c r="F29" s="191"/>
    </row>
    <row r="30" spans="1:6" ht="24" customHeight="1">
      <c r="A30" s="148" t="s">
        <v>171</v>
      </c>
      <c r="B30" s="149">
        <v>95701.200000000186</v>
      </c>
      <c r="C30" s="149">
        <v>181261.89999999997</v>
      </c>
      <c r="D30" s="149">
        <v>97203.200000000244</v>
      </c>
      <c r="E30" s="151">
        <v>1.5362583091096378</v>
      </c>
      <c r="F30" s="191"/>
    </row>
    <row r="31" spans="1:6" ht="24" customHeight="1">
      <c r="A31" s="148" t="s">
        <v>172</v>
      </c>
      <c r="B31" s="149">
        <v>59.688459999393672</v>
      </c>
      <c r="C31" s="149">
        <v>47300.251999999993</v>
      </c>
      <c r="D31" s="149">
        <v>4340.7343899994012</v>
      </c>
      <c r="E31" s="151">
        <v>1.0917697941651432</v>
      </c>
      <c r="F31" s="191"/>
    </row>
    <row r="32" spans="1:6" ht="24" customHeight="1">
      <c r="A32" s="148" t="s">
        <v>173</v>
      </c>
      <c r="B32" s="149">
        <v>-33563.226930000819</v>
      </c>
      <c r="C32" s="149">
        <v>493414.52964999998</v>
      </c>
      <c r="D32" s="149">
        <v>-62297.223830000788</v>
      </c>
      <c r="E32" s="151">
        <v>0.87374262392680069</v>
      </c>
      <c r="F32" s="192"/>
    </row>
    <row r="33" spans="1:6" ht="24" customHeight="1">
      <c r="A33" s="193" t="s">
        <v>174</v>
      </c>
      <c r="B33" s="153">
        <v>1002.9690800000681</v>
      </c>
      <c r="C33" s="153">
        <v>34034.161719999996</v>
      </c>
      <c r="D33" s="153">
        <v>19815.456360000069</v>
      </c>
      <c r="E33" s="158">
        <v>1.5822225481274488</v>
      </c>
      <c r="F33" s="194"/>
    </row>
    <row r="34" spans="1:6" ht="25.75" customHeight="1">
      <c r="A34" s="154" t="str">
        <f>Aggregate!B1</f>
        <v>26 Kantone</v>
      </c>
      <c r="B34" s="155">
        <v>-38686.145840001758</v>
      </c>
      <c r="C34" s="156">
        <v>4638472.236680001</v>
      </c>
      <c r="D34" s="155">
        <v>-796780.49607000139</v>
      </c>
      <c r="E34" s="157">
        <v>0.82822350648792475</v>
      </c>
      <c r="F34" s="126"/>
    </row>
    <row r="35" spans="1:6" ht="17" thickBot="1">
      <c r="A35" s="120">
        <v>0</v>
      </c>
      <c r="B35" s="121"/>
      <c r="C35" s="121"/>
      <c r="D35" s="121"/>
      <c r="E35" s="121"/>
      <c r="F35" s="128"/>
    </row>
    <row r="36" spans="1:6" ht="17" thickTop="1">
      <c r="A36" s="4" t="s">
        <v>7</v>
      </c>
      <c r="B36" s="4"/>
      <c r="C36" s="4"/>
      <c r="D36" s="4"/>
      <c r="E36" s="41"/>
      <c r="F36" s="41"/>
    </row>
    <row r="37" spans="1:6">
      <c r="A37" s="1" t="s">
        <v>17</v>
      </c>
      <c r="B37" s="4"/>
      <c r="C37" s="4"/>
      <c r="D37" s="4"/>
      <c r="E37" s="4"/>
      <c r="F37" s="4"/>
    </row>
    <row r="38" spans="1:6">
      <c r="A38" t="str">
        <f>'Budget 2017'!A38</f>
        <v>Kantone die HRM2 anwenden, sind mit HRM2 markiert   /  Cantons qui utilises MCH2 sont marqué HRM2</v>
      </c>
      <c r="B38" s="4"/>
      <c r="C38" s="4"/>
      <c r="D38" s="4"/>
      <c r="E38" s="4"/>
      <c r="F38" s="4"/>
    </row>
    <row r="39" spans="1:6">
      <c r="B39" s="4"/>
      <c r="C39" s="4"/>
      <c r="D39" s="4"/>
      <c r="E39" s="4"/>
      <c r="F39" s="4"/>
    </row>
    <row r="40" spans="1:6">
      <c r="A40" s="103"/>
      <c r="B40" s="103"/>
      <c r="C40" s="103"/>
      <c r="D40" s="103"/>
      <c r="E40" s="103"/>
    </row>
    <row r="45" spans="1:6">
      <c r="A45" s="105"/>
    </row>
    <row r="46" spans="1:6">
      <c r="A46" s="106"/>
    </row>
  </sheetData>
  <phoneticPr fontId="8" type="noConversion"/>
  <pageMargins left="0.6692913385826772" right="0.55118110236220474" top="0.98425196850393704" bottom="0.74803149606299213" header="0.51181102362204722" footer="0.47244094488188981"/>
  <pageSetup paperSize="9" orientation="portrait" horizontalDpi="300" verticalDpi="300" r:id="rId1"/>
  <headerFooter alignWithMargins="0">
    <oddHeader>&amp;LFachgruppe für kantonale Finanzfragen (FkF)
Groupe d'étude pour les finances cantonales&amp;RZürich, 26.04.2017</oddHeader>
    <oddFooter>&amp;LQuelle: FkF Mai 2017&amp;RBlatt 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4">
    <pageSetUpPr fitToPage="1"/>
  </sheetPr>
  <dimension ref="A1:F39"/>
  <sheetViews>
    <sheetView view="pageLayout" topLeftCell="A19" zoomScaleNormal="100" workbookViewId="0">
      <selection activeCell="D12" sqref="D12"/>
    </sheetView>
  </sheetViews>
  <sheetFormatPr baseColWidth="10" defaultRowHeight="13"/>
  <cols>
    <col min="1" max="1" width="25.1640625" customWidth="1"/>
    <col min="2" max="2" width="15.33203125" customWidth="1"/>
    <col min="3" max="3" width="16.6640625" customWidth="1"/>
    <col min="4" max="4" width="14.6640625" customWidth="1"/>
    <col min="5" max="5" width="17.83203125" customWidth="1"/>
    <col min="6" max="6" width="2.1640625" customWidth="1"/>
  </cols>
  <sheetData>
    <row r="1" spans="1:6">
      <c r="B1" s="4"/>
      <c r="C1" s="4"/>
      <c r="D1" s="4"/>
      <c r="E1" s="4"/>
      <c r="F1" s="4"/>
    </row>
    <row r="2" spans="1:6" ht="20.25" customHeight="1">
      <c r="A2" s="42" t="s">
        <v>181</v>
      </c>
    </row>
    <row r="3" spans="1:6" ht="17.25" customHeight="1" thickBot="1">
      <c r="A3" s="42" t="s">
        <v>182</v>
      </c>
      <c r="B3" s="4"/>
      <c r="C3" s="4"/>
      <c r="D3" s="4"/>
      <c r="E3" s="4"/>
      <c r="F3" s="4"/>
    </row>
    <row r="4" spans="1:6" ht="14" thickTop="1">
      <c r="A4" s="116" t="s">
        <v>2</v>
      </c>
      <c r="B4" s="162" t="s">
        <v>10</v>
      </c>
      <c r="C4" s="162" t="s">
        <v>3</v>
      </c>
      <c r="D4" s="162" t="s">
        <v>11</v>
      </c>
      <c r="E4" s="115" t="s">
        <v>5</v>
      </c>
      <c r="F4" s="123"/>
    </row>
    <row r="5" spans="1:6">
      <c r="A5" s="117" t="s">
        <v>1</v>
      </c>
      <c r="B5" s="163" t="s">
        <v>18</v>
      </c>
      <c r="C5" s="163" t="s">
        <v>4</v>
      </c>
      <c r="D5" s="163" t="s">
        <v>12</v>
      </c>
      <c r="E5" s="39" t="s">
        <v>6</v>
      </c>
      <c r="F5" s="124"/>
    </row>
    <row r="6" spans="1:6">
      <c r="A6" s="118"/>
      <c r="B6" s="164" t="s">
        <v>19</v>
      </c>
      <c r="C6" s="164"/>
      <c r="D6" s="165"/>
      <c r="E6" s="40"/>
      <c r="F6" s="124"/>
    </row>
    <row r="7" spans="1:6" ht="24.5" customHeight="1">
      <c r="A7" s="119"/>
      <c r="B7" s="168" t="s">
        <v>16</v>
      </c>
      <c r="C7" s="169"/>
      <c r="D7" s="169"/>
      <c r="E7" s="104"/>
      <c r="F7" s="125"/>
    </row>
    <row r="8" spans="1:6" ht="24" customHeight="1">
      <c r="A8" s="148" t="s">
        <v>27</v>
      </c>
      <c r="B8" s="149">
        <v>68506.496930001304</v>
      </c>
      <c r="C8" s="149">
        <v>958271.5</v>
      </c>
      <c r="D8" s="149">
        <v>-262966.07606999867</v>
      </c>
      <c r="E8" s="151">
        <v>0.72558291040691636</v>
      </c>
      <c r="F8" s="191"/>
    </row>
    <row r="9" spans="1:6" ht="24" customHeight="1">
      <c r="A9" s="148" t="s">
        <v>104</v>
      </c>
      <c r="B9" s="149">
        <v>219479.17033999972</v>
      </c>
      <c r="C9" s="149">
        <v>528723.42499999993</v>
      </c>
      <c r="D9" s="149">
        <v>131548.69591999985</v>
      </c>
      <c r="E9" s="150">
        <v>1.2488043648151204</v>
      </c>
      <c r="F9" s="191"/>
    </row>
    <row r="10" spans="1:6" ht="24" customHeight="1">
      <c r="A10" s="148" t="s">
        <v>105</v>
      </c>
      <c r="B10" s="149">
        <v>-21195.317000000738</v>
      </c>
      <c r="C10" s="149">
        <v>143154.87899999999</v>
      </c>
      <c r="D10" s="149">
        <v>-26707.654000000708</v>
      </c>
      <c r="E10" s="151">
        <v>0.81343525148031659</v>
      </c>
      <c r="F10" s="191"/>
    </row>
    <row r="11" spans="1:6" ht="24" customHeight="1">
      <c r="A11" s="148" t="s">
        <v>106</v>
      </c>
      <c r="B11" s="149">
        <v>319.09999999997672</v>
      </c>
      <c r="C11" s="149">
        <v>22435.300000000003</v>
      </c>
      <c r="D11" s="149">
        <v>-10689.900000000027</v>
      </c>
      <c r="E11" s="151">
        <v>0.52352319781772361</v>
      </c>
      <c r="F11" s="191"/>
    </row>
    <row r="12" spans="1:6" ht="24" customHeight="1">
      <c r="A12" s="148" t="s">
        <v>107</v>
      </c>
      <c r="B12" s="149">
        <v>-55237.199999999721</v>
      </c>
      <c r="C12" s="149">
        <v>45722</v>
      </c>
      <c r="D12" s="149">
        <v>-1172.1999999997206</v>
      </c>
      <c r="E12" s="151">
        <v>0.97436245133634314</v>
      </c>
      <c r="F12" s="191"/>
    </row>
    <row r="13" spans="1:6" ht="24" customHeight="1">
      <c r="A13" s="148" t="s">
        <v>108</v>
      </c>
      <c r="B13" s="149">
        <v>-7441</v>
      </c>
      <c r="C13" s="149">
        <v>14748</v>
      </c>
      <c r="D13" s="149">
        <v>-21485</v>
      </c>
      <c r="E13" s="151" t="s">
        <v>109</v>
      </c>
      <c r="F13" s="191"/>
    </row>
    <row r="14" spans="1:6" ht="24" customHeight="1">
      <c r="A14" s="148" t="s">
        <v>110</v>
      </c>
      <c r="B14" s="149">
        <v>-2067.7999999999884</v>
      </c>
      <c r="C14" s="149">
        <v>15516.3</v>
      </c>
      <c r="D14" s="149">
        <v>-16430.099999999988</v>
      </c>
      <c r="E14" s="151" t="s">
        <v>109</v>
      </c>
      <c r="F14" s="191"/>
    </row>
    <row r="15" spans="1:6" ht="24" customHeight="1">
      <c r="A15" s="148" t="s">
        <v>111</v>
      </c>
      <c r="B15" s="149">
        <v>-13086.29999999993</v>
      </c>
      <c r="C15" s="149">
        <v>18164</v>
      </c>
      <c r="D15" s="149">
        <v>-17895.999999999931</v>
      </c>
      <c r="E15" s="151">
        <v>1.4754459370186584E-2</v>
      </c>
      <c r="F15" s="191"/>
    </row>
    <row r="16" spans="1:6" ht="24" customHeight="1">
      <c r="A16" s="148" t="s">
        <v>112</v>
      </c>
      <c r="B16" s="149">
        <v>-170343.76</v>
      </c>
      <c r="C16" s="149">
        <v>110118.2</v>
      </c>
      <c r="D16" s="149">
        <v>-199581.96000000002</v>
      </c>
      <c r="E16" s="151" t="s">
        <v>109</v>
      </c>
      <c r="F16" s="191"/>
    </row>
    <row r="17" spans="1:6" ht="24" customHeight="1">
      <c r="A17" s="148" t="s">
        <v>114</v>
      </c>
      <c r="B17" s="149">
        <v>507</v>
      </c>
      <c r="C17" s="149">
        <v>129650</v>
      </c>
      <c r="D17" s="149">
        <v>-29231</v>
      </c>
      <c r="E17" s="151">
        <v>0.77453914384882372</v>
      </c>
      <c r="F17" s="191"/>
    </row>
    <row r="18" spans="1:6" ht="24" customHeight="1">
      <c r="A18" s="148" t="s">
        <v>158</v>
      </c>
      <c r="B18" s="149">
        <v>-65227.999999999534</v>
      </c>
      <c r="C18" s="149">
        <v>127043.4</v>
      </c>
      <c r="D18" s="149">
        <v>-91693.399999999529</v>
      </c>
      <c r="E18" s="150">
        <v>0.27825136921713733</v>
      </c>
      <c r="F18" s="191"/>
    </row>
    <row r="19" spans="1:6" ht="24" customHeight="1">
      <c r="A19" s="148" t="s">
        <v>159</v>
      </c>
      <c r="B19" s="149">
        <v>-952125.92800000031</v>
      </c>
      <c r="C19" s="149">
        <v>529588.32399999991</v>
      </c>
      <c r="D19" s="149">
        <v>-686073.15000000014</v>
      </c>
      <c r="E19" s="150" t="s">
        <v>109</v>
      </c>
      <c r="F19" s="191"/>
    </row>
    <row r="20" spans="1:6" ht="24" customHeight="1">
      <c r="A20" s="148" t="s">
        <v>160</v>
      </c>
      <c r="B20" s="149">
        <v>-41050.800000000279</v>
      </c>
      <c r="C20" s="149">
        <v>195143.8</v>
      </c>
      <c r="D20" s="149">
        <v>-176121.70000000027</v>
      </c>
      <c r="E20" s="151">
        <v>9.7477347474015139E-2</v>
      </c>
      <c r="F20" s="191"/>
    </row>
    <row r="21" spans="1:6" ht="24" customHeight="1">
      <c r="A21" s="148" t="s">
        <v>161</v>
      </c>
      <c r="B21" s="149">
        <v>-16123.199999999953</v>
      </c>
      <c r="C21" s="149">
        <v>25037.8</v>
      </c>
      <c r="D21" s="149">
        <v>-22735.299999999952</v>
      </c>
      <c r="E21" s="151">
        <v>9.1960955035987488E-2</v>
      </c>
      <c r="F21" s="191"/>
    </row>
    <row r="22" spans="1:6" ht="24" customHeight="1">
      <c r="A22" s="148" t="s">
        <v>162</v>
      </c>
      <c r="B22" s="149">
        <v>10912.399999999965</v>
      </c>
      <c r="C22" s="149">
        <v>27243.5</v>
      </c>
      <c r="D22" s="149">
        <v>-13777.200000000033</v>
      </c>
      <c r="E22" s="151">
        <v>0.4942940517921694</v>
      </c>
      <c r="F22" s="191"/>
    </row>
    <row r="23" spans="1:6" ht="24" customHeight="1">
      <c r="A23" s="148" t="s">
        <v>163</v>
      </c>
      <c r="B23" s="149">
        <v>-1968.5</v>
      </c>
      <c r="C23" s="149">
        <v>18795</v>
      </c>
      <c r="D23" s="149">
        <v>-17006.5</v>
      </c>
      <c r="E23" s="151">
        <v>9.5158286778398507E-2</v>
      </c>
      <c r="F23" s="191"/>
    </row>
    <row r="24" spans="1:6" ht="24" customHeight="1">
      <c r="A24" s="148" t="s">
        <v>164</v>
      </c>
      <c r="B24" s="149">
        <v>-30898.100000000559</v>
      </c>
      <c r="C24" s="149">
        <v>266249.8</v>
      </c>
      <c r="D24" s="149">
        <v>-151199.10000000053</v>
      </c>
      <c r="E24" s="151">
        <v>0.43211562975821755</v>
      </c>
      <c r="F24" s="191"/>
    </row>
    <row r="25" spans="1:6" ht="24" customHeight="1">
      <c r="A25" s="148" t="s">
        <v>165</v>
      </c>
      <c r="B25" s="149">
        <v>-50816</v>
      </c>
      <c r="C25" s="149">
        <v>247225</v>
      </c>
      <c r="D25" s="149">
        <v>-91575</v>
      </c>
      <c r="E25" s="151">
        <v>0.62958843159065625</v>
      </c>
      <c r="F25" s="191"/>
    </row>
    <row r="26" spans="1:6" ht="24" customHeight="1">
      <c r="A26" s="148" t="s">
        <v>166</v>
      </c>
      <c r="B26" s="149">
        <v>-27485.345000000671</v>
      </c>
      <c r="C26" s="149">
        <v>171014.59600000002</v>
      </c>
      <c r="D26" s="149">
        <v>-89987.248000000676</v>
      </c>
      <c r="E26" s="151">
        <v>0.47380369801884825</v>
      </c>
      <c r="F26" s="191"/>
    </row>
    <row r="27" spans="1:6" ht="24" customHeight="1">
      <c r="A27" s="148" t="s">
        <v>167</v>
      </c>
      <c r="B27" s="149">
        <v>-7866</v>
      </c>
      <c r="C27" s="149">
        <v>59406</v>
      </c>
      <c r="D27" s="149">
        <v>-53149</v>
      </c>
      <c r="E27" s="151">
        <v>0.10532606134060532</v>
      </c>
      <c r="F27" s="191"/>
    </row>
    <row r="28" spans="1:6" ht="24" customHeight="1">
      <c r="A28" s="148" t="s">
        <v>168</v>
      </c>
      <c r="B28" s="149">
        <v>-87887.689999999944</v>
      </c>
      <c r="C28" s="149">
        <v>210650.2</v>
      </c>
      <c r="D28" s="149">
        <v>-117257.88999999996</v>
      </c>
      <c r="E28" s="151">
        <v>0.44335258167331459</v>
      </c>
      <c r="F28" s="191"/>
    </row>
    <row r="29" spans="1:6" ht="24" customHeight="1">
      <c r="A29" s="148" t="s">
        <v>169</v>
      </c>
      <c r="B29" s="149">
        <v>1537.4999999981374</v>
      </c>
      <c r="C29" s="149">
        <v>437930</v>
      </c>
      <c r="D29" s="149">
        <v>-215842.90000000186</v>
      </c>
      <c r="E29" s="150">
        <v>0.50712922156508611</v>
      </c>
      <c r="F29" s="191"/>
    </row>
    <row r="30" spans="1:6" ht="24" customHeight="1">
      <c r="A30" s="148" t="s">
        <v>171</v>
      </c>
      <c r="B30" s="149">
        <v>0</v>
      </c>
      <c r="C30" s="149">
        <v>189954.09999999998</v>
      </c>
      <c r="D30" s="149">
        <v>42756.400000000023</v>
      </c>
      <c r="E30" s="151">
        <v>1.2250880607473069</v>
      </c>
      <c r="F30" s="191"/>
    </row>
    <row r="31" spans="1:6" ht="24" customHeight="1">
      <c r="A31" s="148" t="s">
        <v>172</v>
      </c>
      <c r="B31" s="149">
        <v>-14371.682909999974</v>
      </c>
      <c r="C31" s="149">
        <v>61487.840000000011</v>
      </c>
      <c r="D31" s="149">
        <v>-24739.402229999985</v>
      </c>
      <c r="E31" s="151">
        <v>0.59765374373209434</v>
      </c>
      <c r="F31" s="191"/>
    </row>
    <row r="32" spans="1:6" ht="24" customHeight="1">
      <c r="A32" s="148" t="s">
        <v>173</v>
      </c>
      <c r="B32" s="149">
        <v>9432.3549999995157</v>
      </c>
      <c r="C32" s="149">
        <v>770971.81500000018</v>
      </c>
      <c r="D32" s="149">
        <v>-316864.81700000068</v>
      </c>
      <c r="E32" s="151">
        <v>0.58900596515321302</v>
      </c>
      <c r="F32" s="192"/>
    </row>
    <row r="33" spans="1:6" ht="24" customHeight="1">
      <c r="A33" s="193" t="s">
        <v>174</v>
      </c>
      <c r="B33" s="153">
        <v>-6799.4000000001397</v>
      </c>
      <c r="C33" s="153">
        <v>35919.300000000003</v>
      </c>
      <c r="D33" s="153">
        <v>-17012.700000000143</v>
      </c>
      <c r="E33" s="158">
        <v>0.5263632643175078</v>
      </c>
      <c r="F33" s="194"/>
    </row>
    <row r="34" spans="1:6" ht="26.5" customHeight="1">
      <c r="A34" s="154" t="str">
        <f>Aggregate!B1</f>
        <v>26 Kantone</v>
      </c>
      <c r="B34" s="155">
        <v>-1261298.0006400032</v>
      </c>
      <c r="C34" s="156">
        <v>5360164.078999999</v>
      </c>
      <c r="D34" s="155">
        <v>-2496890.1013800032</v>
      </c>
      <c r="E34" s="157">
        <v>0.53417655419126164</v>
      </c>
      <c r="F34" s="126"/>
    </row>
    <row r="35" spans="1:6" ht="7.75" customHeight="1" thickBot="1">
      <c r="A35" s="120">
        <v>0</v>
      </c>
      <c r="B35" s="121"/>
      <c r="C35" s="121"/>
      <c r="D35" s="121"/>
      <c r="E35" s="121"/>
      <c r="F35" s="128"/>
    </row>
    <row r="36" spans="1:6" ht="17" thickTop="1">
      <c r="A36" s="4" t="s">
        <v>7</v>
      </c>
      <c r="B36" s="41"/>
      <c r="C36" s="41"/>
      <c r="D36" s="41"/>
      <c r="E36" s="41"/>
      <c r="F36" s="41"/>
    </row>
    <row r="37" spans="1:6">
      <c r="A37" s="1" t="s">
        <v>17</v>
      </c>
      <c r="B37" s="107"/>
      <c r="C37" s="107"/>
      <c r="D37" s="107"/>
      <c r="E37" s="107"/>
      <c r="F37" s="4"/>
    </row>
    <row r="38" spans="1:6">
      <c r="A38" t="str">
        <f>'Budget 2017'!A38</f>
        <v>Kantone die HRM2 anwenden, sind mit HRM2 markiert   /  Cantons qui utilises MCH2 sont marqué HRM2</v>
      </c>
      <c r="B38" s="107"/>
      <c r="C38" s="107"/>
      <c r="D38" s="107"/>
      <c r="E38" s="107"/>
      <c r="F38" s="4"/>
    </row>
    <row r="39" spans="1:6">
      <c r="B39" s="107"/>
      <c r="C39" s="107"/>
      <c r="D39" s="107"/>
      <c r="E39" s="107"/>
      <c r="F39" s="4"/>
    </row>
  </sheetData>
  <phoneticPr fontId="8" type="noConversion"/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26.04.2017</oddHeader>
    <oddFooter>&amp;LQuelle: FkF Mai 2017&amp;RBlatt 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5">
    <pageSetUpPr fitToPage="1"/>
  </sheetPr>
  <dimension ref="A1:F45"/>
  <sheetViews>
    <sheetView zoomScaleNormal="100" workbookViewId="0">
      <selection activeCell="K24" sqref="K24"/>
    </sheetView>
  </sheetViews>
  <sheetFormatPr baseColWidth="10" defaultRowHeight="13"/>
  <cols>
    <col min="1" max="1" width="23.83203125" customWidth="1"/>
    <col min="2" max="2" width="15.5" customWidth="1"/>
    <col min="3" max="4" width="16.6640625" customWidth="1"/>
    <col min="5" max="5" width="18.33203125" customWidth="1"/>
    <col min="6" max="6" width="2.1640625" customWidth="1"/>
  </cols>
  <sheetData>
    <row r="1" spans="1:6">
      <c r="B1" s="4"/>
      <c r="C1" s="4"/>
      <c r="D1" s="4"/>
      <c r="E1" s="4"/>
      <c r="F1" s="4"/>
    </row>
    <row r="2" spans="1:6" ht="18" customHeight="1">
      <c r="A2" s="42" t="s">
        <v>183</v>
      </c>
    </row>
    <row r="3" spans="1:6" ht="20.25" customHeight="1" thickBot="1">
      <c r="A3" s="42" t="s">
        <v>184</v>
      </c>
      <c r="B3" s="4"/>
      <c r="C3" s="4"/>
      <c r="D3" s="4"/>
      <c r="E3" s="4"/>
      <c r="F3" s="4"/>
    </row>
    <row r="4" spans="1:6" ht="14" thickTop="1">
      <c r="A4" s="116" t="s">
        <v>2</v>
      </c>
      <c r="B4" s="162" t="s">
        <v>10</v>
      </c>
      <c r="C4" s="162" t="s">
        <v>3</v>
      </c>
      <c r="D4" s="162" t="s">
        <v>11</v>
      </c>
      <c r="E4" s="115" t="s">
        <v>5</v>
      </c>
      <c r="F4" s="123"/>
    </row>
    <row r="5" spans="1:6">
      <c r="A5" s="117" t="s">
        <v>1</v>
      </c>
      <c r="B5" s="163" t="s">
        <v>18</v>
      </c>
      <c r="C5" s="163" t="s">
        <v>4</v>
      </c>
      <c r="D5" s="163" t="s">
        <v>12</v>
      </c>
      <c r="E5" s="39" t="s">
        <v>6</v>
      </c>
      <c r="F5" s="124"/>
    </row>
    <row r="6" spans="1:6">
      <c r="A6" s="118"/>
      <c r="B6" s="164" t="s">
        <v>19</v>
      </c>
      <c r="C6" s="164"/>
      <c r="D6" s="165"/>
      <c r="E6" s="40"/>
      <c r="F6" s="124"/>
    </row>
    <row r="7" spans="1:6" ht="24.5" customHeight="1">
      <c r="A7" s="119"/>
      <c r="B7" s="168" t="s">
        <v>16</v>
      </c>
      <c r="C7" s="169"/>
      <c r="D7" s="169"/>
      <c r="E7" s="104"/>
      <c r="F7" s="125"/>
    </row>
    <row r="8" spans="1:6" ht="24" customHeight="1">
      <c r="A8" s="145" t="s">
        <v>27</v>
      </c>
      <c r="B8" s="146">
        <v>389565.94967</v>
      </c>
      <c r="C8" s="146">
        <v>407445.78414</v>
      </c>
      <c r="D8" s="146">
        <v>623147.66053000011</v>
      </c>
      <c r="E8" s="147">
        <v>2.5294001920900575</v>
      </c>
      <c r="F8" s="190"/>
    </row>
    <row r="9" spans="1:6" ht="24" customHeight="1">
      <c r="A9" s="148" t="s">
        <v>104</v>
      </c>
      <c r="B9" s="149">
        <v>221223.05167000182</v>
      </c>
      <c r="C9" s="149">
        <v>439503.39766000008</v>
      </c>
      <c r="D9" s="149">
        <v>139184.75866000174</v>
      </c>
      <c r="E9" s="150">
        <v>1.3166864224509933</v>
      </c>
      <c r="F9" s="191"/>
    </row>
    <row r="10" spans="1:6" ht="24" customHeight="1">
      <c r="A10" s="148" t="s">
        <v>105</v>
      </c>
      <c r="B10" s="149">
        <v>-49326.764000000432</v>
      </c>
      <c r="C10" s="149">
        <v>141634.10800000007</v>
      </c>
      <c r="D10" s="149">
        <v>-54609.677000000491</v>
      </c>
      <c r="E10" s="151">
        <v>0.61443131339521362</v>
      </c>
      <c r="F10" s="191"/>
    </row>
    <row r="11" spans="1:6" ht="24" customHeight="1">
      <c r="A11" s="148" t="s">
        <v>106</v>
      </c>
      <c r="B11" s="149">
        <v>8452.8000000000466</v>
      </c>
      <c r="C11" s="149">
        <v>20888.5</v>
      </c>
      <c r="D11" s="149">
        <v>-2608.4999999999527</v>
      </c>
      <c r="E11" s="151">
        <v>0.87512267515618869</v>
      </c>
      <c r="F11" s="191"/>
    </row>
    <row r="12" spans="1:6" ht="24" customHeight="1">
      <c r="A12" s="148" t="s">
        <v>107</v>
      </c>
      <c r="B12" s="149">
        <v>11868.799999999814</v>
      </c>
      <c r="C12" s="149">
        <v>28700.899999999998</v>
      </c>
      <c r="D12" s="149">
        <v>53638.499999999825</v>
      </c>
      <c r="E12" s="151">
        <v>2.8688786762784382</v>
      </c>
      <c r="F12" s="191"/>
    </row>
    <row r="13" spans="1:6" ht="24" customHeight="1">
      <c r="A13" s="148" t="s">
        <v>108</v>
      </c>
      <c r="B13" s="149">
        <v>-10760.739999999991</v>
      </c>
      <c r="C13" s="149">
        <v>17268</v>
      </c>
      <c r="D13" s="149">
        <v>-11650.739999999991</v>
      </c>
      <c r="E13" s="151">
        <v>0.32529881862404503</v>
      </c>
      <c r="F13" s="191"/>
    </row>
    <row r="14" spans="1:6" ht="24" customHeight="1">
      <c r="A14" s="148" t="s">
        <v>110</v>
      </c>
      <c r="B14" s="149">
        <v>-2814.9154499999713</v>
      </c>
      <c r="C14" s="149">
        <v>11555.500000000004</v>
      </c>
      <c r="D14" s="149">
        <v>-2354.5154499999735</v>
      </c>
      <c r="E14" s="151">
        <v>0.79624287568690466</v>
      </c>
      <c r="F14" s="191"/>
    </row>
    <row r="15" spans="1:6" ht="24" customHeight="1">
      <c r="A15" s="148" t="s">
        <v>111</v>
      </c>
      <c r="B15" s="149">
        <v>1010</v>
      </c>
      <c r="C15" s="149">
        <v>16573</v>
      </c>
      <c r="D15" s="149">
        <v>-979</v>
      </c>
      <c r="E15" s="151">
        <v>0.94092801544681104</v>
      </c>
      <c r="F15" s="191"/>
    </row>
    <row r="16" spans="1:6" ht="24" customHeight="1">
      <c r="A16" s="148" t="s">
        <v>112</v>
      </c>
      <c r="B16" s="149">
        <v>-92120.59999999986</v>
      </c>
      <c r="C16" s="149">
        <v>95876.1</v>
      </c>
      <c r="D16" s="149">
        <v>-103379.49999999987</v>
      </c>
      <c r="E16" s="151" t="s">
        <v>109</v>
      </c>
      <c r="F16" s="191"/>
    </row>
    <row r="17" spans="1:6" ht="24" customHeight="1">
      <c r="A17" s="148" t="s">
        <v>114</v>
      </c>
      <c r="B17" s="149">
        <v>-75792</v>
      </c>
      <c r="C17" s="149">
        <v>105572</v>
      </c>
      <c r="D17" s="149">
        <v>52567</v>
      </c>
      <c r="E17" s="151">
        <v>1.4979255863297087</v>
      </c>
      <c r="F17" s="191"/>
    </row>
    <row r="18" spans="1:6" ht="24" customHeight="1">
      <c r="A18" s="148" t="s">
        <v>158</v>
      </c>
      <c r="B18" s="149">
        <v>-6978.5999999996275</v>
      </c>
      <c r="C18" s="149">
        <v>126406.29999999999</v>
      </c>
      <c r="D18" s="149">
        <v>-37020.799999999625</v>
      </c>
      <c r="E18" s="150">
        <v>0.70712852128414783</v>
      </c>
      <c r="F18" s="191"/>
    </row>
    <row r="19" spans="1:6" ht="24" customHeight="1">
      <c r="A19" s="148" t="s">
        <v>159</v>
      </c>
      <c r="B19" s="149">
        <v>-451484.77926999982</v>
      </c>
      <c r="C19" s="149">
        <v>482442.40499999997</v>
      </c>
      <c r="D19" s="149">
        <v>-134203.40671999968</v>
      </c>
      <c r="E19" s="150">
        <v>0.72182501925799891</v>
      </c>
      <c r="F19" s="191"/>
    </row>
    <row r="20" spans="1:6" ht="24" customHeight="1">
      <c r="A20" s="148" t="s">
        <v>160</v>
      </c>
      <c r="B20" s="149">
        <v>-204921.49999999953</v>
      </c>
      <c r="C20" s="149">
        <v>213146.50000000003</v>
      </c>
      <c r="D20" s="149">
        <v>-340511.79999999958</v>
      </c>
      <c r="E20" s="151" t="s">
        <v>109</v>
      </c>
      <c r="F20" s="191"/>
    </row>
    <row r="21" spans="1:6" ht="24" customHeight="1">
      <c r="A21" s="148" t="s">
        <v>161</v>
      </c>
      <c r="B21" s="149">
        <v>16591.882999999914</v>
      </c>
      <c r="C21" s="149">
        <v>15993.764999999999</v>
      </c>
      <c r="D21" s="149">
        <v>55818.104999999909</v>
      </c>
      <c r="E21" s="151">
        <v>4.489991568589379</v>
      </c>
      <c r="F21" s="191"/>
    </row>
    <row r="22" spans="1:6" ht="24" customHeight="1">
      <c r="A22" s="148" t="s">
        <v>162</v>
      </c>
      <c r="B22" s="149">
        <v>-3985</v>
      </c>
      <c r="C22" s="149">
        <v>24220</v>
      </c>
      <c r="D22" s="149">
        <v>-26109</v>
      </c>
      <c r="E22" s="151" t="s">
        <v>109</v>
      </c>
      <c r="F22" s="191"/>
    </row>
    <row r="23" spans="1:6" ht="24" customHeight="1">
      <c r="A23" s="148" t="s">
        <v>163</v>
      </c>
      <c r="B23" s="149">
        <v>3809.7000000000116</v>
      </c>
      <c r="C23" s="149">
        <v>14505.099999999999</v>
      </c>
      <c r="D23" s="149">
        <v>-5243.0999999999876</v>
      </c>
      <c r="E23" s="151">
        <v>0.63853403285740962</v>
      </c>
      <c r="F23" s="191"/>
    </row>
    <row r="24" spans="1:6" ht="24" customHeight="1">
      <c r="A24" s="148" t="s">
        <v>164</v>
      </c>
      <c r="B24" s="149">
        <v>8136.7398699996993</v>
      </c>
      <c r="C24" s="149">
        <v>136363.71884999998</v>
      </c>
      <c r="D24" s="149">
        <v>2233.1642799997353</v>
      </c>
      <c r="E24" s="151">
        <v>1.0163765281471695</v>
      </c>
      <c r="F24" s="191"/>
    </row>
    <row r="25" spans="1:6" ht="24" customHeight="1">
      <c r="A25" s="148" t="s">
        <v>165</v>
      </c>
      <c r="B25" s="149">
        <v>-51468.300000000279</v>
      </c>
      <c r="C25" s="149">
        <v>207195.69999999998</v>
      </c>
      <c r="D25" s="149">
        <v>-73462.400000000256</v>
      </c>
      <c r="E25" s="151">
        <v>0.64544437939590316</v>
      </c>
      <c r="F25" s="191"/>
    </row>
    <row r="26" spans="1:6" ht="24" customHeight="1">
      <c r="A26" s="148" t="s">
        <v>166</v>
      </c>
      <c r="B26" s="149">
        <v>-134932.54204999935</v>
      </c>
      <c r="C26" s="149">
        <v>166620.90348000001</v>
      </c>
      <c r="D26" s="149">
        <v>-163425.54578999933</v>
      </c>
      <c r="E26" s="151">
        <v>1.9177411856875579E-2</v>
      </c>
      <c r="F26" s="191"/>
    </row>
    <row r="27" spans="1:6" ht="24" customHeight="1">
      <c r="A27" s="148" t="s">
        <v>167</v>
      </c>
      <c r="B27" s="149">
        <v>1734</v>
      </c>
      <c r="C27" s="149">
        <v>43232</v>
      </c>
      <c r="D27" s="149">
        <v>-23685</v>
      </c>
      <c r="E27" s="151">
        <v>0.45214193190229457</v>
      </c>
      <c r="F27" s="191"/>
    </row>
    <row r="28" spans="1:6" ht="24" customHeight="1">
      <c r="A28" s="148" t="s">
        <v>168</v>
      </c>
      <c r="B28" s="149">
        <v>-47431.968819999136</v>
      </c>
      <c r="C28" s="149">
        <v>166582.05437000003</v>
      </c>
      <c r="D28" s="149">
        <v>-41541.678759999166</v>
      </c>
      <c r="E28" s="151">
        <v>0.75062332544098787</v>
      </c>
      <c r="F28" s="191"/>
    </row>
    <row r="29" spans="1:6" ht="24" customHeight="1">
      <c r="A29" s="148" t="s">
        <v>169</v>
      </c>
      <c r="B29" s="149">
        <v>286265.47317000106</v>
      </c>
      <c r="C29" s="149">
        <v>346290.94617000001</v>
      </c>
      <c r="D29" s="149">
        <v>437642.08770000096</v>
      </c>
      <c r="E29" s="150">
        <v>2.2637988158233715</v>
      </c>
      <c r="F29" s="191"/>
    </row>
    <row r="30" spans="1:6" ht="24" customHeight="1">
      <c r="A30" s="148" t="s">
        <v>171</v>
      </c>
      <c r="B30" s="149">
        <v>41766.299999999814</v>
      </c>
      <c r="C30" s="149">
        <v>149361.89999999997</v>
      </c>
      <c r="D30" s="149">
        <v>69668.699999999837</v>
      </c>
      <c r="E30" s="151">
        <v>1.4664422453115544</v>
      </c>
      <c r="F30" s="191"/>
    </row>
    <row r="31" spans="1:6" ht="24" customHeight="1">
      <c r="A31" s="148" t="s">
        <v>172</v>
      </c>
      <c r="B31" s="149">
        <v>-74124.243210000452</v>
      </c>
      <c r="C31" s="149">
        <v>46751.493000000009</v>
      </c>
      <c r="D31" s="149">
        <v>-70309.078060000465</v>
      </c>
      <c r="E31" s="151" t="s">
        <v>109</v>
      </c>
      <c r="F31" s="191"/>
    </row>
    <row r="32" spans="1:6" ht="24" customHeight="1">
      <c r="A32" s="148" t="s">
        <v>173</v>
      </c>
      <c r="B32" s="149">
        <v>61208.360819999129</v>
      </c>
      <c r="C32" s="149">
        <v>423123.60076999979</v>
      </c>
      <c r="D32" s="149">
        <v>108173.32147999934</v>
      </c>
      <c r="E32" s="151">
        <v>1.2556541901306042</v>
      </c>
      <c r="F32" s="192"/>
    </row>
    <row r="33" spans="1:6" ht="24" customHeight="1">
      <c r="A33" s="193" t="s">
        <v>174</v>
      </c>
      <c r="B33" s="153">
        <v>-7445.2086900001159</v>
      </c>
      <c r="C33" s="153">
        <v>28522.846090000003</v>
      </c>
      <c r="D33" s="153">
        <v>-1220.4460000001236</v>
      </c>
      <c r="E33" s="158">
        <v>0.95721163322379643</v>
      </c>
      <c r="F33" s="194"/>
    </row>
    <row r="34" spans="1:6" ht="24" customHeight="1">
      <c r="A34" s="154" t="str">
        <f>Aggregate!B1</f>
        <v>26 Kantone</v>
      </c>
      <c r="B34" s="155">
        <v>-161954.10328999726</v>
      </c>
      <c r="C34" s="156">
        <v>3875776.5225300002</v>
      </c>
      <c r="D34" s="155">
        <v>449759.10987000319</v>
      </c>
      <c r="E34" s="157">
        <v>1.0757257806089229</v>
      </c>
      <c r="F34" s="126"/>
    </row>
    <row r="35" spans="1:6" ht="17" thickBot="1">
      <c r="A35" s="122">
        <v>0</v>
      </c>
      <c r="B35" s="121"/>
      <c r="C35" s="121"/>
      <c r="D35" s="121"/>
      <c r="E35" s="121"/>
      <c r="F35" s="128"/>
    </row>
    <row r="36" spans="1:6" ht="17" thickTop="1">
      <c r="A36" s="4" t="s">
        <v>7</v>
      </c>
      <c r="B36" s="41"/>
      <c r="C36" s="41"/>
      <c r="D36" s="41"/>
      <c r="E36" s="41"/>
      <c r="F36" s="41"/>
    </row>
    <row r="37" spans="1:6">
      <c r="A37" s="1" t="s">
        <v>17</v>
      </c>
      <c r="B37" s="4"/>
      <c r="C37" s="4"/>
      <c r="D37" s="4"/>
      <c r="E37" s="4"/>
      <c r="F37" s="4"/>
    </row>
    <row r="38" spans="1:6">
      <c r="A38" s="4" t="str">
        <f>'Budget 2017'!A38</f>
        <v>Kantone die HRM2 anwenden, sind mit HRM2 markiert   /  Cantons qui utilises MCH2 sont marqué HRM2</v>
      </c>
      <c r="B38" s="4"/>
      <c r="C38" s="4"/>
      <c r="D38" s="4"/>
      <c r="E38" s="4"/>
      <c r="F38" s="4"/>
    </row>
    <row r="39" spans="1:6">
      <c r="A39" s="4"/>
      <c r="B39" s="4"/>
      <c r="C39" s="4"/>
      <c r="D39" s="4"/>
      <c r="E39" s="4"/>
      <c r="F39" s="4"/>
    </row>
    <row r="40" spans="1:6">
      <c r="A40" s="4"/>
      <c r="B40" s="4"/>
      <c r="C40" s="4"/>
      <c r="D40" s="4"/>
      <c r="E40" s="4"/>
    </row>
    <row r="41" spans="1:6">
      <c r="B41" s="4"/>
      <c r="C41" s="4"/>
      <c r="D41" s="4"/>
      <c r="E41" s="4"/>
    </row>
    <row r="42" spans="1:6">
      <c r="B42" s="4"/>
      <c r="C42" s="4"/>
      <c r="D42" s="4"/>
      <c r="E42" s="4"/>
    </row>
    <row r="43" spans="1:6">
      <c r="B43" s="4"/>
      <c r="C43" s="4"/>
      <c r="D43" s="4"/>
      <c r="E43" s="4"/>
    </row>
    <row r="44" spans="1:6">
      <c r="B44" s="4"/>
      <c r="C44" s="4"/>
      <c r="D44" s="4"/>
      <c r="E44" s="4"/>
    </row>
    <row r="45" spans="1:6">
      <c r="A45" s="4"/>
      <c r="B45" s="4"/>
      <c r="C45" s="4"/>
      <c r="D45" s="4"/>
      <c r="E45" s="4"/>
    </row>
  </sheetData>
  <phoneticPr fontId="8" type="noConversion"/>
  <pageMargins left="0.6692913385826772" right="0.55118110236220474" top="0.98425196850393704" bottom="0.74803149606299213" header="0.51181102362204722" footer="0.47244094488188981"/>
  <pageSetup paperSize="9" scale="17" orientation="portrait" horizontalDpi="300" verticalDpi="300" r:id="rId1"/>
  <headerFooter alignWithMargins="0">
    <oddHeader>&amp;LFachgruppe für kantonale Finanzfragen (FkF)
Groupe d'étude pour les finances cantonales&amp;RZürich, 26.04.2017</oddHeader>
    <oddFooter>&amp;LQuelle: FkF Mai 2017&amp;RBlatt 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F39"/>
  <sheetViews>
    <sheetView topLeftCell="A28" zoomScaleNormal="100" workbookViewId="0">
      <selection activeCell="D37" sqref="D37"/>
    </sheetView>
  </sheetViews>
  <sheetFormatPr baseColWidth="10" defaultRowHeight="13"/>
  <cols>
    <col min="1" max="1" width="28.5" customWidth="1"/>
    <col min="2" max="2" width="17.1640625" customWidth="1"/>
    <col min="3" max="3" width="13.5" customWidth="1"/>
    <col min="4" max="4" width="14.83203125" customWidth="1"/>
    <col min="5" max="5" width="19" bestFit="1" customWidth="1"/>
    <col min="6" max="6" width="2.1640625" customWidth="1"/>
  </cols>
  <sheetData>
    <row r="1" spans="1:6">
      <c r="B1" s="4"/>
      <c r="C1" s="4"/>
      <c r="D1" s="4"/>
      <c r="E1" s="4"/>
      <c r="F1" s="4"/>
    </row>
    <row r="2" spans="1:6" ht="16">
      <c r="A2" s="42" t="s">
        <v>185</v>
      </c>
    </row>
    <row r="3" spans="1:6" ht="17" thickBot="1">
      <c r="A3" s="42" t="s">
        <v>186</v>
      </c>
      <c r="B3" s="4"/>
      <c r="C3" s="4"/>
      <c r="D3" s="4"/>
      <c r="E3" s="4"/>
      <c r="F3" s="4"/>
    </row>
    <row r="4" spans="1:6" ht="14" thickTop="1">
      <c r="A4" s="116" t="s">
        <v>2</v>
      </c>
      <c r="B4" s="162" t="s">
        <v>10</v>
      </c>
      <c r="C4" s="162" t="s">
        <v>3</v>
      </c>
      <c r="D4" s="162" t="s">
        <v>11</v>
      </c>
      <c r="E4" s="115" t="s">
        <v>5</v>
      </c>
      <c r="F4" s="123"/>
    </row>
    <row r="5" spans="1:6">
      <c r="A5" s="117" t="s">
        <v>1</v>
      </c>
      <c r="B5" s="163" t="s">
        <v>18</v>
      </c>
      <c r="C5" s="163" t="s">
        <v>4</v>
      </c>
      <c r="D5" s="163" t="s">
        <v>12</v>
      </c>
      <c r="E5" s="39" t="s">
        <v>6</v>
      </c>
      <c r="F5" s="124"/>
    </row>
    <row r="6" spans="1:6">
      <c r="A6" s="118"/>
      <c r="B6" s="164" t="s">
        <v>19</v>
      </c>
      <c r="C6" s="164"/>
      <c r="D6" s="165"/>
      <c r="E6" s="40"/>
      <c r="F6" s="124"/>
    </row>
    <row r="7" spans="1:6" ht="28.5" customHeight="1">
      <c r="A7" s="119"/>
      <c r="B7" s="168" t="s">
        <v>16</v>
      </c>
      <c r="C7" s="169"/>
      <c r="D7" s="169"/>
      <c r="E7" s="104"/>
      <c r="F7" s="125"/>
    </row>
    <row r="8" spans="1:6" ht="24" customHeight="1">
      <c r="A8" s="170" t="s">
        <v>27</v>
      </c>
      <c r="B8" s="225">
        <v>62426.829420000315</v>
      </c>
      <c r="C8" s="225">
        <v>905852.10000000009</v>
      </c>
      <c r="D8" s="146">
        <v>-201294.14057999977</v>
      </c>
      <c r="E8" s="195">
        <v>0.77778476135342656</v>
      </c>
      <c r="F8" s="190"/>
    </row>
    <row r="9" spans="1:6" ht="24" customHeight="1">
      <c r="A9" s="148" t="s">
        <v>104</v>
      </c>
      <c r="B9" s="149">
        <v>98541.17265000008</v>
      </c>
      <c r="C9" s="149">
        <v>456312.6449999999</v>
      </c>
      <c r="D9" s="149">
        <v>-162847.23776999989</v>
      </c>
      <c r="E9" s="150">
        <v>0.64312354795690585</v>
      </c>
      <c r="F9" s="191"/>
    </row>
    <row r="10" spans="1:6" ht="24" customHeight="1">
      <c r="A10" s="148" t="s">
        <v>105</v>
      </c>
      <c r="B10" s="149">
        <v>-14632.471550001297</v>
      </c>
      <c r="C10" s="149">
        <v>137276.1342</v>
      </c>
      <c r="D10" s="149">
        <v>-15816.95975000129</v>
      </c>
      <c r="E10" s="151">
        <v>0.88477997401239983</v>
      </c>
      <c r="F10" s="191"/>
    </row>
    <row r="11" spans="1:6" ht="24" customHeight="1">
      <c r="A11" s="148" t="s">
        <v>106</v>
      </c>
      <c r="B11" s="149">
        <v>-671.59999999997672</v>
      </c>
      <c r="C11" s="149">
        <v>38170.000000000007</v>
      </c>
      <c r="D11" s="149">
        <v>-25694.399999999983</v>
      </c>
      <c r="E11" s="151">
        <v>0.32684307047419497</v>
      </c>
      <c r="F11" s="191"/>
    </row>
    <row r="12" spans="1:6" ht="24" customHeight="1">
      <c r="A12" s="148" t="s">
        <v>107</v>
      </c>
      <c r="B12" s="149">
        <v>-49315.90000000014</v>
      </c>
      <c r="C12" s="149">
        <v>53089.1</v>
      </c>
      <c r="D12" s="149">
        <v>-6320.5000000001382</v>
      </c>
      <c r="E12" s="150">
        <v>0.88094542947610455</v>
      </c>
      <c r="F12" s="191"/>
    </row>
    <row r="13" spans="1:6" ht="24" customHeight="1">
      <c r="A13" s="148" t="s">
        <v>108</v>
      </c>
      <c r="B13" s="149">
        <v>-10156</v>
      </c>
      <c r="C13" s="149">
        <v>10646</v>
      </c>
      <c r="D13" s="149">
        <v>-23543</v>
      </c>
      <c r="E13" s="151" t="s">
        <v>109</v>
      </c>
      <c r="F13" s="191"/>
    </row>
    <row r="14" spans="1:6" ht="24" customHeight="1">
      <c r="A14" s="148" t="s">
        <v>110</v>
      </c>
      <c r="B14" s="149">
        <v>-2293.2999999999884</v>
      </c>
      <c r="C14" s="149">
        <v>16741.199999999997</v>
      </c>
      <c r="D14" s="149">
        <v>-15279.499999999985</v>
      </c>
      <c r="E14" s="151">
        <v>8.7311542780685494E-2</v>
      </c>
      <c r="F14" s="191"/>
    </row>
    <row r="15" spans="1:6" ht="24" customHeight="1">
      <c r="A15" s="148" t="s">
        <v>111</v>
      </c>
      <c r="B15" s="149">
        <v>637</v>
      </c>
      <c r="C15" s="149">
        <v>23836</v>
      </c>
      <c r="D15" s="149">
        <v>-8682</v>
      </c>
      <c r="E15" s="151">
        <v>0.63576103373049164</v>
      </c>
      <c r="F15" s="191"/>
    </row>
    <row r="16" spans="1:6" ht="24" customHeight="1">
      <c r="A16" s="148" t="s">
        <v>112</v>
      </c>
      <c r="B16" s="149">
        <v>-116997.34399999981</v>
      </c>
      <c r="C16" s="149">
        <v>123413.4</v>
      </c>
      <c r="D16" s="149">
        <v>-154998.2439999998</v>
      </c>
      <c r="E16" s="151" t="s">
        <v>109</v>
      </c>
      <c r="F16" s="191"/>
    </row>
    <row r="17" spans="1:6" ht="24" customHeight="1">
      <c r="A17" s="148" t="s">
        <v>114</v>
      </c>
      <c r="B17" s="149">
        <v>474</v>
      </c>
      <c r="C17" s="149">
        <v>155878</v>
      </c>
      <c r="D17" s="149">
        <v>-35520</v>
      </c>
      <c r="E17" s="151">
        <v>0.77212948587998309</v>
      </c>
      <c r="F17" s="191"/>
    </row>
    <row r="18" spans="1:6" ht="24" customHeight="1">
      <c r="A18" s="148" t="s">
        <v>158</v>
      </c>
      <c r="B18" s="149">
        <v>1927.0000000004657</v>
      </c>
      <c r="C18" s="149">
        <v>128117.29999999999</v>
      </c>
      <c r="D18" s="149">
        <v>-45818.49999999952</v>
      </c>
      <c r="E18" s="150">
        <v>0.64237070247344019</v>
      </c>
      <c r="F18" s="191"/>
    </row>
    <row r="19" spans="1:6" ht="24" customHeight="1">
      <c r="A19" s="148" t="s">
        <v>159</v>
      </c>
      <c r="B19" s="149">
        <v>143275.52699999977</v>
      </c>
      <c r="C19" s="149">
        <v>492385.48099999997</v>
      </c>
      <c r="D19" s="149">
        <v>-154355.55000000022</v>
      </c>
      <c r="E19" s="150">
        <v>0.68651482231662264</v>
      </c>
      <c r="F19" s="191"/>
    </row>
    <row r="20" spans="1:6" ht="24" customHeight="1">
      <c r="A20" s="148" t="s">
        <v>160</v>
      </c>
      <c r="B20" s="149">
        <v>-18938</v>
      </c>
      <c r="C20" s="149">
        <v>260090</v>
      </c>
      <c r="D20" s="149">
        <v>-210360.8</v>
      </c>
      <c r="E20" s="151">
        <v>0.19119996924141641</v>
      </c>
      <c r="F20" s="191"/>
    </row>
    <row r="21" spans="1:6" ht="24" customHeight="1">
      <c r="A21" s="148" t="s">
        <v>161</v>
      </c>
      <c r="B21" s="149">
        <v>-4190.9000000001397</v>
      </c>
      <c r="C21" s="149">
        <v>14562.400000000001</v>
      </c>
      <c r="D21" s="149">
        <v>572.5999999998603</v>
      </c>
      <c r="E21" s="151">
        <v>1.0393204416854269</v>
      </c>
      <c r="F21" s="191"/>
    </row>
    <row r="22" spans="1:6" ht="24" customHeight="1">
      <c r="A22" s="148" t="s">
        <v>162</v>
      </c>
      <c r="B22" s="149">
        <v>14774</v>
      </c>
      <c r="C22" s="149">
        <v>25925</v>
      </c>
      <c r="D22" s="149">
        <v>-6021</v>
      </c>
      <c r="E22" s="151">
        <v>0.76775313404050149</v>
      </c>
      <c r="F22" s="191"/>
    </row>
    <row r="23" spans="1:6" ht="24" customHeight="1">
      <c r="A23" s="148" t="s">
        <v>163</v>
      </c>
      <c r="B23" s="149">
        <v>-2260.3999999999942</v>
      </c>
      <c r="C23" s="149">
        <v>10950</v>
      </c>
      <c r="D23" s="149">
        <v>-10153.399999999994</v>
      </c>
      <c r="E23" s="151">
        <v>7.2748858447489115E-2</v>
      </c>
      <c r="F23" s="191"/>
    </row>
    <row r="24" spans="1:6" ht="24" customHeight="1">
      <c r="A24" s="148" t="s">
        <v>164</v>
      </c>
      <c r="B24" s="149">
        <v>289208.0999999987</v>
      </c>
      <c r="C24" s="149">
        <v>839040.9</v>
      </c>
      <c r="D24" s="149">
        <v>-428325.90000000136</v>
      </c>
      <c r="E24" s="151">
        <v>0.48950533877430608</v>
      </c>
      <c r="F24" s="191"/>
    </row>
    <row r="25" spans="1:6" ht="24" customHeight="1">
      <c r="A25" s="148" t="s">
        <v>165</v>
      </c>
      <c r="B25" s="149">
        <v>-20126</v>
      </c>
      <c r="C25" s="149">
        <v>273683</v>
      </c>
      <c r="D25" s="149">
        <v>-80006</v>
      </c>
      <c r="E25" s="151">
        <v>0.70766909161328984</v>
      </c>
      <c r="F25" s="191"/>
    </row>
    <row r="26" spans="1:6" ht="24" customHeight="1">
      <c r="A26" s="148" t="s">
        <v>166</v>
      </c>
      <c r="B26" s="149">
        <v>-36124.269530000165</v>
      </c>
      <c r="C26" s="149">
        <v>160735.65620000003</v>
      </c>
      <c r="D26" s="149">
        <v>-14778.912000000215</v>
      </c>
      <c r="E26" s="151">
        <v>0.90805455149533765</v>
      </c>
      <c r="F26" s="191"/>
    </row>
    <row r="27" spans="1:6" ht="24" customHeight="1">
      <c r="A27" s="148" t="s">
        <v>167</v>
      </c>
      <c r="B27" s="149">
        <v>7865</v>
      </c>
      <c r="C27" s="149">
        <v>57417</v>
      </c>
      <c r="D27" s="149">
        <v>-37655</v>
      </c>
      <c r="E27" s="151">
        <v>0.34418377832349306</v>
      </c>
      <c r="F27" s="191"/>
    </row>
    <row r="28" spans="1:6" ht="24" customHeight="1">
      <c r="A28" s="148" t="s">
        <v>168</v>
      </c>
      <c r="B28" s="149">
        <v>-33733.870000000577</v>
      </c>
      <c r="C28" s="149">
        <v>217617.89999999997</v>
      </c>
      <c r="D28" s="149">
        <v>-65578.770000000542</v>
      </c>
      <c r="E28" s="151">
        <v>0.69865176531893491</v>
      </c>
      <c r="F28" s="191"/>
    </row>
    <row r="29" spans="1:6" ht="24" customHeight="1">
      <c r="A29" s="148" t="s">
        <v>169</v>
      </c>
      <c r="B29" s="149">
        <v>61.999999998137355</v>
      </c>
      <c r="C29" s="149">
        <v>365057</v>
      </c>
      <c r="D29" s="149">
        <v>-149233.80000000188</v>
      </c>
      <c r="E29" s="150">
        <v>0.59120411333024192</v>
      </c>
      <c r="F29" s="191"/>
    </row>
    <row r="30" spans="1:6" ht="24" customHeight="1">
      <c r="A30" s="148" t="s">
        <v>171</v>
      </c>
      <c r="B30" s="149">
        <v>153.10000000009313</v>
      </c>
      <c r="C30" s="149">
        <v>220283.60000000003</v>
      </c>
      <c r="D30" s="149">
        <v>503.20000000006985</v>
      </c>
      <c r="E30" s="151">
        <v>1.002284328020788</v>
      </c>
      <c r="F30" s="191"/>
    </row>
    <row r="31" spans="1:6" ht="24" customHeight="1">
      <c r="A31" s="148" t="s">
        <v>172</v>
      </c>
      <c r="B31" s="149">
        <v>-50038.025499999989</v>
      </c>
      <c r="C31" s="149">
        <v>62951.603000000003</v>
      </c>
      <c r="D31" s="149">
        <v>-62185.61761999999</v>
      </c>
      <c r="E31" s="151">
        <v>1.2167845511416329E-2</v>
      </c>
      <c r="F31" s="191"/>
    </row>
    <row r="32" spans="1:6" ht="24" customHeight="1">
      <c r="A32" s="148" t="s">
        <v>173</v>
      </c>
      <c r="B32" s="149">
        <v>-79516.387588600628</v>
      </c>
      <c r="C32" s="149">
        <v>811959.2209999999</v>
      </c>
      <c r="D32" s="149">
        <v>-424459.11358860054</v>
      </c>
      <c r="E32" s="196">
        <v>0.47724084829550745</v>
      </c>
      <c r="F32" s="192"/>
    </row>
    <row r="33" spans="1:6" ht="24" customHeight="1">
      <c r="A33" s="152" t="s">
        <v>174</v>
      </c>
      <c r="B33" s="153">
        <v>-5591.8000000000466</v>
      </c>
      <c r="C33" s="153">
        <v>32925.799999999996</v>
      </c>
      <c r="D33" s="153">
        <v>-10049.100000000042</v>
      </c>
      <c r="E33" s="158">
        <v>0.69479557064672559</v>
      </c>
      <c r="F33" s="194"/>
    </row>
    <row r="34" spans="1:6" ht="25.25" customHeight="1">
      <c r="A34" s="154" t="str">
        <f>Aggregate!B1</f>
        <v>26 Kantone</v>
      </c>
      <c r="B34" s="155">
        <v>174757.46090139484</v>
      </c>
      <c r="C34" s="156">
        <v>5894916.4403999997</v>
      </c>
      <c r="D34" s="155">
        <v>-2347901.6453086054</v>
      </c>
      <c r="E34" s="157">
        <v>0.69581153937554141</v>
      </c>
      <c r="F34" s="126"/>
    </row>
    <row r="35" spans="1:6" ht="17" thickBot="1">
      <c r="A35" s="120">
        <v>0</v>
      </c>
      <c r="B35" s="121"/>
      <c r="C35" s="121"/>
      <c r="D35" s="121"/>
      <c r="E35" s="121"/>
      <c r="F35" s="128"/>
    </row>
    <row r="36" spans="1:6" ht="17" thickTop="1">
      <c r="A36" s="4" t="s">
        <v>7</v>
      </c>
      <c r="B36" s="41"/>
      <c r="C36" s="41"/>
      <c r="D36" s="41"/>
      <c r="E36" s="41"/>
      <c r="F36" s="41"/>
    </row>
    <row r="37" spans="1:6">
      <c r="A37" t="s">
        <v>17</v>
      </c>
      <c r="B37" s="4"/>
      <c r="C37" s="4"/>
      <c r="D37" s="4"/>
      <c r="E37" s="4"/>
      <c r="F37" s="4"/>
    </row>
    <row r="38" spans="1:6">
      <c r="A38" t="s">
        <v>20</v>
      </c>
      <c r="B38" s="4"/>
      <c r="C38" s="4"/>
      <c r="D38" s="4"/>
      <c r="E38" s="4"/>
      <c r="F38" s="4"/>
    </row>
    <row r="39" spans="1:6">
      <c r="B39" s="4"/>
      <c r="C39" s="4"/>
      <c r="D39" s="4"/>
      <c r="E39" s="4"/>
      <c r="F39" s="4"/>
    </row>
  </sheetData>
  <phoneticPr fontId="8" type="noConversion"/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26.04.2017</oddHeader>
    <oddFooter>&amp;LQuelle: FkF Mai 2017&amp;RBlatt 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6">
    <pageSetUpPr fitToPage="1"/>
  </sheetPr>
  <dimension ref="A1:H62"/>
  <sheetViews>
    <sheetView view="pageLayout" topLeftCell="A22" zoomScaleNormal="100" workbookViewId="0">
      <selection activeCell="K18" sqref="K18"/>
    </sheetView>
  </sheetViews>
  <sheetFormatPr baseColWidth="10" defaultRowHeight="13"/>
  <cols>
    <col min="1" max="1" width="23.83203125" style="69" customWidth="1"/>
    <col min="2" max="2" width="14.6640625" style="71" customWidth="1"/>
    <col min="3" max="3" width="17.1640625" style="71" customWidth="1"/>
    <col min="4" max="4" width="13.6640625" style="71" customWidth="1"/>
    <col min="5" max="5" width="15.33203125" style="71" customWidth="1"/>
    <col min="6" max="6" width="13.5" style="71" customWidth="1"/>
    <col min="7" max="7" width="2.1640625" customWidth="1"/>
    <col min="8" max="8" width="11.5" style="59" customWidth="1"/>
    <col min="9" max="46" width="11.5" customWidth="1"/>
  </cols>
  <sheetData>
    <row r="1" spans="1:8" s="61" customFormat="1" ht="37.5" customHeight="1" thickBot="1">
      <c r="A1" s="577" t="s">
        <v>13</v>
      </c>
      <c r="B1" s="578"/>
      <c r="C1" s="577"/>
      <c r="D1" s="577"/>
      <c r="E1" s="577"/>
      <c r="F1" s="577"/>
      <c r="G1" s="4"/>
      <c r="H1" s="60"/>
    </row>
    <row r="2" spans="1:8" ht="15" customHeight="1" thickTop="1">
      <c r="A2" s="108" t="s">
        <v>2</v>
      </c>
      <c r="B2" s="172" t="s">
        <v>22</v>
      </c>
      <c r="C2" s="172" t="s">
        <v>23</v>
      </c>
      <c r="D2" s="172" t="s">
        <v>24</v>
      </c>
      <c r="E2" s="172" t="s">
        <v>22</v>
      </c>
      <c r="F2" s="62" t="s">
        <v>24</v>
      </c>
      <c r="G2" s="123"/>
    </row>
    <row r="3" spans="1:8" ht="14">
      <c r="A3" s="63" t="s">
        <v>1</v>
      </c>
      <c r="B3" s="173" t="s">
        <v>22</v>
      </c>
      <c r="C3" s="234" t="s">
        <v>25</v>
      </c>
      <c r="D3" s="174" t="str">
        <f>CONCATENATE("R "&amp;RIGHT($B$4,2)," -  B ",RIGHT($C$4,2))</f>
        <v>R 16 -  B 16</v>
      </c>
      <c r="E3" s="173" t="s">
        <v>22</v>
      </c>
      <c r="F3" s="226" t="str">
        <f>CONCATENATE("B ",RIGHT($E$4,2)," - R ",RIGHT($C$4,2))</f>
        <v>B 17 - R 16</v>
      </c>
      <c r="G3" s="204"/>
    </row>
    <row r="4" spans="1:8" ht="18" customHeight="1">
      <c r="A4" s="112">
        <v>0</v>
      </c>
      <c r="B4" s="175">
        <f>AlleKantone!$E$2</f>
        <v>2016</v>
      </c>
      <c r="C4" s="175">
        <f>AlleKantone!$G$2</f>
        <v>2016</v>
      </c>
      <c r="D4" s="176"/>
      <c r="E4" s="175">
        <f>AlleKantone!$I$2</f>
        <v>2017</v>
      </c>
      <c r="F4" s="113"/>
      <c r="G4" s="127"/>
    </row>
    <row r="5" spans="1:8" s="66" customFormat="1" ht="25.5" customHeight="1">
      <c r="A5" s="109"/>
      <c r="B5" s="168"/>
      <c r="C5" s="168" t="s">
        <v>16</v>
      </c>
      <c r="D5" s="227"/>
      <c r="E5" s="228"/>
      <c r="F5" s="229"/>
      <c r="G5" s="230"/>
      <c r="H5" s="48"/>
    </row>
    <row r="6" spans="1:8" s="66" customFormat="1" ht="24" customHeight="1">
      <c r="A6" s="231" t="s">
        <v>27</v>
      </c>
      <c r="B6" s="232">
        <v>68506.496930001304</v>
      </c>
      <c r="C6" s="232">
        <v>389565.94967</v>
      </c>
      <c r="D6" s="232">
        <v>321059.4527399987</v>
      </c>
      <c r="E6" s="232">
        <v>62426.829420000315</v>
      </c>
      <c r="F6" s="232">
        <v>-327139.12024999969</v>
      </c>
      <c r="G6" s="233"/>
      <c r="H6" s="48"/>
    </row>
    <row r="7" spans="1:8" s="66" customFormat="1" ht="24" customHeight="1">
      <c r="A7" s="170" t="s">
        <v>104</v>
      </c>
      <c r="B7" s="225">
        <v>219479.17033999972</v>
      </c>
      <c r="C7" s="225">
        <v>221223.05167000182</v>
      </c>
      <c r="D7" s="225">
        <v>1743.8813300020993</v>
      </c>
      <c r="E7" s="225">
        <v>98541.17265000008</v>
      </c>
      <c r="F7" s="225">
        <v>-122681.87902000174</v>
      </c>
      <c r="G7" s="191"/>
      <c r="H7" s="48"/>
    </row>
    <row r="8" spans="1:8" s="66" customFormat="1" ht="24" customHeight="1">
      <c r="A8" s="170" t="s">
        <v>105</v>
      </c>
      <c r="B8" s="225">
        <v>-21195.317000000738</v>
      </c>
      <c r="C8" s="225">
        <v>-49326.764000000432</v>
      </c>
      <c r="D8" s="225">
        <v>-28131.446999999695</v>
      </c>
      <c r="E8" s="225">
        <v>-14632.471550001297</v>
      </c>
      <c r="F8" s="225">
        <v>34694.292449999135</v>
      </c>
      <c r="G8" s="191"/>
      <c r="H8" s="48"/>
    </row>
    <row r="9" spans="1:8" s="66" customFormat="1" ht="24" customHeight="1">
      <c r="A9" s="170" t="s">
        <v>106</v>
      </c>
      <c r="B9" s="225">
        <v>319.09999999997672</v>
      </c>
      <c r="C9" s="225">
        <v>8452.8000000000466</v>
      </c>
      <c r="D9" s="225">
        <v>8133.7000000000698</v>
      </c>
      <c r="E9" s="225">
        <v>-671.59999999997672</v>
      </c>
      <c r="F9" s="225">
        <v>-9124.4000000000233</v>
      </c>
      <c r="G9" s="191"/>
      <c r="H9" s="48"/>
    </row>
    <row r="10" spans="1:8" s="66" customFormat="1" ht="24" customHeight="1">
      <c r="A10" s="170" t="s">
        <v>107</v>
      </c>
      <c r="B10" s="225">
        <v>-55237.199999999721</v>
      </c>
      <c r="C10" s="225">
        <v>11868.799999999814</v>
      </c>
      <c r="D10" s="225">
        <v>67105.999999999534</v>
      </c>
      <c r="E10" s="225">
        <v>-49315.90000000014</v>
      </c>
      <c r="F10" s="225">
        <v>-61184.699999999953</v>
      </c>
      <c r="G10" s="191"/>
      <c r="H10" s="48"/>
    </row>
    <row r="11" spans="1:8" s="66" customFormat="1" ht="24" customHeight="1">
      <c r="A11" s="170" t="s">
        <v>108</v>
      </c>
      <c r="B11" s="225">
        <v>-7441</v>
      </c>
      <c r="C11" s="225">
        <v>-10760.739999999991</v>
      </c>
      <c r="D11" s="225">
        <v>-3319.7399999999907</v>
      </c>
      <c r="E11" s="225">
        <v>-10156</v>
      </c>
      <c r="F11" s="225">
        <v>604.73999999999069</v>
      </c>
      <c r="G11" s="191"/>
      <c r="H11" s="48"/>
    </row>
    <row r="12" spans="1:8" s="66" customFormat="1" ht="24" customHeight="1">
      <c r="A12" s="170" t="s">
        <v>110</v>
      </c>
      <c r="B12" s="225">
        <v>-2067.7999999999884</v>
      </c>
      <c r="C12" s="225">
        <v>-2814.9154499999713</v>
      </c>
      <c r="D12" s="225">
        <v>-747.11544999998296</v>
      </c>
      <c r="E12" s="225">
        <v>-2293.2999999999884</v>
      </c>
      <c r="F12" s="225">
        <v>521.61544999998296</v>
      </c>
      <c r="G12" s="191"/>
      <c r="H12" s="48"/>
    </row>
    <row r="13" spans="1:8" s="66" customFormat="1" ht="24" customHeight="1">
      <c r="A13" s="170" t="s">
        <v>111</v>
      </c>
      <c r="B13" s="225">
        <v>-13086.29999999993</v>
      </c>
      <c r="C13" s="225">
        <v>1010</v>
      </c>
      <c r="D13" s="225">
        <v>14096.29999999993</v>
      </c>
      <c r="E13" s="225">
        <v>637</v>
      </c>
      <c r="F13" s="225">
        <v>-373</v>
      </c>
      <c r="G13" s="191"/>
      <c r="H13" s="48"/>
    </row>
    <row r="14" spans="1:8" s="66" customFormat="1" ht="24" customHeight="1">
      <c r="A14" s="170" t="s">
        <v>112</v>
      </c>
      <c r="B14" s="225">
        <v>-170343.76</v>
      </c>
      <c r="C14" s="225">
        <v>-92120.59999999986</v>
      </c>
      <c r="D14" s="225">
        <v>78223.160000000149</v>
      </c>
      <c r="E14" s="225">
        <v>-116997.34399999981</v>
      </c>
      <c r="F14" s="225">
        <v>-24876.743999999948</v>
      </c>
      <c r="G14" s="191"/>
      <c r="H14" s="48"/>
    </row>
    <row r="15" spans="1:8" s="66" customFormat="1" ht="24" customHeight="1">
      <c r="A15" s="170" t="s">
        <v>114</v>
      </c>
      <c r="B15" s="225">
        <v>507</v>
      </c>
      <c r="C15" s="225">
        <v>-75792</v>
      </c>
      <c r="D15" s="225">
        <v>-76299</v>
      </c>
      <c r="E15" s="225">
        <v>474</v>
      </c>
      <c r="F15" s="225">
        <v>76266</v>
      </c>
      <c r="G15" s="191"/>
      <c r="H15" s="48"/>
    </row>
    <row r="16" spans="1:8" s="66" customFormat="1" ht="24" customHeight="1">
      <c r="A16" s="170" t="s">
        <v>158</v>
      </c>
      <c r="B16" s="225">
        <v>-65227.999999999534</v>
      </c>
      <c r="C16" s="225">
        <v>-6978.5999999996275</v>
      </c>
      <c r="D16" s="225">
        <v>58249.399999999907</v>
      </c>
      <c r="E16" s="225">
        <v>1927.0000000004657</v>
      </c>
      <c r="F16" s="225">
        <v>8905.6000000000931</v>
      </c>
      <c r="G16" s="191"/>
      <c r="H16" s="48"/>
    </row>
    <row r="17" spans="1:8" s="66" customFormat="1" ht="24" customHeight="1">
      <c r="A17" s="170" t="s">
        <v>159</v>
      </c>
      <c r="B17" s="225">
        <v>-952125.92800000031</v>
      </c>
      <c r="C17" s="225">
        <v>-451484.77926999982</v>
      </c>
      <c r="D17" s="225">
        <v>500641.14873000048</v>
      </c>
      <c r="E17" s="225">
        <v>143275.52699999977</v>
      </c>
      <c r="F17" s="225">
        <v>594760.30626999959</v>
      </c>
      <c r="G17" s="191"/>
      <c r="H17" s="48"/>
    </row>
    <row r="18" spans="1:8" s="66" customFormat="1" ht="24" customHeight="1">
      <c r="A18" s="170" t="s">
        <v>160</v>
      </c>
      <c r="B18" s="225">
        <v>-41050.800000000279</v>
      </c>
      <c r="C18" s="225">
        <v>-204921.49999999953</v>
      </c>
      <c r="D18" s="225">
        <v>-163870.69999999925</v>
      </c>
      <c r="E18" s="225">
        <v>-18938</v>
      </c>
      <c r="F18" s="225">
        <v>185983.49999999953</v>
      </c>
      <c r="G18" s="191"/>
      <c r="H18" s="48"/>
    </row>
    <row r="19" spans="1:8" s="66" customFormat="1" ht="24" customHeight="1">
      <c r="A19" s="170" t="s">
        <v>161</v>
      </c>
      <c r="B19" s="225">
        <v>-16123.199999999953</v>
      </c>
      <c r="C19" s="225">
        <v>16591.882999999914</v>
      </c>
      <c r="D19" s="225">
        <v>32715.082999999868</v>
      </c>
      <c r="E19" s="225">
        <v>-4190.9000000001397</v>
      </c>
      <c r="F19" s="225">
        <v>-20782.783000000054</v>
      </c>
      <c r="G19" s="191"/>
      <c r="H19" s="48"/>
    </row>
    <row r="20" spans="1:8" s="66" customFormat="1" ht="24" customHeight="1">
      <c r="A20" s="170" t="s">
        <v>162</v>
      </c>
      <c r="B20" s="225">
        <v>10912.399999999965</v>
      </c>
      <c r="C20" s="225">
        <v>-3985</v>
      </c>
      <c r="D20" s="225">
        <v>-14897.399999999965</v>
      </c>
      <c r="E20" s="225">
        <v>14774</v>
      </c>
      <c r="F20" s="225">
        <v>18759</v>
      </c>
      <c r="G20" s="191"/>
      <c r="H20" s="48"/>
    </row>
    <row r="21" spans="1:8" s="66" customFormat="1" ht="24" customHeight="1">
      <c r="A21" s="170" t="s">
        <v>163</v>
      </c>
      <c r="B21" s="225">
        <v>-1968.5</v>
      </c>
      <c r="C21" s="225">
        <v>3809.7000000000116</v>
      </c>
      <c r="D21" s="225">
        <v>5778.2000000000116</v>
      </c>
      <c r="E21" s="225">
        <v>-2260.3999999999942</v>
      </c>
      <c r="F21" s="225">
        <v>-6070.1000000000058</v>
      </c>
      <c r="G21" s="191"/>
      <c r="H21" s="48"/>
    </row>
    <row r="22" spans="1:8" s="66" customFormat="1" ht="24" customHeight="1">
      <c r="A22" s="170" t="s">
        <v>164</v>
      </c>
      <c r="B22" s="225">
        <v>-30898.100000000559</v>
      </c>
      <c r="C22" s="225">
        <v>8136.7398699996993</v>
      </c>
      <c r="D22" s="225">
        <v>39034.839870000258</v>
      </c>
      <c r="E22" s="225">
        <v>289208.0999999987</v>
      </c>
      <c r="F22" s="225">
        <v>281071.360129999</v>
      </c>
      <c r="G22" s="191"/>
      <c r="H22" s="48"/>
    </row>
    <row r="23" spans="1:8" s="66" customFormat="1" ht="24" customHeight="1">
      <c r="A23" s="170" t="s">
        <v>165</v>
      </c>
      <c r="B23" s="225">
        <v>-50816</v>
      </c>
      <c r="C23" s="225">
        <v>-51468.300000000279</v>
      </c>
      <c r="D23" s="225">
        <v>-652.3000000002794</v>
      </c>
      <c r="E23" s="225">
        <v>-20126</v>
      </c>
      <c r="F23" s="225">
        <v>31342.300000000279</v>
      </c>
      <c r="G23" s="191"/>
      <c r="H23" s="48"/>
    </row>
    <row r="24" spans="1:8" s="66" customFormat="1" ht="24" customHeight="1">
      <c r="A24" s="170" t="s">
        <v>166</v>
      </c>
      <c r="B24" s="225">
        <v>-27485.345000000671</v>
      </c>
      <c r="C24" s="225">
        <v>-134932.54204999935</v>
      </c>
      <c r="D24" s="225">
        <v>-107447.19704999868</v>
      </c>
      <c r="E24" s="225">
        <v>-36124.269530000165</v>
      </c>
      <c r="F24" s="225">
        <v>98808.272519999184</v>
      </c>
      <c r="G24" s="191"/>
      <c r="H24" s="48"/>
    </row>
    <row r="25" spans="1:8" s="66" customFormat="1" ht="24" customHeight="1">
      <c r="A25" s="170" t="s">
        <v>167</v>
      </c>
      <c r="B25" s="225">
        <v>-7866</v>
      </c>
      <c r="C25" s="225">
        <v>1734</v>
      </c>
      <c r="D25" s="225">
        <v>9600</v>
      </c>
      <c r="E25" s="225">
        <v>7865</v>
      </c>
      <c r="F25" s="225">
        <v>6131</v>
      </c>
      <c r="G25" s="191"/>
      <c r="H25" s="48"/>
    </row>
    <row r="26" spans="1:8" s="66" customFormat="1" ht="24" customHeight="1">
      <c r="A26" s="170" t="s">
        <v>168</v>
      </c>
      <c r="B26" s="225">
        <v>-87887.689999999944</v>
      </c>
      <c r="C26" s="225">
        <v>-47431.968819999136</v>
      </c>
      <c r="D26" s="225">
        <v>40455.721180000808</v>
      </c>
      <c r="E26" s="225">
        <v>-33733.870000000577</v>
      </c>
      <c r="F26" s="225">
        <v>13698.098819998559</v>
      </c>
      <c r="G26" s="191"/>
      <c r="H26" s="48"/>
    </row>
    <row r="27" spans="1:8" s="66" customFormat="1" ht="24" customHeight="1">
      <c r="A27" s="170" t="s">
        <v>169</v>
      </c>
      <c r="B27" s="225">
        <v>1537.4999999981374</v>
      </c>
      <c r="C27" s="225">
        <v>286265.47317000106</v>
      </c>
      <c r="D27" s="225">
        <v>284727.97317000292</v>
      </c>
      <c r="E27" s="225">
        <v>61.999999998137355</v>
      </c>
      <c r="F27" s="225">
        <v>-286203.47317000292</v>
      </c>
      <c r="G27" s="191"/>
      <c r="H27" s="48"/>
    </row>
    <row r="28" spans="1:8" s="66" customFormat="1" ht="24" customHeight="1">
      <c r="A28" s="170" t="s">
        <v>171</v>
      </c>
      <c r="B28" s="225">
        <v>0</v>
      </c>
      <c r="C28" s="225">
        <v>41766.299999999814</v>
      </c>
      <c r="D28" s="225">
        <v>41766.299999999814</v>
      </c>
      <c r="E28" s="225">
        <v>153.10000000009313</v>
      </c>
      <c r="F28" s="225">
        <v>-41613.199999999721</v>
      </c>
      <c r="G28" s="191"/>
      <c r="H28" s="48"/>
    </row>
    <row r="29" spans="1:8" s="66" customFormat="1" ht="24" customHeight="1">
      <c r="A29" s="170" t="s">
        <v>172</v>
      </c>
      <c r="B29" s="225">
        <v>-14371.682909999974</v>
      </c>
      <c r="C29" s="225">
        <v>-74124.243210000452</v>
      </c>
      <c r="D29" s="225">
        <v>-59752.560300000478</v>
      </c>
      <c r="E29" s="225">
        <v>-50038.025499999989</v>
      </c>
      <c r="F29" s="225">
        <v>24086.217710000463</v>
      </c>
      <c r="G29" s="191"/>
      <c r="H29" s="48"/>
    </row>
    <row r="30" spans="1:8" s="66" customFormat="1" ht="24" customHeight="1">
      <c r="A30" s="170" t="s">
        <v>173</v>
      </c>
      <c r="B30" s="225">
        <v>9432.3549999995157</v>
      </c>
      <c r="C30" s="225">
        <v>61208.360819999129</v>
      </c>
      <c r="D30" s="225">
        <v>51776.005819999613</v>
      </c>
      <c r="E30" s="225">
        <v>-79516.387588600628</v>
      </c>
      <c r="F30" s="225">
        <v>-140724.74840859976</v>
      </c>
      <c r="G30" s="191"/>
      <c r="H30" s="48"/>
    </row>
    <row r="31" spans="1:8" s="66" customFormat="1" ht="24" customHeight="1">
      <c r="A31" s="235" t="s">
        <v>174</v>
      </c>
      <c r="B31" s="236">
        <v>-6799.4000000001397</v>
      </c>
      <c r="C31" s="236">
        <v>-7445.2086900001159</v>
      </c>
      <c r="D31" s="236">
        <v>-645.8086899999762</v>
      </c>
      <c r="E31" s="236">
        <v>-5591.8000000000466</v>
      </c>
      <c r="F31" s="236">
        <v>1853.4086900000693</v>
      </c>
      <c r="G31" s="202"/>
      <c r="H31" s="48"/>
    </row>
    <row r="32" spans="1:8" s="66" customFormat="1" ht="25.5" customHeight="1">
      <c r="A32" s="237" t="str">
        <f>Aggregate!B1</f>
        <v>26 Kantone</v>
      </c>
      <c r="B32" s="238">
        <v>-1261298.0006400032</v>
      </c>
      <c r="C32" s="238">
        <v>-161954.10328999726</v>
      </c>
      <c r="D32" s="238">
        <v>1099343.897350006</v>
      </c>
      <c r="E32" s="238">
        <v>174757.46090139484</v>
      </c>
      <c r="F32" s="238">
        <v>336711.5641913921</v>
      </c>
      <c r="G32" s="203"/>
      <c r="H32" s="48"/>
    </row>
    <row r="33" spans="1:8" s="66" customFormat="1" ht="12" customHeight="1" thickBot="1">
      <c r="A33" s="159"/>
      <c r="B33" s="160"/>
      <c r="C33" s="160"/>
      <c r="D33" s="160"/>
      <c r="E33" s="160"/>
      <c r="F33" s="200"/>
      <c r="G33" s="128"/>
      <c r="H33" s="48"/>
    </row>
    <row r="34" spans="1:8" ht="17" thickTop="1">
      <c r="A34" s="135" t="s">
        <v>21</v>
      </c>
      <c r="B34" s="161"/>
      <c r="C34" s="161"/>
      <c r="D34" s="161"/>
      <c r="E34" s="161"/>
      <c r="F34" s="110"/>
      <c r="G34" s="41"/>
    </row>
    <row r="35" spans="1:8" ht="16">
      <c r="A35" s="66"/>
      <c r="B35" s="67"/>
      <c r="C35" s="67"/>
      <c r="D35" s="67"/>
      <c r="E35" s="67"/>
      <c r="F35" s="110"/>
      <c r="G35" s="4"/>
    </row>
    <row r="36" spans="1:8">
      <c r="A36" s="2"/>
      <c r="B36" s="70"/>
      <c r="C36" s="70"/>
      <c r="D36" s="70"/>
      <c r="E36" s="70"/>
      <c r="F36" s="70"/>
      <c r="G36" s="4"/>
    </row>
    <row r="37" spans="1:8">
      <c r="A37" s="2"/>
      <c r="B37" s="70"/>
      <c r="C37" s="70"/>
      <c r="D37" s="70"/>
      <c r="E37" s="70"/>
      <c r="F37" s="70"/>
      <c r="G37" s="4"/>
    </row>
    <row r="38" spans="1:8">
      <c r="A38" s="2"/>
      <c r="B38" s="70"/>
      <c r="C38" s="70"/>
      <c r="D38" s="70"/>
      <c r="E38" s="70"/>
      <c r="F38" s="70"/>
    </row>
    <row r="39" spans="1:8">
      <c r="A39" s="2"/>
      <c r="B39" s="70"/>
      <c r="C39" s="70"/>
      <c r="D39" s="70"/>
      <c r="E39" s="70"/>
      <c r="F39" s="70"/>
    </row>
    <row r="40" spans="1:8">
      <c r="A40" s="2"/>
      <c r="B40" s="70"/>
      <c r="C40" s="70"/>
      <c r="D40" s="70"/>
      <c r="E40" s="70"/>
      <c r="F40" s="70"/>
    </row>
    <row r="41" spans="1:8">
      <c r="A41" s="2"/>
      <c r="B41" s="70"/>
      <c r="C41" s="70"/>
      <c r="D41" s="70"/>
      <c r="E41" s="70"/>
      <c r="F41" s="70"/>
    </row>
    <row r="42" spans="1:8">
      <c r="B42" s="70"/>
      <c r="C42" s="70"/>
      <c r="D42" s="70"/>
      <c r="E42" s="70"/>
      <c r="F42" s="70"/>
    </row>
    <row r="43" spans="1:8">
      <c r="A43" s="2"/>
      <c r="B43" s="70"/>
      <c r="C43" s="70"/>
      <c r="D43" s="70"/>
      <c r="E43" s="70"/>
      <c r="F43" s="70"/>
    </row>
    <row r="44" spans="1:8">
      <c r="B44" s="70"/>
      <c r="C44" s="70"/>
      <c r="D44" s="70"/>
      <c r="E44" s="70"/>
      <c r="F44" s="70"/>
    </row>
    <row r="45" spans="1:8">
      <c r="B45" s="70"/>
      <c r="C45" s="70"/>
      <c r="D45" s="70"/>
      <c r="E45" s="70"/>
      <c r="F45" s="70"/>
    </row>
    <row r="46" spans="1:8">
      <c r="B46" s="70"/>
      <c r="C46" s="70"/>
      <c r="D46" s="70"/>
      <c r="E46" s="70"/>
      <c r="F46" s="70"/>
    </row>
    <row r="47" spans="1:8">
      <c r="B47" s="70"/>
      <c r="C47" s="70"/>
      <c r="D47" s="70"/>
      <c r="E47" s="70"/>
      <c r="F47" s="70"/>
    </row>
    <row r="48" spans="1:8">
      <c r="B48" s="70"/>
      <c r="C48" s="70"/>
      <c r="D48" s="70"/>
      <c r="E48" s="70"/>
      <c r="F48" s="70"/>
    </row>
    <row r="49" spans="1:6">
      <c r="A49" s="2"/>
      <c r="B49" s="70"/>
      <c r="C49" s="70"/>
      <c r="D49" s="70"/>
      <c r="E49" s="70"/>
      <c r="F49" s="70"/>
    </row>
    <row r="50" spans="1:6">
      <c r="A50" s="2"/>
      <c r="B50" s="70"/>
      <c r="C50" s="70"/>
      <c r="D50" s="70"/>
      <c r="E50" s="70"/>
      <c r="F50" s="70"/>
    </row>
    <row r="51" spans="1:6">
      <c r="A51" s="2"/>
      <c r="B51" s="70"/>
      <c r="C51" s="70"/>
      <c r="D51" s="70"/>
      <c r="E51" s="70"/>
      <c r="F51" s="70"/>
    </row>
    <row r="52" spans="1:6">
      <c r="B52" s="70"/>
      <c r="C52" s="70"/>
      <c r="D52" s="70"/>
      <c r="E52" s="70"/>
      <c r="F52" s="70"/>
    </row>
    <row r="53" spans="1:6">
      <c r="B53" s="70"/>
      <c r="C53" s="70"/>
      <c r="D53" s="70"/>
      <c r="E53" s="70"/>
      <c r="F53" s="70"/>
    </row>
    <row r="54" spans="1:6">
      <c r="B54" s="70"/>
      <c r="C54" s="70"/>
      <c r="D54" s="70"/>
      <c r="E54" s="70"/>
      <c r="F54" s="70"/>
    </row>
    <row r="55" spans="1:6">
      <c r="B55" s="70"/>
      <c r="C55" s="70"/>
      <c r="D55" s="70"/>
      <c r="E55" s="70"/>
      <c r="F55" s="70"/>
    </row>
    <row r="56" spans="1:6">
      <c r="B56" s="70"/>
      <c r="C56" s="70"/>
      <c r="D56" s="70"/>
      <c r="E56" s="70"/>
      <c r="F56" s="70"/>
    </row>
    <row r="57" spans="1:6">
      <c r="B57" s="70"/>
      <c r="C57" s="70"/>
      <c r="D57" s="70"/>
      <c r="E57" s="70"/>
      <c r="F57" s="70"/>
    </row>
    <row r="58" spans="1:6">
      <c r="B58" s="70"/>
      <c r="C58" s="70"/>
      <c r="D58" s="70"/>
      <c r="E58" s="70"/>
      <c r="F58" s="70"/>
    </row>
    <row r="59" spans="1:6">
      <c r="B59" s="70"/>
      <c r="C59" s="70"/>
      <c r="D59" s="70"/>
      <c r="E59" s="70"/>
      <c r="F59" s="70"/>
    </row>
    <row r="60" spans="1:6">
      <c r="B60" s="70"/>
      <c r="C60" s="70"/>
      <c r="D60" s="70"/>
      <c r="E60" s="70"/>
      <c r="F60" s="70"/>
    </row>
    <row r="61" spans="1:6">
      <c r="B61" s="70"/>
      <c r="C61" s="70"/>
      <c r="D61" s="70"/>
      <c r="E61" s="70"/>
      <c r="F61" s="70"/>
    </row>
    <row r="62" spans="1:6">
      <c r="A62" s="2"/>
      <c r="B62" s="70"/>
      <c r="C62" s="70"/>
      <c r="D62" s="70"/>
      <c r="E62" s="70"/>
      <c r="F62" s="70"/>
    </row>
  </sheetData>
  <mergeCells count="1">
    <mergeCell ref="A1:F1"/>
  </mergeCells>
  <phoneticPr fontId="8" type="noConversion"/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26.04.2017</oddHeader>
    <oddFooter>&amp;LQuelle: FkF Mai 2017&amp;RBlatt 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7">
    <pageSetUpPr fitToPage="1"/>
  </sheetPr>
  <dimension ref="A1:J62"/>
  <sheetViews>
    <sheetView view="pageLayout" zoomScaleNormal="100" workbookViewId="0">
      <selection activeCell="D38" sqref="D38"/>
    </sheetView>
  </sheetViews>
  <sheetFormatPr baseColWidth="10" defaultRowHeight="13"/>
  <cols>
    <col min="1" max="1" width="19.6640625" style="69" customWidth="1"/>
    <col min="2" max="4" width="15.33203125" style="71" customWidth="1"/>
    <col min="5" max="5" width="15.33203125" style="73" customWidth="1"/>
    <col min="6" max="6" width="15.83203125" style="71" customWidth="1"/>
    <col min="7" max="7" width="2.1640625" customWidth="1"/>
    <col min="8" max="8" width="11.5" style="59" customWidth="1"/>
    <col min="9" max="9" width="13.6640625" style="59" hidden="1" customWidth="1"/>
    <col min="10" max="10" width="13.5" style="59" customWidth="1"/>
    <col min="11" max="57" width="11.5" customWidth="1"/>
  </cols>
  <sheetData>
    <row r="1" spans="1:10" s="61" customFormat="1" ht="36" customHeight="1" thickBot="1">
      <c r="A1" s="577" t="s">
        <v>14</v>
      </c>
      <c r="B1" s="578"/>
      <c r="C1" s="577"/>
      <c r="D1" s="577"/>
      <c r="E1" s="577"/>
      <c r="F1" s="577"/>
      <c r="G1" s="4"/>
      <c r="H1" s="60"/>
      <c r="I1" s="60"/>
      <c r="J1" s="60"/>
    </row>
    <row r="2" spans="1:10" ht="15" customHeight="1" thickTop="1">
      <c r="A2" s="108" t="s">
        <v>2</v>
      </c>
      <c r="B2" s="172" t="s">
        <v>22</v>
      </c>
      <c r="C2" s="172" t="s">
        <v>23</v>
      </c>
      <c r="D2" s="172" t="s">
        <v>24</v>
      </c>
      <c r="E2" s="172" t="s">
        <v>22</v>
      </c>
      <c r="F2" s="62" t="s">
        <v>24</v>
      </c>
      <c r="G2" s="123"/>
      <c r="I2" s="39"/>
    </row>
    <row r="3" spans="1:10" ht="14">
      <c r="A3" s="63" t="s">
        <v>1</v>
      </c>
      <c r="B3" s="173" t="s">
        <v>22</v>
      </c>
      <c r="C3" s="173" t="s">
        <v>23</v>
      </c>
      <c r="D3" s="174" t="s">
        <v>187</v>
      </c>
      <c r="E3" s="173" t="s">
        <v>22</v>
      </c>
      <c r="F3" s="197" t="s">
        <v>188</v>
      </c>
      <c r="G3" s="204"/>
      <c r="I3" s="39"/>
    </row>
    <row r="4" spans="1:10">
      <c r="A4" s="112">
        <v>0</v>
      </c>
      <c r="B4" s="175">
        <v>2016</v>
      </c>
      <c r="C4" s="175">
        <v>2016</v>
      </c>
      <c r="D4" s="176">
        <v>0</v>
      </c>
      <c r="E4" s="175">
        <v>2017</v>
      </c>
      <c r="F4" s="113">
        <v>0</v>
      </c>
      <c r="G4" s="127"/>
      <c r="I4" s="39"/>
    </row>
    <row r="5" spans="1:10" s="66" customFormat="1" ht="28.5" customHeight="1">
      <c r="A5" s="111" t="s">
        <v>16</v>
      </c>
      <c r="B5" s="181"/>
      <c r="C5" s="182">
        <v>0</v>
      </c>
      <c r="D5" s="177">
        <v>0</v>
      </c>
      <c r="E5" s="183" t="s">
        <v>0</v>
      </c>
      <c r="F5" s="198">
        <v>0</v>
      </c>
      <c r="G5" s="205"/>
      <c r="H5" s="48"/>
      <c r="I5" s="65"/>
      <c r="J5" s="48"/>
    </row>
    <row r="6" spans="1:10" s="66" customFormat="1" ht="24" customHeight="1">
      <c r="A6" s="171" t="s">
        <v>27</v>
      </c>
      <c r="B6" s="130">
        <v>-262966.07606999867</v>
      </c>
      <c r="C6" s="130">
        <v>623147.66053000011</v>
      </c>
      <c r="D6" s="131">
        <v>886113.73659999878</v>
      </c>
      <c r="E6" s="179">
        <v>-201294.14057999977</v>
      </c>
      <c r="F6" s="206">
        <v>-824441.80110999988</v>
      </c>
      <c r="G6" s="201"/>
      <c r="H6" s="48"/>
      <c r="I6" s="65"/>
      <c r="J6" s="48"/>
    </row>
    <row r="7" spans="1:10" s="66" customFormat="1" ht="24" customHeight="1">
      <c r="A7" s="180" t="s">
        <v>104</v>
      </c>
      <c r="B7" s="77">
        <v>131548.69591999985</v>
      </c>
      <c r="C7" s="77">
        <v>139184.75866000174</v>
      </c>
      <c r="D7" s="77">
        <v>7636.0627400018857</v>
      </c>
      <c r="E7" s="184">
        <v>-162847.23776999989</v>
      </c>
      <c r="F7" s="207">
        <v>-302031.99643000163</v>
      </c>
      <c r="G7" s="191"/>
      <c r="H7" s="48"/>
      <c r="I7" s="65"/>
      <c r="J7" s="48"/>
    </row>
    <row r="8" spans="1:10" s="66" customFormat="1" ht="24" customHeight="1">
      <c r="A8" s="180" t="s">
        <v>105</v>
      </c>
      <c r="B8" s="77">
        <v>-26707.654000000708</v>
      </c>
      <c r="C8" s="77">
        <v>-54609.677000000491</v>
      </c>
      <c r="D8" s="77">
        <v>-27902.022999999783</v>
      </c>
      <c r="E8" s="133">
        <v>-15816.95975000129</v>
      </c>
      <c r="F8" s="207">
        <v>38792.717249999201</v>
      </c>
      <c r="G8" s="191"/>
      <c r="H8" s="48"/>
      <c r="I8" s="65"/>
      <c r="J8" s="48"/>
    </row>
    <row r="9" spans="1:10" s="66" customFormat="1" ht="24" customHeight="1">
      <c r="A9" s="180" t="s">
        <v>106</v>
      </c>
      <c r="B9" s="77">
        <v>-10689.900000000027</v>
      </c>
      <c r="C9" s="77">
        <v>-2608.4999999999527</v>
      </c>
      <c r="D9" s="77">
        <v>8081.4000000000742</v>
      </c>
      <c r="E9" s="133">
        <v>-25694.399999999983</v>
      </c>
      <c r="F9" s="207">
        <v>-23085.900000000031</v>
      </c>
      <c r="G9" s="191"/>
      <c r="H9" s="48"/>
      <c r="I9" s="65"/>
      <c r="J9" s="48"/>
    </row>
    <row r="10" spans="1:10" s="66" customFormat="1" ht="24" customHeight="1">
      <c r="A10" s="180" t="s">
        <v>107</v>
      </c>
      <c r="B10" s="77">
        <v>-1172.1999999997206</v>
      </c>
      <c r="C10" s="77">
        <v>53638.499999999825</v>
      </c>
      <c r="D10" s="77">
        <v>54810.699999999546</v>
      </c>
      <c r="E10" s="77">
        <v>-6320.5000000001382</v>
      </c>
      <c r="F10" s="207">
        <v>-59958.999999999964</v>
      </c>
      <c r="G10" s="191"/>
      <c r="H10" s="48"/>
      <c r="I10" s="65"/>
      <c r="J10" s="48"/>
    </row>
    <row r="11" spans="1:10" s="66" customFormat="1" ht="24" customHeight="1">
      <c r="A11" s="180" t="s">
        <v>108</v>
      </c>
      <c r="B11" s="77">
        <v>-21485</v>
      </c>
      <c r="C11" s="77">
        <v>-11650.739999999991</v>
      </c>
      <c r="D11" s="77">
        <v>9834.2600000000093</v>
      </c>
      <c r="E11" s="77">
        <v>-23543</v>
      </c>
      <c r="F11" s="207">
        <v>-11892.260000000009</v>
      </c>
      <c r="G11" s="191"/>
      <c r="H11" s="48"/>
      <c r="I11" s="65"/>
      <c r="J11" s="48"/>
    </row>
    <row r="12" spans="1:10" s="66" customFormat="1" ht="24" customHeight="1">
      <c r="A12" s="180" t="s">
        <v>110</v>
      </c>
      <c r="B12" s="133">
        <v>-16430.099999999988</v>
      </c>
      <c r="C12" s="133">
        <v>-2354.5154499999735</v>
      </c>
      <c r="D12" s="77">
        <v>14075.584550000014</v>
      </c>
      <c r="E12" s="133">
        <v>-15279.499999999985</v>
      </c>
      <c r="F12" s="207">
        <v>-12924.984550000012</v>
      </c>
      <c r="G12" s="191"/>
      <c r="H12" s="48"/>
      <c r="I12" s="65"/>
      <c r="J12" s="48"/>
    </row>
    <row r="13" spans="1:10" s="66" customFormat="1" ht="24" customHeight="1">
      <c r="A13" s="180" t="s">
        <v>111</v>
      </c>
      <c r="B13" s="77">
        <v>-17895.999999999931</v>
      </c>
      <c r="C13" s="77">
        <v>-979</v>
      </c>
      <c r="D13" s="77">
        <v>16916.999999999931</v>
      </c>
      <c r="E13" s="133">
        <v>-8682</v>
      </c>
      <c r="F13" s="207">
        <v>-7703</v>
      </c>
      <c r="G13" s="191"/>
      <c r="H13" s="48"/>
      <c r="I13" s="65"/>
      <c r="J13" s="48"/>
    </row>
    <row r="14" spans="1:10" s="66" customFormat="1" ht="24" customHeight="1">
      <c r="A14" s="180" t="s">
        <v>112</v>
      </c>
      <c r="B14" s="77">
        <v>-199581.96000000002</v>
      </c>
      <c r="C14" s="77">
        <v>-103379.49999999987</v>
      </c>
      <c r="D14" s="77">
        <v>96202.460000000152</v>
      </c>
      <c r="E14" s="133">
        <v>-154998.2439999998</v>
      </c>
      <c r="F14" s="207">
        <v>-51618.743999999933</v>
      </c>
      <c r="G14" s="191"/>
      <c r="H14" s="48"/>
      <c r="I14" s="65"/>
      <c r="J14" s="48"/>
    </row>
    <row r="15" spans="1:10" s="66" customFormat="1" ht="24" customHeight="1">
      <c r="A15" s="180" t="s">
        <v>114</v>
      </c>
      <c r="B15" s="133">
        <v>-29231</v>
      </c>
      <c r="C15" s="133">
        <v>52567</v>
      </c>
      <c r="D15" s="77">
        <v>81798</v>
      </c>
      <c r="E15" s="133">
        <v>-35520</v>
      </c>
      <c r="F15" s="207">
        <v>-88087</v>
      </c>
      <c r="G15" s="191"/>
      <c r="H15" s="48"/>
      <c r="I15" s="65"/>
      <c r="J15" s="48"/>
    </row>
    <row r="16" spans="1:10" s="66" customFormat="1" ht="24" customHeight="1">
      <c r="A16" s="76" t="s">
        <v>158</v>
      </c>
      <c r="B16" s="77">
        <v>-91693.399999999529</v>
      </c>
      <c r="C16" s="77">
        <v>-37020.799999999625</v>
      </c>
      <c r="D16" s="77">
        <v>54672.599999999904</v>
      </c>
      <c r="E16" s="134">
        <v>-45818.49999999952</v>
      </c>
      <c r="F16" s="199">
        <v>-8797.6999999998952</v>
      </c>
      <c r="G16" s="191"/>
      <c r="H16" s="48"/>
      <c r="I16" s="65"/>
      <c r="J16" s="48"/>
    </row>
    <row r="17" spans="1:10" s="66" customFormat="1" ht="24" customHeight="1">
      <c r="A17" s="76" t="s">
        <v>159</v>
      </c>
      <c r="B17" s="77">
        <v>-686073.15000000014</v>
      </c>
      <c r="C17" s="77">
        <v>-134203.40671999968</v>
      </c>
      <c r="D17" s="77">
        <v>551869.74328000052</v>
      </c>
      <c r="E17" s="86">
        <v>-154355.55000000022</v>
      </c>
      <c r="F17" s="199">
        <v>-20152.143280000542</v>
      </c>
      <c r="G17" s="191"/>
      <c r="H17" s="48"/>
      <c r="I17" s="65"/>
      <c r="J17" s="48"/>
    </row>
    <row r="18" spans="1:10" s="66" customFormat="1" ht="24" customHeight="1">
      <c r="A18" s="76" t="s">
        <v>160</v>
      </c>
      <c r="B18" s="133">
        <v>-176121.70000000027</v>
      </c>
      <c r="C18" s="133">
        <v>-340511.79999999958</v>
      </c>
      <c r="D18" s="77">
        <v>-164390.09999999931</v>
      </c>
      <c r="E18" s="132">
        <v>-210360.8</v>
      </c>
      <c r="F18" s="199">
        <v>130150.99999999959</v>
      </c>
      <c r="G18" s="191"/>
      <c r="H18" s="48"/>
      <c r="I18" s="65"/>
      <c r="J18" s="48"/>
    </row>
    <row r="19" spans="1:10" s="66" customFormat="1" ht="24" customHeight="1">
      <c r="A19" s="76" t="s">
        <v>161</v>
      </c>
      <c r="B19" s="77">
        <v>-22735.299999999952</v>
      </c>
      <c r="C19" s="77">
        <v>55818.104999999909</v>
      </c>
      <c r="D19" s="77">
        <v>78553.404999999853</v>
      </c>
      <c r="E19" s="87">
        <v>572.5999999998603</v>
      </c>
      <c r="F19" s="199">
        <v>-55245.505000000048</v>
      </c>
      <c r="G19" s="191"/>
      <c r="H19" s="48"/>
      <c r="I19" s="65"/>
      <c r="J19" s="48"/>
    </row>
    <row r="20" spans="1:10" s="66" customFormat="1" ht="24" customHeight="1">
      <c r="A20" s="76" t="s">
        <v>162</v>
      </c>
      <c r="B20" s="77">
        <v>-13777.200000000033</v>
      </c>
      <c r="C20" s="77">
        <v>-26109</v>
      </c>
      <c r="D20" s="77">
        <v>-12331.799999999967</v>
      </c>
      <c r="E20" s="87">
        <v>-6021</v>
      </c>
      <c r="F20" s="199">
        <v>20088</v>
      </c>
      <c r="G20" s="191"/>
      <c r="H20" s="48"/>
      <c r="I20" s="65"/>
      <c r="J20" s="48"/>
    </row>
    <row r="21" spans="1:10" s="66" customFormat="1" ht="24" customHeight="1">
      <c r="A21" s="76" t="s">
        <v>163</v>
      </c>
      <c r="B21" s="77">
        <v>-17006.5</v>
      </c>
      <c r="C21" s="77">
        <v>-5243.0999999999876</v>
      </c>
      <c r="D21" s="77">
        <v>11763.400000000012</v>
      </c>
      <c r="E21" s="87">
        <v>-10153.399999999994</v>
      </c>
      <c r="F21" s="199">
        <v>-4910.3000000000065</v>
      </c>
      <c r="G21" s="191"/>
      <c r="H21" s="48"/>
      <c r="I21" s="65"/>
      <c r="J21" s="48"/>
    </row>
    <row r="22" spans="1:10" s="66" customFormat="1" ht="24" customHeight="1">
      <c r="A22" s="76" t="s">
        <v>164</v>
      </c>
      <c r="B22" s="77">
        <v>-151199.10000000053</v>
      </c>
      <c r="C22" s="77">
        <v>2233.1642799997353</v>
      </c>
      <c r="D22" s="77">
        <v>153432.26428000026</v>
      </c>
      <c r="E22" s="87">
        <v>-428325.90000000136</v>
      </c>
      <c r="F22" s="199">
        <v>-430559.0642800011</v>
      </c>
      <c r="G22" s="191"/>
      <c r="H22" s="48"/>
      <c r="I22" s="65"/>
      <c r="J22" s="48"/>
    </row>
    <row r="23" spans="1:10" s="66" customFormat="1" ht="24" customHeight="1">
      <c r="A23" s="76" t="s">
        <v>165</v>
      </c>
      <c r="B23" s="77">
        <v>-91575</v>
      </c>
      <c r="C23" s="77">
        <v>-73462.400000000256</v>
      </c>
      <c r="D23" s="77">
        <v>18112.599999999744</v>
      </c>
      <c r="E23" s="87">
        <v>-80006</v>
      </c>
      <c r="F23" s="199">
        <v>-6543.5999999997439</v>
      </c>
      <c r="G23" s="191"/>
      <c r="H23" s="48"/>
      <c r="I23" s="65"/>
      <c r="J23" s="48"/>
    </row>
    <row r="24" spans="1:10" s="66" customFormat="1" ht="24" customHeight="1">
      <c r="A24" s="76" t="s">
        <v>166</v>
      </c>
      <c r="B24" s="77">
        <v>-89987.248000000676</v>
      </c>
      <c r="C24" s="77">
        <v>-163425.54578999933</v>
      </c>
      <c r="D24" s="77">
        <v>-73438.297789998658</v>
      </c>
      <c r="E24" s="87">
        <v>-14778.912000000215</v>
      </c>
      <c r="F24" s="199">
        <v>148646.63378999912</v>
      </c>
      <c r="G24" s="191"/>
      <c r="H24" s="48"/>
      <c r="I24" s="65"/>
      <c r="J24" s="48"/>
    </row>
    <row r="25" spans="1:10" s="66" customFormat="1" ht="24" customHeight="1">
      <c r="A25" s="76" t="s">
        <v>167</v>
      </c>
      <c r="B25" s="77">
        <v>-53149</v>
      </c>
      <c r="C25" s="77">
        <v>-23685</v>
      </c>
      <c r="D25" s="77">
        <v>29464</v>
      </c>
      <c r="E25" s="132">
        <v>-37655</v>
      </c>
      <c r="F25" s="199">
        <v>-13970</v>
      </c>
      <c r="G25" s="191"/>
      <c r="H25" s="48"/>
      <c r="I25" s="65"/>
      <c r="J25" s="48"/>
    </row>
    <row r="26" spans="1:10" s="66" customFormat="1" ht="24" customHeight="1">
      <c r="A26" s="76" t="s">
        <v>168</v>
      </c>
      <c r="B26" s="77">
        <v>-117257.88999999996</v>
      </c>
      <c r="C26" s="77">
        <v>-41541.678759999166</v>
      </c>
      <c r="D26" s="77">
        <v>75716.21124000079</v>
      </c>
      <c r="E26" s="87">
        <v>-65578.770000000542</v>
      </c>
      <c r="F26" s="199">
        <v>-24037.091240001377</v>
      </c>
      <c r="G26" s="191"/>
      <c r="H26" s="48"/>
      <c r="I26" s="65"/>
      <c r="J26" s="48"/>
    </row>
    <row r="27" spans="1:10" s="66" customFormat="1" ht="24" customHeight="1">
      <c r="A27" s="76" t="s">
        <v>169</v>
      </c>
      <c r="B27" s="77">
        <v>-215842.90000000186</v>
      </c>
      <c r="C27" s="77">
        <v>437642.08770000096</v>
      </c>
      <c r="D27" s="77">
        <v>653484.98770000285</v>
      </c>
      <c r="E27" s="86">
        <v>-149233.80000000188</v>
      </c>
      <c r="F27" s="199">
        <v>-586875.88770000287</v>
      </c>
      <c r="G27" s="191"/>
      <c r="H27" s="48"/>
      <c r="I27" s="65"/>
      <c r="J27" s="48"/>
    </row>
    <row r="28" spans="1:10" s="66" customFormat="1" ht="24" customHeight="1">
      <c r="A28" s="76" t="s">
        <v>171</v>
      </c>
      <c r="B28" s="77">
        <v>42756.400000000023</v>
      </c>
      <c r="C28" s="77">
        <v>69668.699999999837</v>
      </c>
      <c r="D28" s="77">
        <v>26912.299999999814</v>
      </c>
      <c r="E28" s="87">
        <v>503.20000000006985</v>
      </c>
      <c r="F28" s="199">
        <v>-69165.499999999767</v>
      </c>
      <c r="G28" s="191"/>
      <c r="H28" s="48"/>
      <c r="I28" s="65"/>
      <c r="J28" s="48"/>
    </row>
    <row r="29" spans="1:10" s="66" customFormat="1" ht="24" customHeight="1">
      <c r="A29" s="76" t="s">
        <v>172</v>
      </c>
      <c r="B29" s="77">
        <v>-24739.402229999985</v>
      </c>
      <c r="C29" s="77">
        <v>-70309.078060000465</v>
      </c>
      <c r="D29" s="77">
        <v>-45569.67583000048</v>
      </c>
      <c r="E29" s="87">
        <v>-62185.61761999999</v>
      </c>
      <c r="F29" s="199">
        <v>8123.4604400004755</v>
      </c>
      <c r="G29" s="191"/>
      <c r="H29" s="48"/>
      <c r="I29" s="65"/>
      <c r="J29" s="48"/>
    </row>
    <row r="30" spans="1:10" s="66" customFormat="1" ht="24" customHeight="1">
      <c r="A30" s="76" t="s">
        <v>173</v>
      </c>
      <c r="B30" s="77">
        <v>-316864.81700000068</v>
      </c>
      <c r="C30" s="77">
        <v>108173.32147999934</v>
      </c>
      <c r="D30" s="77">
        <v>425038.13848000002</v>
      </c>
      <c r="E30" s="86">
        <v>-424459.11358860054</v>
      </c>
      <c r="F30" s="199">
        <v>-532632.43506859988</v>
      </c>
      <c r="G30" s="191"/>
      <c r="H30" s="48"/>
      <c r="I30" s="53"/>
      <c r="J30" s="48"/>
    </row>
    <row r="31" spans="1:10" s="66" customFormat="1" ht="24" customHeight="1">
      <c r="A31" s="76" t="s">
        <v>174</v>
      </c>
      <c r="B31" s="77">
        <v>-17012.700000000143</v>
      </c>
      <c r="C31" s="77">
        <v>-1220.4460000001236</v>
      </c>
      <c r="D31" s="77">
        <v>15792.254000000019</v>
      </c>
      <c r="E31" s="132">
        <v>-10049.100000000042</v>
      </c>
      <c r="F31" s="199">
        <v>-8828.6539999999186</v>
      </c>
      <c r="G31" s="202"/>
      <c r="H31" s="48"/>
      <c r="I31" s="65"/>
      <c r="J31" s="48"/>
    </row>
    <row r="32" spans="1:10" s="66" customFormat="1" ht="26.25" customHeight="1">
      <c r="A32" s="79" t="s">
        <v>177</v>
      </c>
      <c r="B32" s="80">
        <v>-2496890.1013800032</v>
      </c>
      <c r="C32" s="80">
        <v>449759.10987000319</v>
      </c>
      <c r="D32" s="80">
        <v>2946649.2112500062</v>
      </c>
      <c r="E32" s="81">
        <v>-2347901.6453086054</v>
      </c>
      <c r="F32" s="208">
        <v>-2797660.7551786085</v>
      </c>
      <c r="G32" s="210"/>
      <c r="H32" s="48"/>
      <c r="I32" s="65"/>
      <c r="J32" s="48"/>
    </row>
    <row r="33" spans="1:10" s="66" customFormat="1" ht="20.25" customHeight="1" thickBot="1">
      <c r="A33" s="84" t="s">
        <v>8</v>
      </c>
      <c r="B33" s="78"/>
      <c r="C33" s="78"/>
      <c r="D33" s="83" t="s">
        <v>9</v>
      </c>
      <c r="E33" s="82"/>
      <c r="F33" s="209"/>
      <c r="G33" s="128"/>
      <c r="H33" s="48"/>
      <c r="I33" s="65"/>
      <c r="J33" s="48"/>
    </row>
    <row r="34" spans="1:10" ht="17" thickTop="1">
      <c r="A34" s="136" t="s">
        <v>21</v>
      </c>
      <c r="B34" s="67"/>
      <c r="C34" s="67"/>
      <c r="D34" s="67"/>
      <c r="E34" s="72"/>
      <c r="F34" s="67"/>
      <c r="G34" s="41"/>
      <c r="I34" s="64"/>
    </row>
    <row r="35" spans="1:10">
      <c r="A35" s="105"/>
      <c r="B35" s="70"/>
      <c r="C35" s="70"/>
      <c r="D35" s="70"/>
      <c r="E35" s="54"/>
      <c r="F35" s="70"/>
      <c r="G35" s="4"/>
      <c r="I35" s="3"/>
    </row>
    <row r="36" spans="1:10">
      <c r="A36" s="106"/>
      <c r="B36" s="70"/>
      <c r="C36" s="70"/>
      <c r="D36" s="70"/>
      <c r="E36" s="54"/>
      <c r="F36" s="70"/>
      <c r="G36" s="4"/>
    </row>
    <row r="37" spans="1:10">
      <c r="B37" s="70"/>
      <c r="C37" s="70"/>
      <c r="D37" s="70"/>
      <c r="E37" s="54"/>
      <c r="F37" s="70"/>
      <c r="G37" s="4"/>
    </row>
    <row r="38" spans="1:10">
      <c r="B38" s="70"/>
      <c r="C38" s="70"/>
      <c r="D38" s="70"/>
      <c r="E38" s="54"/>
      <c r="F38" s="70"/>
    </row>
    <row r="39" spans="1:10">
      <c r="B39" s="70"/>
      <c r="C39" s="70"/>
      <c r="D39" s="70"/>
      <c r="E39" s="54"/>
      <c r="F39" s="70"/>
    </row>
    <row r="40" spans="1:10">
      <c r="A40" s="2"/>
      <c r="B40" s="70"/>
      <c r="C40" s="70"/>
      <c r="D40" s="70"/>
      <c r="E40" s="54"/>
      <c r="F40" s="70"/>
    </row>
    <row r="41" spans="1:10">
      <c r="A41" s="2"/>
      <c r="B41" s="70"/>
      <c r="C41" s="70"/>
      <c r="D41" s="70"/>
      <c r="E41" s="54"/>
      <c r="F41" s="70"/>
    </row>
    <row r="42" spans="1:10">
      <c r="B42" s="70"/>
      <c r="C42" s="70"/>
      <c r="D42" s="70"/>
      <c r="E42" s="54"/>
      <c r="F42" s="70"/>
    </row>
    <row r="43" spans="1:10">
      <c r="A43" s="2"/>
      <c r="B43" s="70"/>
      <c r="C43" s="70"/>
      <c r="D43" s="70"/>
      <c r="E43" s="54"/>
      <c r="F43" s="70"/>
    </row>
    <row r="44" spans="1:10">
      <c r="B44" s="70"/>
      <c r="C44" s="70"/>
      <c r="D44" s="70"/>
      <c r="E44" s="54"/>
      <c r="F44" s="70"/>
    </row>
    <row r="45" spans="1:10">
      <c r="B45" s="70"/>
      <c r="C45" s="70"/>
      <c r="D45" s="70"/>
      <c r="E45" s="54"/>
      <c r="F45" s="70"/>
    </row>
    <row r="46" spans="1:10">
      <c r="B46" s="70"/>
      <c r="C46" s="70"/>
      <c r="D46" s="70"/>
      <c r="E46" s="54"/>
      <c r="F46" s="70"/>
    </row>
    <row r="47" spans="1:10">
      <c r="B47" s="70"/>
      <c r="C47" s="70"/>
      <c r="D47" s="70"/>
      <c r="E47" s="54"/>
      <c r="F47" s="70"/>
    </row>
    <row r="48" spans="1:10">
      <c r="B48" s="70"/>
      <c r="C48" s="70"/>
      <c r="D48" s="70"/>
      <c r="E48" s="54"/>
      <c r="F48" s="70"/>
    </row>
    <row r="49" spans="1:6">
      <c r="A49" s="2"/>
      <c r="B49" s="70"/>
      <c r="C49" s="70"/>
      <c r="D49" s="70"/>
      <c r="E49" s="54"/>
      <c r="F49" s="70"/>
    </row>
    <row r="50" spans="1:6">
      <c r="A50" s="2"/>
      <c r="B50" s="70"/>
      <c r="C50" s="70"/>
      <c r="D50" s="70"/>
      <c r="E50" s="54"/>
      <c r="F50" s="70"/>
    </row>
    <row r="51" spans="1:6">
      <c r="A51" s="2"/>
      <c r="B51" s="70"/>
      <c r="C51" s="70"/>
      <c r="D51" s="70"/>
      <c r="E51" s="54"/>
      <c r="F51" s="70"/>
    </row>
    <row r="52" spans="1:6">
      <c r="B52" s="70"/>
      <c r="C52" s="70"/>
      <c r="D52" s="70"/>
      <c r="E52" s="54"/>
      <c r="F52" s="70"/>
    </row>
    <row r="53" spans="1:6">
      <c r="B53" s="70"/>
      <c r="C53" s="70"/>
      <c r="D53" s="70"/>
      <c r="E53" s="54"/>
      <c r="F53" s="70"/>
    </row>
    <row r="54" spans="1:6">
      <c r="B54" s="70"/>
      <c r="C54" s="70"/>
      <c r="D54" s="70"/>
      <c r="E54" s="54"/>
      <c r="F54" s="70"/>
    </row>
    <row r="55" spans="1:6">
      <c r="B55" s="70"/>
      <c r="C55" s="70"/>
      <c r="D55" s="70"/>
      <c r="E55" s="54"/>
      <c r="F55" s="70"/>
    </row>
    <row r="56" spans="1:6">
      <c r="B56" s="70"/>
      <c r="C56" s="70"/>
      <c r="D56" s="70"/>
      <c r="E56" s="54"/>
      <c r="F56" s="70"/>
    </row>
    <row r="57" spans="1:6">
      <c r="B57" s="70"/>
      <c r="C57" s="70"/>
      <c r="D57" s="70"/>
      <c r="E57" s="54"/>
      <c r="F57" s="70"/>
    </row>
    <row r="58" spans="1:6">
      <c r="B58" s="70"/>
      <c r="C58" s="70"/>
      <c r="D58" s="70"/>
      <c r="E58" s="54"/>
      <c r="F58" s="70"/>
    </row>
    <row r="59" spans="1:6">
      <c r="B59" s="70"/>
      <c r="C59" s="70"/>
      <c r="D59" s="70"/>
      <c r="E59" s="54"/>
      <c r="F59" s="70"/>
    </row>
    <row r="60" spans="1:6">
      <c r="B60" s="70"/>
      <c r="C60" s="70"/>
      <c r="D60" s="70"/>
      <c r="E60" s="54"/>
      <c r="F60" s="70"/>
    </row>
    <row r="61" spans="1:6">
      <c r="B61" s="70"/>
      <c r="C61" s="70"/>
      <c r="D61" s="70"/>
      <c r="E61" s="54"/>
      <c r="F61" s="70"/>
    </row>
    <row r="62" spans="1:6">
      <c r="A62" s="2"/>
      <c r="B62" s="70"/>
      <c r="C62" s="70"/>
      <c r="D62" s="70"/>
      <c r="E62" s="54"/>
      <c r="F62" s="70"/>
    </row>
  </sheetData>
  <mergeCells count="1">
    <mergeCell ref="A1:F1"/>
  </mergeCells>
  <phoneticPr fontId="8" type="noConversion"/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26.04.2017</oddHeader>
    <oddFooter>&amp;LQuelle: FkF Mai 2017&amp;RBlatt 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8">
    <pageSetUpPr fitToPage="1"/>
  </sheetPr>
  <dimension ref="A1:O55"/>
  <sheetViews>
    <sheetView view="pageLayout" topLeftCell="A10" zoomScaleNormal="100" workbookViewId="0">
      <selection activeCell="H46" sqref="H46"/>
    </sheetView>
  </sheetViews>
  <sheetFormatPr baseColWidth="10" defaultRowHeight="16"/>
  <cols>
    <col min="1" max="1" width="21.33203125" style="69" customWidth="1"/>
    <col min="2" max="2" width="12.33203125" style="71" customWidth="1"/>
    <col min="3" max="3" width="13" style="71" customWidth="1"/>
    <col min="4" max="4" width="12.6640625" style="71" customWidth="1"/>
    <col min="5" max="5" width="12.5" style="71" customWidth="1"/>
    <col min="6" max="6" width="15" style="75" customWidth="1"/>
    <col min="7" max="7" width="2.1640625" customWidth="1"/>
    <col min="8" max="8" width="11.5" style="59" customWidth="1"/>
    <col min="9" max="9" width="25.6640625" style="59" customWidth="1"/>
    <col min="10" max="10" width="14.83203125" style="59" customWidth="1"/>
    <col min="11" max="11" width="16.6640625" style="59" customWidth="1"/>
    <col min="12" max="12" width="18.6640625" style="59" customWidth="1"/>
    <col min="13" max="13" width="13.6640625" style="59" customWidth="1"/>
    <col min="14" max="14" width="13.6640625" style="59" hidden="1" customWidth="1"/>
    <col min="15" max="15" width="13.5" style="59" customWidth="1"/>
    <col min="16" max="62" width="11.5" customWidth="1"/>
  </cols>
  <sheetData>
    <row r="1" spans="1:15" s="61" customFormat="1" ht="37.5" customHeight="1" thickBot="1">
      <c r="A1" s="578" t="s">
        <v>15</v>
      </c>
      <c r="B1" s="579"/>
      <c r="C1" s="579"/>
      <c r="D1" s="579"/>
      <c r="E1" s="579"/>
      <c r="F1" s="579"/>
      <c r="G1" s="4"/>
      <c r="H1" s="60"/>
      <c r="I1" s="60"/>
      <c r="J1" s="60"/>
      <c r="K1" s="60"/>
      <c r="L1" s="60"/>
      <c r="M1" s="60"/>
      <c r="N1" s="60"/>
      <c r="O1" s="60"/>
    </row>
    <row r="2" spans="1:15" ht="15" customHeight="1" thickTop="1">
      <c r="A2" s="108" t="s">
        <v>2</v>
      </c>
      <c r="B2" s="172" t="s">
        <v>22</v>
      </c>
      <c r="C2" s="172" t="s">
        <v>23</v>
      </c>
      <c r="D2" s="172" t="s">
        <v>24</v>
      </c>
      <c r="E2" s="172" t="s">
        <v>22</v>
      </c>
      <c r="F2" s="62" t="s">
        <v>24</v>
      </c>
      <c r="G2" s="123"/>
      <c r="I2" s="39"/>
      <c r="J2" s="39"/>
      <c r="K2" s="39"/>
      <c r="L2" s="39"/>
      <c r="M2" s="39"/>
      <c r="N2" s="39"/>
    </row>
    <row r="3" spans="1:15" ht="14">
      <c r="A3" s="63" t="s">
        <v>1</v>
      </c>
      <c r="B3" s="173" t="s">
        <v>22</v>
      </c>
      <c r="C3" s="173" t="s">
        <v>23</v>
      </c>
      <c r="D3" s="174" t="s">
        <v>187</v>
      </c>
      <c r="E3" s="173" t="s">
        <v>22</v>
      </c>
      <c r="F3" s="197" t="s">
        <v>188</v>
      </c>
      <c r="G3" s="204"/>
      <c r="I3" s="39"/>
      <c r="J3" s="39"/>
      <c r="K3" s="39"/>
      <c r="L3" s="39"/>
      <c r="M3" s="39"/>
      <c r="N3" s="39"/>
    </row>
    <row r="4" spans="1:15" ht="13">
      <c r="A4" s="112">
        <v>0</v>
      </c>
      <c r="B4" s="175">
        <v>2016</v>
      </c>
      <c r="C4" s="175">
        <v>2016</v>
      </c>
      <c r="D4" s="176">
        <v>0</v>
      </c>
      <c r="E4" s="175">
        <v>2017</v>
      </c>
      <c r="F4" s="113">
        <v>0</v>
      </c>
      <c r="G4" s="127"/>
      <c r="I4" s="39"/>
      <c r="J4" s="39"/>
      <c r="K4" s="39"/>
      <c r="L4" s="39"/>
      <c r="M4" s="39"/>
      <c r="N4" s="39"/>
    </row>
    <row r="5" spans="1:15" s="66" customFormat="1" ht="27" customHeight="1">
      <c r="A5" s="186" t="s">
        <v>16</v>
      </c>
      <c r="B5" s="181">
        <v>0</v>
      </c>
      <c r="C5" s="182">
        <v>0</v>
      </c>
      <c r="D5" s="177">
        <v>0</v>
      </c>
      <c r="E5" s="178" t="s">
        <v>0</v>
      </c>
      <c r="F5" s="114">
        <v>0</v>
      </c>
      <c r="G5" s="205"/>
      <c r="H5" s="48"/>
      <c r="I5" s="64"/>
      <c r="J5" s="39" t="s">
        <v>0</v>
      </c>
      <c r="K5" s="64"/>
      <c r="L5" s="64"/>
      <c r="M5" s="64"/>
      <c r="N5" s="65"/>
      <c r="O5" s="48"/>
    </row>
    <row r="6" spans="1:15" s="66" customFormat="1" ht="24" customHeight="1">
      <c r="A6" s="185" t="s">
        <v>27</v>
      </c>
      <c r="B6" s="137">
        <v>0.72558291040691636</v>
      </c>
      <c r="C6" s="137">
        <v>2.5294001920900575</v>
      </c>
      <c r="D6" s="88">
        <v>1.8038172816831413</v>
      </c>
      <c r="E6" s="137">
        <v>0.77778476135342656</v>
      </c>
      <c r="F6" s="211">
        <v>-1.751615430736631</v>
      </c>
      <c r="G6" s="201"/>
      <c r="H6" s="48"/>
      <c r="I6" s="64"/>
      <c r="J6" s="68"/>
      <c r="K6" s="68"/>
      <c r="L6" s="68"/>
      <c r="M6" s="56"/>
      <c r="N6" s="65"/>
      <c r="O6" s="48"/>
    </row>
    <row r="7" spans="1:15" s="66" customFormat="1" ht="24" customHeight="1">
      <c r="A7" s="180" t="s">
        <v>104</v>
      </c>
      <c r="B7" s="89">
        <v>1.2488043648151204</v>
      </c>
      <c r="C7" s="89">
        <v>1.3166864224509933</v>
      </c>
      <c r="D7" s="89">
        <v>6.7882057635872961E-2</v>
      </c>
      <c r="E7" s="90">
        <v>0.64312354795690585</v>
      </c>
      <c r="F7" s="213">
        <v>-0.67356287449408747</v>
      </c>
      <c r="G7" s="191"/>
      <c r="H7" s="48"/>
      <c r="I7" s="64"/>
      <c r="J7" s="68"/>
      <c r="K7" s="68"/>
      <c r="L7" s="68"/>
      <c r="M7" s="53"/>
      <c r="N7" s="65"/>
      <c r="O7" s="48"/>
    </row>
    <row r="8" spans="1:15" s="66" customFormat="1" ht="24" customHeight="1">
      <c r="A8" s="180" t="s">
        <v>105</v>
      </c>
      <c r="B8" s="89">
        <v>0.81343525148031659</v>
      </c>
      <c r="C8" s="89">
        <v>0.61443131339521362</v>
      </c>
      <c r="D8" s="89">
        <v>-0.19900393808510297</v>
      </c>
      <c r="E8" s="138">
        <v>0.88477997401239983</v>
      </c>
      <c r="F8" s="213">
        <v>0.27034866061718621</v>
      </c>
      <c r="G8" s="191"/>
      <c r="H8" s="48"/>
      <c r="I8" s="64"/>
      <c r="J8" s="68"/>
      <c r="K8" s="68"/>
      <c r="L8" s="68"/>
      <c r="M8" s="56"/>
      <c r="N8" s="65"/>
      <c r="O8" s="48"/>
    </row>
    <row r="9" spans="1:15" s="66" customFormat="1" ht="24" customHeight="1">
      <c r="A9" s="180" t="s">
        <v>106</v>
      </c>
      <c r="B9" s="89">
        <v>0.52352319781772361</v>
      </c>
      <c r="C9" s="89">
        <v>0.87512267515618869</v>
      </c>
      <c r="D9" s="89">
        <v>0.35159947733846508</v>
      </c>
      <c r="E9" s="138">
        <v>0.32684307047419497</v>
      </c>
      <c r="F9" s="213">
        <v>-0.54827960468199377</v>
      </c>
      <c r="G9" s="191"/>
      <c r="H9" s="48"/>
      <c r="I9" s="64"/>
      <c r="J9" s="68"/>
      <c r="K9" s="68"/>
      <c r="L9" s="68"/>
      <c r="M9" s="56"/>
      <c r="N9" s="65"/>
      <c r="O9" s="48"/>
    </row>
    <row r="10" spans="1:15" s="66" customFormat="1" ht="24" customHeight="1">
      <c r="A10" s="180" t="s">
        <v>107</v>
      </c>
      <c r="B10" s="89">
        <v>0.97436245133634314</v>
      </c>
      <c r="C10" s="89">
        <v>2.8688786762784382</v>
      </c>
      <c r="D10" s="90">
        <v>1.894516224942095</v>
      </c>
      <c r="E10" s="89">
        <v>0.88094542947610455</v>
      </c>
      <c r="F10" s="214">
        <v>-1.9879332468023336</v>
      </c>
      <c r="G10" s="191"/>
      <c r="H10" s="48"/>
      <c r="I10" s="64"/>
      <c r="J10" s="68"/>
      <c r="K10" s="68"/>
      <c r="L10" s="68"/>
      <c r="M10" s="56"/>
      <c r="N10" s="65"/>
      <c r="O10" s="48"/>
    </row>
    <row r="11" spans="1:15" s="66" customFormat="1" ht="24" customHeight="1">
      <c r="A11" s="180" t="s">
        <v>108</v>
      </c>
      <c r="B11" s="89" t="s">
        <v>109</v>
      </c>
      <c r="C11" s="89">
        <v>0.32529881862404503</v>
      </c>
      <c r="D11" s="89" t="s">
        <v>189</v>
      </c>
      <c r="E11" s="89" t="s">
        <v>109</v>
      </c>
      <c r="F11" s="213" t="s">
        <v>189</v>
      </c>
      <c r="G11" s="191"/>
      <c r="H11" s="48"/>
      <c r="I11" s="64"/>
      <c r="J11" s="68"/>
      <c r="K11" s="68"/>
      <c r="L11" s="68"/>
      <c r="M11" s="56"/>
      <c r="N11" s="65"/>
      <c r="O11" s="48"/>
    </row>
    <row r="12" spans="1:15" s="66" customFormat="1" ht="24" customHeight="1">
      <c r="A12" s="180" t="s">
        <v>110</v>
      </c>
      <c r="B12" s="138" t="s">
        <v>109</v>
      </c>
      <c r="C12" s="138">
        <v>0.79624287568690466</v>
      </c>
      <c r="D12" s="89" t="s">
        <v>189</v>
      </c>
      <c r="E12" s="138">
        <v>8.7311542780685494E-2</v>
      </c>
      <c r="F12" s="213">
        <v>-0.70893133290621912</v>
      </c>
      <c r="G12" s="191"/>
      <c r="H12" s="48"/>
      <c r="I12" s="64"/>
      <c r="J12" s="68"/>
      <c r="K12" s="68"/>
      <c r="L12" s="68"/>
      <c r="M12" s="56"/>
      <c r="N12" s="65"/>
      <c r="O12" s="48"/>
    </row>
    <row r="13" spans="1:15" s="66" customFormat="1" ht="24" customHeight="1">
      <c r="A13" s="180" t="s">
        <v>111</v>
      </c>
      <c r="B13" s="138">
        <v>1.4754459370186584E-2</v>
      </c>
      <c r="C13" s="138">
        <v>0.94092801544681104</v>
      </c>
      <c r="D13" s="90">
        <v>0.92617355607662444</v>
      </c>
      <c r="E13" s="138">
        <v>0.63576103373049164</v>
      </c>
      <c r="F13" s="214">
        <v>-0.3051669817163194</v>
      </c>
      <c r="G13" s="191"/>
      <c r="H13" s="48"/>
      <c r="I13" s="64"/>
      <c r="J13" s="68"/>
      <c r="K13" s="68"/>
      <c r="L13" s="68"/>
      <c r="M13" s="56"/>
      <c r="N13" s="65"/>
      <c r="O13" s="48"/>
    </row>
    <row r="14" spans="1:15" s="66" customFormat="1" ht="24" customHeight="1">
      <c r="A14" s="180" t="s">
        <v>112</v>
      </c>
      <c r="B14" s="89" t="s">
        <v>109</v>
      </c>
      <c r="C14" s="89" t="s">
        <v>109</v>
      </c>
      <c r="D14" s="89" t="s">
        <v>189</v>
      </c>
      <c r="E14" s="138" t="s">
        <v>109</v>
      </c>
      <c r="F14" s="213" t="s">
        <v>189</v>
      </c>
      <c r="G14" s="191"/>
      <c r="H14" s="48"/>
      <c r="I14" s="64"/>
      <c r="J14" s="68"/>
      <c r="K14" s="68"/>
      <c r="L14" s="68"/>
      <c r="M14" s="56"/>
      <c r="N14" s="65"/>
      <c r="O14" s="48"/>
    </row>
    <row r="15" spans="1:15" s="66" customFormat="1" ht="24" customHeight="1">
      <c r="A15" s="180" t="s">
        <v>114</v>
      </c>
      <c r="B15" s="138">
        <v>0.77453914384882372</v>
      </c>
      <c r="C15" s="138">
        <v>1.4979255863297087</v>
      </c>
      <c r="D15" s="89">
        <v>0.72338644248088502</v>
      </c>
      <c r="E15" s="138">
        <v>0.77212948587998309</v>
      </c>
      <c r="F15" s="213">
        <v>-0.72579610044972565</v>
      </c>
      <c r="G15" s="191"/>
      <c r="H15" s="48"/>
      <c r="I15" s="64"/>
      <c r="J15" s="68"/>
      <c r="K15" s="68"/>
      <c r="L15" s="68"/>
      <c r="M15" s="56"/>
      <c r="N15" s="65"/>
      <c r="O15" s="48"/>
    </row>
    <row r="16" spans="1:15" s="66" customFormat="1" ht="24" customHeight="1">
      <c r="A16" s="180" t="s">
        <v>158</v>
      </c>
      <c r="B16" s="89">
        <v>0.27825136921713733</v>
      </c>
      <c r="C16" s="89">
        <v>0.70712852128414783</v>
      </c>
      <c r="D16" s="89">
        <v>0.42887715206701049</v>
      </c>
      <c r="E16" s="139">
        <v>0.64237070247344019</v>
      </c>
      <c r="F16" s="213">
        <v>-6.4757818810707635E-2</v>
      </c>
      <c r="G16" s="191"/>
      <c r="H16" s="48"/>
      <c r="I16" s="64"/>
      <c r="J16" s="68"/>
      <c r="K16" s="68"/>
      <c r="L16" s="68"/>
      <c r="M16" s="53"/>
      <c r="N16" s="65"/>
      <c r="O16" s="48"/>
    </row>
    <row r="17" spans="1:15" s="66" customFormat="1" ht="24" customHeight="1">
      <c r="A17" s="180" t="s">
        <v>159</v>
      </c>
      <c r="B17" s="89" t="s">
        <v>109</v>
      </c>
      <c r="C17" s="89">
        <v>0.72182501925799891</v>
      </c>
      <c r="D17" s="89" t="s">
        <v>189</v>
      </c>
      <c r="E17" s="90">
        <v>0.68651482231662264</v>
      </c>
      <c r="F17" s="213">
        <v>-3.5310196941376271E-2</v>
      </c>
      <c r="G17" s="191"/>
      <c r="H17" s="48"/>
      <c r="I17" s="64"/>
      <c r="J17" s="68"/>
      <c r="K17" s="68"/>
      <c r="L17" s="68"/>
      <c r="M17" s="53"/>
      <c r="N17" s="65"/>
      <c r="O17" s="48"/>
    </row>
    <row r="18" spans="1:15" s="66" customFormat="1" ht="24" customHeight="1">
      <c r="A18" s="180" t="s">
        <v>160</v>
      </c>
      <c r="B18" s="138">
        <v>9.7477347474015139E-2</v>
      </c>
      <c r="C18" s="138" t="s">
        <v>109</v>
      </c>
      <c r="D18" s="89" t="s">
        <v>189</v>
      </c>
      <c r="E18" s="138">
        <v>0.19119996924141641</v>
      </c>
      <c r="F18" s="213" t="s">
        <v>189</v>
      </c>
      <c r="G18" s="191"/>
      <c r="H18" s="48"/>
      <c r="I18" s="64"/>
      <c r="J18" s="68"/>
      <c r="K18" s="68"/>
      <c r="L18" s="68"/>
      <c r="M18" s="56"/>
      <c r="N18" s="65"/>
      <c r="O18" s="48"/>
    </row>
    <row r="19" spans="1:15" s="66" customFormat="1" ht="24" customHeight="1">
      <c r="A19" s="76" t="s">
        <v>161</v>
      </c>
      <c r="B19" s="89">
        <v>9.1960955035987488E-2</v>
      </c>
      <c r="C19" s="89">
        <v>4.489991568589379</v>
      </c>
      <c r="D19" s="89">
        <v>4.3980306135533915</v>
      </c>
      <c r="E19" s="89">
        <v>1.0393204416854269</v>
      </c>
      <c r="F19" s="215">
        <v>-3.4506711269039521</v>
      </c>
      <c r="G19" s="191"/>
      <c r="H19" s="48"/>
      <c r="I19" s="64"/>
      <c r="J19" s="68"/>
      <c r="K19" s="68"/>
      <c r="L19" s="68"/>
      <c r="M19" s="56"/>
      <c r="N19" s="65"/>
      <c r="O19" s="48"/>
    </row>
    <row r="20" spans="1:15" s="66" customFormat="1" ht="24" customHeight="1">
      <c r="A20" s="76" t="s">
        <v>162</v>
      </c>
      <c r="B20" s="89">
        <v>0.4942940517921694</v>
      </c>
      <c r="C20" s="89" t="s">
        <v>109</v>
      </c>
      <c r="D20" s="90" t="s">
        <v>189</v>
      </c>
      <c r="E20" s="89">
        <v>0.76775313404050149</v>
      </c>
      <c r="F20" s="215" t="s">
        <v>189</v>
      </c>
      <c r="G20" s="191"/>
      <c r="H20" s="48"/>
      <c r="I20" s="64"/>
      <c r="J20" s="68"/>
      <c r="K20" s="68"/>
      <c r="L20" s="68"/>
      <c r="M20" s="56"/>
      <c r="N20" s="65"/>
      <c r="O20" s="48"/>
    </row>
    <row r="21" spans="1:15" s="66" customFormat="1" ht="24" customHeight="1">
      <c r="A21" s="76" t="s">
        <v>163</v>
      </c>
      <c r="B21" s="89">
        <v>9.5158286778398507E-2</v>
      </c>
      <c r="C21" s="89">
        <v>0.63853403285740962</v>
      </c>
      <c r="D21" s="89">
        <v>0.54337574607901107</v>
      </c>
      <c r="E21" s="89">
        <v>7.2748858447489115E-2</v>
      </c>
      <c r="F21" s="216">
        <v>-0.56578517440992049</v>
      </c>
      <c r="G21" s="191"/>
      <c r="H21" s="48"/>
      <c r="I21" s="64"/>
      <c r="J21" s="68"/>
      <c r="K21" s="68"/>
      <c r="L21" s="68"/>
      <c r="M21" s="56"/>
      <c r="N21" s="65"/>
      <c r="O21" s="48"/>
    </row>
    <row r="22" spans="1:15" s="66" customFormat="1" ht="24" customHeight="1">
      <c r="A22" s="76" t="s">
        <v>164</v>
      </c>
      <c r="B22" s="89">
        <v>0.43211562975821755</v>
      </c>
      <c r="C22" s="89">
        <v>1.0163765281471695</v>
      </c>
      <c r="D22" s="89">
        <v>0.5842608983889519</v>
      </c>
      <c r="E22" s="89">
        <v>0.48950533877430608</v>
      </c>
      <c r="F22" s="215">
        <v>-0.52687118937286348</v>
      </c>
      <c r="G22" s="191"/>
      <c r="H22" s="48"/>
      <c r="I22" s="64"/>
      <c r="J22" s="68"/>
      <c r="K22" s="68"/>
      <c r="L22" s="68"/>
      <c r="M22" s="56"/>
      <c r="N22" s="65"/>
      <c r="O22" s="48"/>
    </row>
    <row r="23" spans="1:15" s="66" customFormat="1" ht="24" customHeight="1">
      <c r="A23" s="76" t="s">
        <v>165</v>
      </c>
      <c r="B23" s="89">
        <v>0.62958843159065625</v>
      </c>
      <c r="C23" s="89">
        <v>0.64544437939590316</v>
      </c>
      <c r="D23" s="89">
        <v>1.5855947805246906E-2</v>
      </c>
      <c r="E23" s="89">
        <v>0.70766909161328984</v>
      </c>
      <c r="F23" s="215">
        <v>6.222471221738668E-2</v>
      </c>
      <c r="G23" s="191"/>
      <c r="H23" s="48"/>
      <c r="I23" s="64"/>
      <c r="J23" s="68"/>
      <c r="K23" s="68"/>
      <c r="L23" s="68"/>
      <c r="M23" s="56"/>
      <c r="N23" s="65"/>
      <c r="O23" s="48"/>
    </row>
    <row r="24" spans="1:15" s="66" customFormat="1" ht="24" customHeight="1">
      <c r="A24" s="76" t="s">
        <v>166</v>
      </c>
      <c r="B24" s="89">
        <v>0.47380369801884825</v>
      </c>
      <c r="C24" s="89">
        <v>1.9177411856875579E-2</v>
      </c>
      <c r="D24" s="89">
        <v>-0.45462628616197265</v>
      </c>
      <c r="E24" s="89">
        <v>0.90805455149533765</v>
      </c>
      <c r="F24" s="215">
        <v>0.88887713963846204</v>
      </c>
      <c r="G24" s="191"/>
      <c r="H24" s="48"/>
      <c r="I24" s="64"/>
      <c r="J24" s="68"/>
      <c r="K24" s="68"/>
      <c r="L24" s="68"/>
      <c r="M24" s="56"/>
      <c r="N24" s="65"/>
      <c r="O24" s="48"/>
    </row>
    <row r="25" spans="1:15" s="66" customFormat="1" ht="24" customHeight="1">
      <c r="A25" s="76" t="s">
        <v>167</v>
      </c>
      <c r="B25" s="89">
        <v>0.10532606134060532</v>
      </c>
      <c r="C25" s="89">
        <v>0.45214193190229457</v>
      </c>
      <c r="D25" s="89">
        <v>0.34681587056168928</v>
      </c>
      <c r="E25" s="138">
        <v>0.34418377832349306</v>
      </c>
      <c r="F25" s="215">
        <v>-0.10795815357880151</v>
      </c>
      <c r="G25" s="191"/>
      <c r="H25" s="48"/>
      <c r="I25" s="64"/>
      <c r="J25" s="68"/>
      <c r="K25" s="68"/>
      <c r="L25" s="68"/>
      <c r="M25" s="56"/>
      <c r="N25" s="65"/>
      <c r="O25" s="48"/>
    </row>
    <row r="26" spans="1:15" s="66" customFormat="1" ht="24" customHeight="1">
      <c r="A26" s="76" t="s">
        <v>168</v>
      </c>
      <c r="B26" s="89">
        <v>0.44335258167331459</v>
      </c>
      <c r="C26" s="89">
        <v>0.75062332544098787</v>
      </c>
      <c r="D26" s="90">
        <v>0.30727074376767327</v>
      </c>
      <c r="E26" s="89">
        <v>0.69865176531893491</v>
      </c>
      <c r="F26" s="216">
        <v>-5.1971560122052951E-2</v>
      </c>
      <c r="G26" s="191"/>
      <c r="H26" s="48"/>
      <c r="I26" s="64"/>
      <c r="J26" s="68"/>
      <c r="K26" s="68"/>
      <c r="L26" s="68"/>
      <c r="M26" s="56"/>
      <c r="N26" s="65"/>
      <c r="O26" s="48"/>
    </row>
    <row r="27" spans="1:15" s="66" customFormat="1" ht="24" customHeight="1">
      <c r="A27" s="76" t="s">
        <v>169</v>
      </c>
      <c r="B27" s="89">
        <v>0.50712922156508611</v>
      </c>
      <c r="C27" s="89">
        <v>2.2637988158233715</v>
      </c>
      <c r="D27" s="89">
        <v>1.7566695942582853</v>
      </c>
      <c r="E27" s="90">
        <v>0.59120411333024192</v>
      </c>
      <c r="F27" s="216">
        <v>-1.6725947024931296</v>
      </c>
      <c r="G27" s="191"/>
      <c r="H27" s="48"/>
      <c r="I27" s="64"/>
      <c r="J27" s="68"/>
      <c r="K27" s="68"/>
      <c r="L27" s="68"/>
      <c r="M27" s="53"/>
      <c r="N27" s="65"/>
      <c r="O27" s="48"/>
    </row>
    <row r="28" spans="1:15" s="66" customFormat="1" ht="24" customHeight="1">
      <c r="A28" s="76" t="s">
        <v>171</v>
      </c>
      <c r="B28" s="89">
        <v>1.2250880607473069</v>
      </c>
      <c r="C28" s="89">
        <v>1.4664422453115544</v>
      </c>
      <c r="D28" s="89">
        <v>0.24135418456424751</v>
      </c>
      <c r="E28" s="89">
        <v>1.002284328020788</v>
      </c>
      <c r="F28" s="215">
        <v>-0.46415791729076639</v>
      </c>
      <c r="G28" s="191"/>
      <c r="H28" s="48"/>
      <c r="I28" s="64"/>
      <c r="J28" s="68"/>
      <c r="K28" s="68"/>
      <c r="L28" s="68"/>
      <c r="M28" s="56"/>
      <c r="N28" s="65"/>
      <c r="O28" s="48"/>
    </row>
    <row r="29" spans="1:15" s="66" customFormat="1" ht="24" customHeight="1">
      <c r="A29" s="76" t="s">
        <v>172</v>
      </c>
      <c r="B29" s="89">
        <v>0.59765374373209434</v>
      </c>
      <c r="C29" s="89" t="s">
        <v>109</v>
      </c>
      <c r="D29" s="89" t="s">
        <v>189</v>
      </c>
      <c r="E29" s="89">
        <v>1.2167845511416329E-2</v>
      </c>
      <c r="F29" s="216" t="s">
        <v>189</v>
      </c>
      <c r="G29" s="191"/>
      <c r="H29" s="48"/>
      <c r="I29" s="64"/>
      <c r="J29" s="68"/>
      <c r="K29" s="68"/>
      <c r="L29" s="68"/>
      <c r="M29" s="56"/>
      <c r="N29" s="65"/>
      <c r="O29" s="48"/>
    </row>
    <row r="30" spans="1:15" s="66" customFormat="1" ht="24" customHeight="1">
      <c r="A30" s="76" t="s">
        <v>173</v>
      </c>
      <c r="B30" s="89">
        <v>0.58900596515321302</v>
      </c>
      <c r="C30" s="89">
        <v>1.2556541901306042</v>
      </c>
      <c r="D30" s="89">
        <v>0.66664822497739118</v>
      </c>
      <c r="E30" s="90">
        <v>0.47724084829550745</v>
      </c>
      <c r="F30" s="216">
        <v>-0.77841334183509669</v>
      </c>
      <c r="G30" s="191"/>
      <c r="H30" s="48"/>
      <c r="I30" s="64"/>
      <c r="J30" s="68"/>
      <c r="K30" s="68"/>
      <c r="L30" s="68"/>
      <c r="M30" s="53"/>
      <c r="N30" s="53"/>
      <c r="O30" s="48"/>
    </row>
    <row r="31" spans="1:15" s="66" customFormat="1" ht="24" customHeight="1">
      <c r="A31" s="142" t="s">
        <v>174</v>
      </c>
      <c r="B31" s="140">
        <v>0.5263632643175078</v>
      </c>
      <c r="C31" s="140">
        <v>0.95721163322379643</v>
      </c>
      <c r="D31" s="140">
        <v>0.43084836890628864</v>
      </c>
      <c r="E31" s="141">
        <v>0.69479557064672559</v>
      </c>
      <c r="F31" s="217">
        <v>-0.26241606257707084</v>
      </c>
      <c r="G31" s="202"/>
      <c r="H31" s="48"/>
      <c r="I31" s="64"/>
      <c r="J31" s="68"/>
      <c r="K31" s="68"/>
      <c r="L31" s="68"/>
      <c r="M31" s="56"/>
      <c r="N31" s="65"/>
      <c r="O31" s="48"/>
    </row>
    <row r="32" spans="1:15" s="66" customFormat="1" ht="19.5" customHeight="1" thickBot="1">
      <c r="A32" s="187" t="s">
        <v>177</v>
      </c>
      <c r="B32" s="188">
        <v>0.53417655419126164</v>
      </c>
      <c r="C32" s="188">
        <v>1.0757257806089229</v>
      </c>
      <c r="D32" s="189">
        <v>0.54154922641766123</v>
      </c>
      <c r="E32" s="188">
        <v>0.69581153937554141</v>
      </c>
      <c r="F32" s="212">
        <v>-0.37991424123338147</v>
      </c>
      <c r="G32" s="218"/>
      <c r="H32" s="48"/>
      <c r="I32" s="64"/>
      <c r="J32" s="68"/>
      <c r="K32" s="68"/>
      <c r="L32" s="68"/>
      <c r="M32" s="56"/>
      <c r="N32" s="65"/>
      <c r="O32" s="48"/>
    </row>
    <row r="33" spans="1:14" ht="6.75" customHeight="1" thickTop="1">
      <c r="B33" s="67"/>
      <c r="C33" s="67"/>
      <c r="D33" s="67"/>
      <c r="E33" s="67"/>
      <c r="F33" s="74"/>
      <c r="G33" s="41"/>
      <c r="J33" s="64"/>
      <c r="K33" s="64"/>
      <c r="L33" s="64"/>
      <c r="M33" s="64"/>
      <c r="N33" s="64"/>
    </row>
    <row r="34" spans="1:14">
      <c r="A34" s="4" t="s">
        <v>7</v>
      </c>
      <c r="B34" s="70"/>
      <c r="C34" s="70"/>
      <c r="D34" s="70"/>
      <c r="E34" s="70"/>
      <c r="F34" s="74"/>
      <c r="G34" s="4"/>
      <c r="J34" s="3"/>
      <c r="K34" s="3"/>
      <c r="L34" s="3"/>
      <c r="M34" s="3"/>
      <c r="N34" s="3"/>
    </row>
    <row r="35" spans="1:14">
      <c r="A35" s="1" t="s">
        <v>17</v>
      </c>
      <c r="B35" s="70"/>
      <c r="C35" s="70"/>
      <c r="D35" s="70"/>
      <c r="E35" s="70"/>
      <c r="F35" s="74"/>
      <c r="G35" s="4"/>
      <c r="I35" s="3"/>
    </row>
    <row r="36" spans="1:14">
      <c r="A36" s="135" t="str">
        <f>Finanzierungsfehlbetrag!A34</f>
        <v>HRM2 / MCH2</v>
      </c>
      <c r="B36" s="70"/>
      <c r="C36" s="70"/>
      <c r="D36" s="70"/>
      <c r="E36" s="70"/>
      <c r="F36" s="74"/>
      <c r="G36" s="4"/>
    </row>
    <row r="37" spans="1:14">
      <c r="A37" s="2"/>
      <c r="B37" s="70"/>
      <c r="C37" s="70"/>
      <c r="D37" s="70"/>
      <c r="E37" s="70"/>
      <c r="F37" s="74"/>
    </row>
    <row r="38" spans="1:14">
      <c r="B38" s="70"/>
      <c r="C38" s="70"/>
      <c r="D38" s="70"/>
      <c r="E38" s="70"/>
      <c r="F38" s="74"/>
      <c r="I38" s="3"/>
    </row>
    <row r="39" spans="1:14">
      <c r="B39" s="70"/>
      <c r="C39" s="70"/>
      <c r="D39" s="70"/>
      <c r="E39" s="70"/>
      <c r="F39" s="74"/>
      <c r="I39" s="3"/>
    </row>
    <row r="40" spans="1:14">
      <c r="B40" s="70"/>
      <c r="C40" s="70"/>
      <c r="D40" s="70"/>
      <c r="E40" s="70"/>
      <c r="F40" s="74"/>
    </row>
    <row r="41" spans="1:14">
      <c r="B41" s="70"/>
      <c r="C41" s="70"/>
      <c r="D41" s="70"/>
      <c r="E41" s="70"/>
      <c r="F41" s="74"/>
    </row>
    <row r="42" spans="1:14">
      <c r="A42" s="2"/>
      <c r="B42" s="70"/>
      <c r="C42" s="70"/>
      <c r="D42" s="70"/>
      <c r="E42" s="70"/>
      <c r="F42" s="74"/>
    </row>
    <row r="43" spans="1:14">
      <c r="A43" s="2"/>
      <c r="B43" s="70"/>
      <c r="C43" s="70"/>
      <c r="D43" s="70"/>
      <c r="E43" s="70"/>
      <c r="F43" s="74"/>
    </row>
    <row r="44" spans="1:14">
      <c r="A44" s="2"/>
      <c r="B44" s="70"/>
      <c r="C44" s="70"/>
      <c r="D44" s="70"/>
      <c r="E44" s="70"/>
      <c r="F44" s="74"/>
    </row>
    <row r="45" spans="1:14">
      <c r="B45" s="70"/>
      <c r="C45" s="70"/>
      <c r="D45" s="70"/>
      <c r="E45" s="70"/>
      <c r="F45" s="74"/>
    </row>
    <row r="46" spans="1:14">
      <c r="B46" s="70"/>
      <c r="C46" s="70"/>
      <c r="D46" s="70"/>
      <c r="E46" s="70"/>
      <c r="F46" s="74"/>
    </row>
    <row r="47" spans="1:14">
      <c r="B47" s="70"/>
      <c r="C47" s="70"/>
      <c r="D47" s="70"/>
      <c r="E47" s="70"/>
      <c r="F47" s="74"/>
    </row>
    <row r="48" spans="1:14">
      <c r="B48" s="70"/>
      <c r="C48" s="70"/>
      <c r="D48" s="70"/>
      <c r="E48" s="70"/>
      <c r="F48" s="74"/>
    </row>
    <row r="49" spans="1:6">
      <c r="B49" s="70"/>
      <c r="C49" s="70"/>
      <c r="D49" s="70"/>
      <c r="E49" s="70"/>
      <c r="F49" s="74"/>
    </row>
    <row r="50" spans="1:6">
      <c r="B50" s="70"/>
      <c r="C50" s="70"/>
      <c r="D50" s="70"/>
      <c r="E50" s="70"/>
      <c r="F50" s="74"/>
    </row>
    <row r="51" spans="1:6">
      <c r="B51" s="70"/>
      <c r="C51" s="70"/>
      <c r="D51" s="70"/>
      <c r="E51" s="70"/>
      <c r="F51" s="74"/>
    </row>
    <row r="52" spans="1:6">
      <c r="B52" s="70"/>
      <c r="C52" s="70"/>
      <c r="D52" s="70"/>
      <c r="E52" s="70"/>
      <c r="F52" s="74"/>
    </row>
    <row r="53" spans="1:6">
      <c r="B53" s="70"/>
      <c r="C53" s="70"/>
      <c r="D53" s="70"/>
      <c r="E53" s="70"/>
      <c r="F53" s="74"/>
    </row>
    <row r="54" spans="1:6">
      <c r="B54" s="70"/>
      <c r="C54" s="70"/>
      <c r="D54" s="70"/>
      <c r="E54" s="70"/>
      <c r="F54" s="74"/>
    </row>
    <row r="55" spans="1:6">
      <c r="A55" s="2"/>
      <c r="B55" s="70"/>
      <c r="C55" s="70"/>
      <c r="D55" s="70"/>
      <c r="E55" s="70"/>
      <c r="F55" s="74"/>
    </row>
  </sheetData>
  <mergeCells count="1">
    <mergeCell ref="A1:F1"/>
  </mergeCells>
  <phoneticPr fontId="8" type="noConversion"/>
  <pageMargins left="0.6692913385826772" right="0.55118110236220474" top="0.98425196850393704" bottom="0.74803149606299213" header="0.51181102362204722" footer="0.47244094488188981"/>
  <pageSetup paperSize="9" scale="64" orientation="portrait" horizontalDpi="300" verticalDpi="300" r:id="rId1"/>
  <headerFooter alignWithMargins="0">
    <oddHeader>&amp;LFachgruppe für kantonale Finanzfragen (FkF)
Groupe d'étude pour les finances cantonales&amp;RZürich, 26.04.2017</oddHeader>
    <oddFooter>&amp;LQuelle: FkF Mai 2017&amp;RBlatt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N186"/>
  <sheetViews>
    <sheetView zoomScale="115" zoomScaleNormal="115" workbookViewId="0">
      <pane xSplit="3" ySplit="3" topLeftCell="D4" activePane="bottomRight" state="frozen"/>
      <selection activeCell="A31" sqref="A31"/>
      <selection pane="topRight" activeCell="A31" sqref="A31"/>
      <selection pane="bottomLeft" activeCell="A31" sqref="A31"/>
      <selection pane="bottomRight" activeCell="B31" sqref="B31"/>
    </sheetView>
  </sheetViews>
  <sheetFormatPr baseColWidth="10" defaultColWidth="11.5" defaultRowHeight="13"/>
  <cols>
    <col min="1" max="1" width="15.1640625" style="252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40" s="244" customFormat="1" ht="18" customHeight="1">
      <c r="A1" s="467" t="s">
        <v>190</v>
      </c>
      <c r="B1" s="534" t="s">
        <v>652</v>
      </c>
      <c r="C1" s="534" t="s">
        <v>105</v>
      </c>
      <c r="D1" s="241" t="s">
        <v>23</v>
      </c>
      <c r="E1" s="242" t="s">
        <v>22</v>
      </c>
      <c r="F1" s="241" t="s">
        <v>23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</row>
    <row r="2" spans="1:40" s="250" customFormat="1" ht="15" customHeight="1">
      <c r="A2" s="245"/>
      <c r="B2" s="246"/>
      <c r="C2" s="247" t="s">
        <v>192</v>
      </c>
      <c r="D2" s="248">
        <v>2015</v>
      </c>
      <c r="E2" s="249">
        <v>2016</v>
      </c>
      <c r="F2" s="248">
        <v>2016</v>
      </c>
      <c r="G2" s="249">
        <v>2017</v>
      </c>
    </row>
    <row r="3" spans="1:40" ht="15" customHeight="1">
      <c r="A3" s="571" t="s">
        <v>193</v>
      </c>
      <c r="B3" s="572"/>
      <c r="C3" s="572"/>
      <c r="D3" s="251"/>
      <c r="E3" s="251"/>
      <c r="F3" s="251"/>
      <c r="G3" s="251"/>
    </row>
    <row r="4" spans="1:40" s="257" customFormat="1" ht="12.75" customHeight="1">
      <c r="A4" s="253">
        <v>30</v>
      </c>
      <c r="B4" s="254"/>
      <c r="C4" s="255" t="s">
        <v>33</v>
      </c>
      <c r="D4" s="256">
        <v>607173.70600000001</v>
      </c>
      <c r="E4" s="256">
        <v>605298.61100000003</v>
      </c>
      <c r="F4" s="256">
        <v>614036.51199999999</v>
      </c>
      <c r="G4" s="256">
        <v>623592.47557000106</v>
      </c>
    </row>
    <row r="5" spans="1:40" s="257" customFormat="1" ht="12.75" customHeight="1">
      <c r="A5" s="258">
        <v>31</v>
      </c>
      <c r="B5" s="259"/>
      <c r="C5" s="260" t="s">
        <v>194</v>
      </c>
      <c r="D5" s="261">
        <v>209592.68299999999</v>
      </c>
      <c r="E5" s="261">
        <v>219173.821</v>
      </c>
      <c r="F5" s="261">
        <v>220853.076</v>
      </c>
      <c r="G5" s="261">
        <v>236415.22701</v>
      </c>
    </row>
    <row r="6" spans="1:40" s="257" customFormat="1" ht="12.75" customHeight="1">
      <c r="A6" s="262" t="s">
        <v>36</v>
      </c>
      <c r="B6" s="263"/>
      <c r="C6" s="264" t="s">
        <v>195</v>
      </c>
      <c r="D6" s="261">
        <v>39052.51</v>
      </c>
      <c r="E6" s="261">
        <v>39195.440999999999</v>
      </c>
      <c r="F6" s="261">
        <v>36584.523000000001</v>
      </c>
      <c r="G6" s="261">
        <v>39048.864999999998</v>
      </c>
    </row>
    <row r="7" spans="1:40" s="257" customFormat="1" ht="12.75" customHeight="1">
      <c r="A7" s="262" t="s">
        <v>196</v>
      </c>
      <c r="B7" s="263"/>
      <c r="C7" s="264" t="s">
        <v>197</v>
      </c>
      <c r="D7" s="261">
        <v>261.22915</v>
      </c>
      <c r="E7" s="261">
        <v>11</v>
      </c>
      <c r="F7" s="261">
        <v>136.80099999999999</v>
      </c>
      <c r="G7" s="261">
        <v>18</v>
      </c>
    </row>
    <row r="8" spans="1:40" s="257" customFormat="1" ht="12.75" customHeight="1">
      <c r="A8" s="265">
        <v>330</v>
      </c>
      <c r="B8" s="259"/>
      <c r="C8" s="260" t="s">
        <v>198</v>
      </c>
      <c r="D8" s="261">
        <v>119841.51300000001</v>
      </c>
      <c r="E8" s="261">
        <v>124097.546</v>
      </c>
      <c r="F8" s="261">
        <v>122320.262</v>
      </c>
      <c r="G8" s="261">
        <v>125091.156</v>
      </c>
    </row>
    <row r="9" spans="1:40" s="257" customFormat="1" ht="12.75" customHeight="1">
      <c r="A9" s="265">
        <v>332</v>
      </c>
      <c r="B9" s="259"/>
      <c r="C9" s="260" t="s">
        <v>199</v>
      </c>
      <c r="D9" s="261">
        <v>9613.4840000000004</v>
      </c>
      <c r="E9" s="261">
        <v>7548.63</v>
      </c>
      <c r="F9" s="261">
        <v>7903.4179999999997</v>
      </c>
      <c r="G9" s="261">
        <v>5421.3320000000003</v>
      </c>
    </row>
    <row r="10" spans="1:40" s="257" customFormat="1" ht="12.75" customHeight="1">
      <c r="A10" s="265">
        <v>339</v>
      </c>
      <c r="B10" s="259"/>
      <c r="C10" s="260" t="s">
        <v>200</v>
      </c>
      <c r="D10" s="261">
        <v>0</v>
      </c>
      <c r="E10" s="261">
        <v>0</v>
      </c>
      <c r="F10" s="261">
        <v>0</v>
      </c>
      <c r="G10" s="261">
        <v>0</v>
      </c>
    </row>
    <row r="11" spans="1:40" s="257" customFormat="1" ht="12.75" customHeight="1">
      <c r="A11" s="258">
        <v>350</v>
      </c>
      <c r="B11" s="259"/>
      <c r="C11" s="260" t="s">
        <v>201</v>
      </c>
      <c r="D11" s="261">
        <v>7970.7470000000003</v>
      </c>
      <c r="E11" s="261">
        <v>3926</v>
      </c>
      <c r="F11" s="261">
        <v>8862.9150000000009</v>
      </c>
      <c r="G11" s="261">
        <v>3714.6</v>
      </c>
    </row>
    <row r="12" spans="1:40" s="269" customFormat="1" ht="14">
      <c r="A12" s="266">
        <v>351</v>
      </c>
      <c r="B12" s="267"/>
      <c r="C12" s="268" t="s">
        <v>202</v>
      </c>
      <c r="D12" s="261">
        <v>0</v>
      </c>
      <c r="E12" s="261">
        <v>0</v>
      </c>
      <c r="F12" s="261">
        <v>0</v>
      </c>
      <c r="G12" s="261">
        <v>0</v>
      </c>
    </row>
    <row r="13" spans="1:40" s="257" customFormat="1" ht="12.75" customHeight="1">
      <c r="A13" s="258">
        <v>36</v>
      </c>
      <c r="B13" s="259"/>
      <c r="C13" s="260" t="s">
        <v>203</v>
      </c>
      <c r="D13" s="261">
        <v>1780433.3859999999</v>
      </c>
      <c r="E13" s="261">
        <v>1801093.64</v>
      </c>
      <c r="F13" s="261">
        <v>1823594.2779999999</v>
      </c>
      <c r="G13" s="261">
        <v>1868183.1521000001</v>
      </c>
    </row>
    <row r="14" spans="1:40" s="257" customFormat="1" ht="12.75" customHeight="1">
      <c r="A14" s="270" t="s">
        <v>204</v>
      </c>
      <c r="B14" s="259"/>
      <c r="C14" s="271" t="s">
        <v>205</v>
      </c>
      <c r="D14" s="261">
        <v>316310.90664</v>
      </c>
      <c r="E14" s="261">
        <v>322320</v>
      </c>
      <c r="F14" s="261">
        <v>328864.255</v>
      </c>
      <c r="G14" s="261">
        <v>334186.75799999997</v>
      </c>
    </row>
    <row r="15" spans="1:40" s="257" customFormat="1" ht="12.75" customHeight="1">
      <c r="A15" s="270" t="s">
        <v>206</v>
      </c>
      <c r="B15" s="259"/>
      <c r="C15" s="271" t="s">
        <v>207</v>
      </c>
      <c r="D15" s="261">
        <v>85252.825119999994</v>
      </c>
      <c r="E15" s="261">
        <v>88894.229000000007</v>
      </c>
      <c r="F15" s="261">
        <v>90077.981</v>
      </c>
      <c r="G15" s="261">
        <v>105021.27499999999</v>
      </c>
    </row>
    <row r="16" spans="1:40" s="273" customFormat="1" ht="26.25" customHeight="1">
      <c r="A16" s="270" t="s">
        <v>208</v>
      </c>
      <c r="B16" s="272"/>
      <c r="C16" s="271" t="s">
        <v>209</v>
      </c>
      <c r="D16" s="261">
        <v>23188.455999999998</v>
      </c>
      <c r="E16" s="261">
        <v>23590.491000000002</v>
      </c>
      <c r="F16" s="261">
        <v>23358.098999999998</v>
      </c>
      <c r="G16" s="261">
        <v>23542.011999999999</v>
      </c>
    </row>
    <row r="17" spans="1:7" s="274" customFormat="1">
      <c r="A17" s="258">
        <v>37</v>
      </c>
      <c r="B17" s="259"/>
      <c r="C17" s="260" t="s">
        <v>210</v>
      </c>
      <c r="D17" s="261">
        <v>455383.28899999999</v>
      </c>
      <c r="E17" s="261">
        <v>471920.674</v>
      </c>
      <c r="F17" s="261">
        <v>459785.277</v>
      </c>
      <c r="G17" s="261">
        <v>460856.83799999999</v>
      </c>
    </row>
    <row r="18" spans="1:7" s="274" customFormat="1">
      <c r="A18" s="275" t="s">
        <v>211</v>
      </c>
      <c r="B18" s="263"/>
      <c r="C18" s="264" t="s">
        <v>212</v>
      </c>
      <c r="D18" s="261">
        <v>12280.4678</v>
      </c>
      <c r="E18" s="261">
        <v>12904</v>
      </c>
      <c r="F18" s="261">
        <v>11729.953</v>
      </c>
      <c r="G18" s="261">
        <v>12875</v>
      </c>
    </row>
    <row r="19" spans="1:7" s="274" customFormat="1">
      <c r="A19" s="275" t="s">
        <v>213</v>
      </c>
      <c r="B19" s="263"/>
      <c r="C19" s="264" t="s">
        <v>214</v>
      </c>
      <c r="D19" s="261">
        <v>2593577.31</v>
      </c>
      <c r="E19" s="261">
        <v>2442</v>
      </c>
      <c r="F19" s="261">
        <v>3368.212</v>
      </c>
      <c r="G19" s="261">
        <v>2239.2080000000001</v>
      </c>
    </row>
    <row r="20" spans="1:7" s="257" customFormat="1" ht="12.75" customHeight="1">
      <c r="A20" s="276">
        <v>39</v>
      </c>
      <c r="B20" s="277"/>
      <c r="C20" s="278" t="s">
        <v>215</v>
      </c>
      <c r="D20" s="279">
        <v>385438.63699999999</v>
      </c>
      <c r="E20" s="279">
        <v>397385.33299999998</v>
      </c>
      <c r="F20" s="279">
        <v>418781.076</v>
      </c>
      <c r="G20" s="279">
        <v>438239.40250000003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3190008.8079999997</v>
      </c>
      <c r="E21" s="282">
        <f t="shared" si="0"/>
        <v>3233058.9219999998</v>
      </c>
      <c r="F21" s="282">
        <f t="shared" si="0"/>
        <v>3257355.7379999999</v>
      </c>
      <c r="G21" s="282">
        <f t="shared" si="0"/>
        <v>3323274.7806800012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283">
        <v>938474.826</v>
      </c>
      <c r="E22" s="283">
        <v>1019815.531</v>
      </c>
      <c r="F22" s="283">
        <v>1020832.9080000001</v>
      </c>
      <c r="G22" s="283">
        <v>1114906.291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283">
        <v>198073.307</v>
      </c>
      <c r="E23" s="283">
        <v>194690</v>
      </c>
      <c r="F23" s="283">
        <v>202765.48800000001</v>
      </c>
      <c r="G23" s="283">
        <v>196220</v>
      </c>
    </row>
    <row r="24" spans="1:7" s="284" customFormat="1" ht="12.75" customHeight="1">
      <c r="A24" s="258">
        <v>41</v>
      </c>
      <c r="B24" s="259"/>
      <c r="C24" s="260" t="s">
        <v>221</v>
      </c>
      <c r="D24" s="283">
        <v>93080.94</v>
      </c>
      <c r="E24" s="283">
        <v>55481</v>
      </c>
      <c r="F24" s="283">
        <v>59945.732000000004</v>
      </c>
      <c r="G24" s="283">
        <v>56624.338000000003</v>
      </c>
    </row>
    <row r="25" spans="1:7" s="257" customFormat="1" ht="12.75" customHeight="1">
      <c r="A25" s="285">
        <v>42</v>
      </c>
      <c r="B25" s="286"/>
      <c r="C25" s="260" t="s">
        <v>222</v>
      </c>
      <c r="D25" s="283">
        <v>208596.83799999999</v>
      </c>
      <c r="E25" s="283">
        <v>203937.95199999999</v>
      </c>
      <c r="F25" s="283">
        <v>205900.87</v>
      </c>
      <c r="G25" s="283">
        <v>205008.11713</v>
      </c>
    </row>
    <row r="26" spans="1:7" s="288" customFormat="1" ht="12.75" customHeight="1">
      <c r="A26" s="266">
        <v>430</v>
      </c>
      <c r="B26" s="259"/>
      <c r="C26" s="260" t="s">
        <v>223</v>
      </c>
      <c r="D26" s="287">
        <v>292.74799999999999</v>
      </c>
      <c r="E26" s="287">
        <v>304</v>
      </c>
      <c r="F26" s="287">
        <v>311.995</v>
      </c>
      <c r="G26" s="287">
        <v>304</v>
      </c>
    </row>
    <row r="27" spans="1:7" s="288" customFormat="1" ht="12.75" customHeight="1">
      <c r="A27" s="266">
        <v>431</v>
      </c>
      <c r="B27" s="259"/>
      <c r="C27" s="260" t="s">
        <v>224</v>
      </c>
      <c r="D27" s="287">
        <v>731.51</v>
      </c>
      <c r="E27" s="287">
        <v>850</v>
      </c>
      <c r="F27" s="287">
        <v>800.90800000000002</v>
      </c>
      <c r="G27" s="287">
        <v>610</v>
      </c>
    </row>
    <row r="28" spans="1:7" s="288" customFormat="1" ht="12.75" customHeight="1">
      <c r="A28" s="266">
        <v>432</v>
      </c>
      <c r="B28" s="259"/>
      <c r="C28" s="260" t="s">
        <v>225</v>
      </c>
      <c r="D28" s="287">
        <v>38.869999999999997</v>
      </c>
      <c r="E28" s="287">
        <v>0</v>
      </c>
      <c r="F28" s="287">
        <v>-37.704999999999998</v>
      </c>
      <c r="G28" s="287">
        <v>0</v>
      </c>
    </row>
    <row r="29" spans="1:7" s="288" customFormat="1" ht="12.75" customHeight="1">
      <c r="A29" s="266">
        <v>439</v>
      </c>
      <c r="B29" s="259"/>
      <c r="C29" s="260" t="s">
        <v>226</v>
      </c>
      <c r="D29" s="287">
        <v>0</v>
      </c>
      <c r="E29" s="287">
        <v>0</v>
      </c>
      <c r="F29" s="287">
        <v>0</v>
      </c>
      <c r="G29" s="287">
        <v>0</v>
      </c>
    </row>
    <row r="30" spans="1:7" s="257" customFormat="1" ht="14">
      <c r="A30" s="266">
        <v>450</v>
      </c>
      <c r="B30" s="267"/>
      <c r="C30" s="268" t="s">
        <v>227</v>
      </c>
      <c r="D30" s="261">
        <v>8775.0859999999993</v>
      </c>
      <c r="E30" s="261">
        <v>3356.3</v>
      </c>
      <c r="F30" s="261">
        <v>11791.133</v>
      </c>
      <c r="G30" s="261">
        <v>3311</v>
      </c>
    </row>
    <row r="31" spans="1:7" s="269" customFormat="1" ht="14">
      <c r="A31" s="266">
        <v>451</v>
      </c>
      <c r="B31" s="267"/>
      <c r="C31" s="268" t="s">
        <v>228</v>
      </c>
      <c r="D31" s="283">
        <v>0</v>
      </c>
      <c r="E31" s="283">
        <v>0</v>
      </c>
      <c r="F31" s="283">
        <v>0</v>
      </c>
      <c r="G31" s="283">
        <v>0</v>
      </c>
    </row>
    <row r="32" spans="1:7" s="257" customFormat="1" ht="12.75" customHeight="1">
      <c r="A32" s="258">
        <v>46</v>
      </c>
      <c r="B32" s="259"/>
      <c r="C32" s="260" t="s">
        <v>229</v>
      </c>
      <c r="D32" s="283">
        <v>1210190.5090000001</v>
      </c>
      <c r="E32" s="283">
        <v>1168593.1569999999</v>
      </c>
      <c r="F32" s="283">
        <v>1151709.331</v>
      </c>
      <c r="G32" s="283">
        <v>1176997.469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289">
        <v>16614.096000000001</v>
      </c>
      <c r="E33" s="289">
        <v>17594.125</v>
      </c>
      <c r="F33" s="289">
        <v>17230.583999999999</v>
      </c>
      <c r="G33" s="289">
        <v>17962.853999999999</v>
      </c>
    </row>
    <row r="34" spans="1:7" s="257" customFormat="1" ht="15" customHeight="1">
      <c r="A34" s="258">
        <v>47</v>
      </c>
      <c r="B34" s="259"/>
      <c r="C34" s="260" t="s">
        <v>210</v>
      </c>
      <c r="D34" s="283">
        <v>455383.28899999999</v>
      </c>
      <c r="E34" s="283">
        <v>471920.674</v>
      </c>
      <c r="F34" s="283">
        <v>459785.277</v>
      </c>
      <c r="G34" s="283">
        <v>460856.83799999999</v>
      </c>
    </row>
    <row r="35" spans="1:7" s="257" customFormat="1" ht="15" customHeight="1">
      <c r="A35" s="276">
        <v>49</v>
      </c>
      <c r="B35" s="277"/>
      <c r="C35" s="278" t="s">
        <v>232</v>
      </c>
      <c r="D35" s="279">
        <v>385438.63699999999</v>
      </c>
      <c r="E35" s="279">
        <v>397385.33299999998</v>
      </c>
      <c r="F35" s="279">
        <v>418781.076</v>
      </c>
      <c r="G35" s="279">
        <v>438239.40250000003</v>
      </c>
    </row>
    <row r="36" spans="1:7" ht="13.5" customHeight="1">
      <c r="A36" s="280"/>
      <c r="B36" s="291"/>
      <c r="C36" s="281" t="s">
        <v>233</v>
      </c>
      <c r="D36" s="282">
        <f t="shared" ref="D36:G36" si="1">D22+D23+D24+D25+D26+D27+D28+D29+D30+D31+D32+D34</f>
        <v>3113637.9229999995</v>
      </c>
      <c r="E36" s="282">
        <f t="shared" si="1"/>
        <v>3118948.6140000001</v>
      </c>
      <c r="F36" s="282">
        <f t="shared" si="1"/>
        <v>3113805.9369999999</v>
      </c>
      <c r="G36" s="282">
        <f t="shared" si="1"/>
        <v>3214838.0531299999</v>
      </c>
    </row>
    <row r="37" spans="1:7" s="292" customFormat="1" ht="15" customHeight="1">
      <c r="A37" s="280"/>
      <c r="B37" s="291"/>
      <c r="C37" s="281" t="s">
        <v>234</v>
      </c>
      <c r="D37" s="282">
        <f t="shared" ref="D37:G37" si="2">D36-D21</f>
        <v>-76370.885000000242</v>
      </c>
      <c r="E37" s="282">
        <f t="shared" si="2"/>
        <v>-114110.30799999973</v>
      </c>
      <c r="F37" s="282">
        <f t="shared" si="2"/>
        <v>-143549.80099999998</v>
      </c>
      <c r="G37" s="282">
        <f t="shared" si="2"/>
        <v>-108436.72755000135</v>
      </c>
    </row>
    <row r="38" spans="1:7" s="269" customFormat="1" ht="15" customHeight="1">
      <c r="A38" s="265">
        <v>340</v>
      </c>
      <c r="B38" s="259"/>
      <c r="C38" s="260" t="s">
        <v>235</v>
      </c>
      <c r="D38" s="283">
        <v>23752.375</v>
      </c>
      <c r="E38" s="283">
        <v>22841.577000000001</v>
      </c>
      <c r="F38" s="283">
        <v>22430.238000000001</v>
      </c>
      <c r="G38" s="283">
        <v>19412.761999999999</v>
      </c>
    </row>
    <row r="39" spans="1:7" s="269" customFormat="1" ht="15" customHeight="1">
      <c r="A39" s="265">
        <v>341</v>
      </c>
      <c r="B39" s="259"/>
      <c r="C39" s="260" t="s">
        <v>236</v>
      </c>
      <c r="D39" s="283">
        <v>149.88200000000001</v>
      </c>
      <c r="E39" s="283">
        <v>0</v>
      </c>
      <c r="F39" s="283">
        <v>74.393000000000001</v>
      </c>
      <c r="G39" s="283">
        <v>0</v>
      </c>
    </row>
    <row r="40" spans="1:7" s="269" customFormat="1" ht="15" customHeight="1">
      <c r="A40" s="265">
        <v>342</v>
      </c>
      <c r="B40" s="259"/>
      <c r="C40" s="260" t="s">
        <v>237</v>
      </c>
      <c r="D40" s="283">
        <v>329.79599999999999</v>
      </c>
      <c r="E40" s="283">
        <v>715</v>
      </c>
      <c r="F40" s="283">
        <v>316.34899999999999</v>
      </c>
      <c r="G40" s="283">
        <v>320</v>
      </c>
    </row>
    <row r="41" spans="1:7" s="269" customFormat="1" ht="15" customHeight="1">
      <c r="A41" s="265">
        <v>343</v>
      </c>
      <c r="B41" s="259"/>
      <c r="C41" s="260" t="s">
        <v>238</v>
      </c>
      <c r="D41" s="283">
        <v>1561.1489999999999</v>
      </c>
      <c r="E41" s="283">
        <v>692</v>
      </c>
      <c r="F41" s="283">
        <v>1098.874</v>
      </c>
      <c r="G41" s="283">
        <v>1370</v>
      </c>
    </row>
    <row r="42" spans="1:7" s="269" customFormat="1" ht="15" customHeight="1">
      <c r="A42" s="265">
        <v>344</v>
      </c>
      <c r="B42" s="259"/>
      <c r="C42" s="260" t="s">
        <v>239</v>
      </c>
      <c r="D42" s="283">
        <v>2528.3980000000001</v>
      </c>
      <c r="E42" s="283">
        <v>0</v>
      </c>
      <c r="F42" s="283">
        <v>690.923</v>
      </c>
      <c r="G42" s="283">
        <v>0</v>
      </c>
    </row>
    <row r="43" spans="1:7" s="269" customFormat="1" ht="15" customHeight="1">
      <c r="A43" s="265">
        <v>349</v>
      </c>
      <c r="B43" s="259"/>
      <c r="C43" s="260" t="s">
        <v>240</v>
      </c>
      <c r="D43" s="283">
        <v>4202.9949999999999</v>
      </c>
      <c r="E43" s="283">
        <v>3061.018</v>
      </c>
      <c r="F43" s="283">
        <v>3173.7289999999998</v>
      </c>
      <c r="G43" s="283">
        <v>2309.94</v>
      </c>
    </row>
    <row r="44" spans="1:7" s="257" customFormat="1" ht="15" customHeight="1">
      <c r="A44" s="258">
        <v>440</v>
      </c>
      <c r="B44" s="259"/>
      <c r="C44" s="260" t="s">
        <v>241</v>
      </c>
      <c r="D44" s="283">
        <v>2999.88</v>
      </c>
      <c r="E44" s="283">
        <v>2856.97</v>
      </c>
      <c r="F44" s="283">
        <v>2698.9540000000002</v>
      </c>
      <c r="G44" s="283">
        <v>2646.55</v>
      </c>
    </row>
    <row r="45" spans="1:7" s="257" customFormat="1" ht="15" customHeight="1">
      <c r="A45" s="258">
        <v>441</v>
      </c>
      <c r="B45" s="259"/>
      <c r="C45" s="260" t="s">
        <v>242</v>
      </c>
      <c r="D45" s="283">
        <v>1904.3589999999999</v>
      </c>
      <c r="E45" s="283">
        <v>0</v>
      </c>
      <c r="F45" s="283">
        <v>832.78700000000003</v>
      </c>
      <c r="G45" s="283">
        <v>1</v>
      </c>
    </row>
    <row r="46" spans="1:7" s="257" customFormat="1" ht="15" customHeight="1">
      <c r="A46" s="258">
        <v>442</v>
      </c>
      <c r="B46" s="259"/>
      <c r="C46" s="260" t="s">
        <v>243</v>
      </c>
      <c r="D46" s="283">
        <v>11794.290999999999</v>
      </c>
      <c r="E46" s="283">
        <v>11806</v>
      </c>
      <c r="F46" s="283">
        <v>11817.343999999999</v>
      </c>
      <c r="G46" s="283">
        <v>11806</v>
      </c>
    </row>
    <row r="47" spans="1:7" s="257" customFormat="1" ht="15" customHeight="1">
      <c r="A47" s="258">
        <v>443</v>
      </c>
      <c r="B47" s="259"/>
      <c r="C47" s="260" t="s">
        <v>244</v>
      </c>
      <c r="D47" s="283">
        <v>2202.2199999999998</v>
      </c>
      <c r="E47" s="283">
        <v>2200</v>
      </c>
      <c r="F47" s="283">
        <v>1334.6469999999999</v>
      </c>
      <c r="G47" s="283">
        <v>2240</v>
      </c>
    </row>
    <row r="48" spans="1:7" s="257" customFormat="1" ht="15" customHeight="1">
      <c r="A48" s="258">
        <v>444</v>
      </c>
      <c r="B48" s="259"/>
      <c r="C48" s="260" t="s">
        <v>239</v>
      </c>
      <c r="D48" s="283">
        <v>2259.4520000000002</v>
      </c>
      <c r="E48" s="283">
        <v>2350</v>
      </c>
      <c r="F48" s="283">
        <v>803.06100000000004</v>
      </c>
      <c r="G48" s="283">
        <v>2000</v>
      </c>
    </row>
    <row r="49" spans="1:7" s="257" customFormat="1" ht="15" customHeight="1">
      <c r="A49" s="258">
        <v>445</v>
      </c>
      <c r="B49" s="259"/>
      <c r="C49" s="260" t="s">
        <v>245</v>
      </c>
      <c r="D49" s="283">
        <v>86834.298999999999</v>
      </c>
      <c r="E49" s="283">
        <v>77127.145999999993</v>
      </c>
      <c r="F49" s="283">
        <v>79232.447</v>
      </c>
      <c r="G49" s="283">
        <v>74580.445000000007</v>
      </c>
    </row>
    <row r="50" spans="1:7" s="257" customFormat="1" ht="15" customHeight="1">
      <c r="A50" s="258">
        <v>446</v>
      </c>
      <c r="B50" s="259"/>
      <c r="C50" s="260" t="s">
        <v>246</v>
      </c>
      <c r="D50" s="283">
        <v>26.52</v>
      </c>
      <c r="E50" s="283">
        <v>26.52</v>
      </c>
      <c r="F50" s="283">
        <v>26.52</v>
      </c>
      <c r="G50" s="283">
        <v>26.52</v>
      </c>
    </row>
    <row r="51" spans="1:7" s="257" customFormat="1" ht="15" customHeight="1">
      <c r="A51" s="258">
        <v>447</v>
      </c>
      <c r="B51" s="259"/>
      <c r="C51" s="260" t="s">
        <v>247</v>
      </c>
      <c r="D51" s="283">
        <v>22378.103999999999</v>
      </c>
      <c r="E51" s="283">
        <v>21879.95</v>
      </c>
      <c r="F51" s="283">
        <v>22996.633000000002</v>
      </c>
      <c r="G51" s="283">
        <v>21842.633000000002</v>
      </c>
    </row>
    <row r="52" spans="1:7" s="257" customFormat="1" ht="15" customHeight="1">
      <c r="A52" s="258">
        <v>448</v>
      </c>
      <c r="B52" s="259"/>
      <c r="C52" s="260" t="s">
        <v>248</v>
      </c>
      <c r="D52" s="283">
        <v>1781.7650000000001</v>
      </c>
      <c r="E52" s="283">
        <v>1978</v>
      </c>
      <c r="F52" s="283">
        <v>2246</v>
      </c>
      <c r="G52" s="283">
        <v>2073.81</v>
      </c>
    </row>
    <row r="53" spans="1:7" s="257" customFormat="1" ht="15" customHeight="1">
      <c r="A53" s="258">
        <v>449</v>
      </c>
      <c r="B53" s="259"/>
      <c r="C53" s="260" t="s">
        <v>249</v>
      </c>
      <c r="D53" s="283">
        <v>19.149999999999999</v>
      </c>
      <c r="E53" s="283">
        <v>0</v>
      </c>
      <c r="F53" s="283">
        <v>19.149999999999999</v>
      </c>
      <c r="G53" s="283">
        <v>0</v>
      </c>
    </row>
    <row r="54" spans="1:7" s="269" customFormat="1" ht="13.5" customHeight="1">
      <c r="A54" s="293" t="s">
        <v>250</v>
      </c>
      <c r="B54" s="294"/>
      <c r="C54" s="294" t="s">
        <v>251</v>
      </c>
      <c r="D54" s="295">
        <v>19.149999999999999</v>
      </c>
      <c r="E54" s="295">
        <v>0</v>
      </c>
      <c r="F54" s="295">
        <v>0</v>
      </c>
      <c r="G54" s="295">
        <v>0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99675.445000000007</v>
      </c>
      <c r="E55" s="282">
        <f t="shared" si="3"/>
        <v>92914.990999999995</v>
      </c>
      <c r="F55" s="282">
        <f t="shared" si="3"/>
        <v>94223.037000000011</v>
      </c>
      <c r="G55" s="282">
        <f t="shared" si="3"/>
        <v>93804.256000000023</v>
      </c>
    </row>
    <row r="56" spans="1:7" ht="14.25" customHeight="1">
      <c r="A56" s="291"/>
      <c r="B56" s="291"/>
      <c r="C56" s="281" t="s">
        <v>253</v>
      </c>
      <c r="D56" s="282">
        <f t="shared" ref="D56:G56" si="4">D55+D37</f>
        <v>23304.559999999765</v>
      </c>
      <c r="E56" s="282">
        <f t="shared" si="4"/>
        <v>-21195.316999999734</v>
      </c>
      <c r="F56" s="282">
        <f t="shared" si="4"/>
        <v>-49326.763999999966</v>
      </c>
      <c r="G56" s="282">
        <f t="shared" si="4"/>
        <v>-14632.471550001326</v>
      </c>
    </row>
    <row r="57" spans="1:7" s="257" customFormat="1" ht="15.75" customHeight="1">
      <c r="A57" s="296">
        <v>380</v>
      </c>
      <c r="B57" s="297"/>
      <c r="C57" s="298" t="s">
        <v>254</v>
      </c>
      <c r="D57" s="419">
        <v>0</v>
      </c>
      <c r="E57" s="419">
        <v>0</v>
      </c>
      <c r="F57" s="419">
        <v>0</v>
      </c>
      <c r="G57" s="419">
        <v>0</v>
      </c>
    </row>
    <row r="58" spans="1:7" s="257" customFormat="1" ht="15.75" customHeight="1">
      <c r="A58" s="296">
        <v>381</v>
      </c>
      <c r="B58" s="297"/>
      <c r="C58" s="298" t="s">
        <v>255</v>
      </c>
      <c r="D58" s="419">
        <v>0</v>
      </c>
      <c r="E58" s="419">
        <v>0</v>
      </c>
      <c r="F58" s="419">
        <v>0</v>
      </c>
      <c r="G58" s="419">
        <v>0</v>
      </c>
    </row>
    <row r="59" spans="1:7" s="269" customFormat="1" ht="14">
      <c r="A59" s="266">
        <v>383</v>
      </c>
      <c r="B59" s="267"/>
      <c r="C59" s="268" t="s">
        <v>256</v>
      </c>
      <c r="D59" s="300">
        <v>0</v>
      </c>
      <c r="E59" s="300">
        <v>0</v>
      </c>
      <c r="F59" s="300">
        <v>0</v>
      </c>
      <c r="G59" s="300">
        <v>0</v>
      </c>
    </row>
    <row r="60" spans="1:7" s="269" customFormat="1" ht="14">
      <c r="A60" s="266">
        <v>3840</v>
      </c>
      <c r="B60" s="267"/>
      <c r="C60" s="268" t="s">
        <v>257</v>
      </c>
      <c r="D60" s="301">
        <v>0</v>
      </c>
      <c r="E60" s="301">
        <v>0</v>
      </c>
      <c r="F60" s="301">
        <v>0</v>
      </c>
      <c r="G60" s="301">
        <v>0</v>
      </c>
    </row>
    <row r="61" spans="1:7" s="269" customFormat="1" ht="14">
      <c r="A61" s="266">
        <v>3841</v>
      </c>
      <c r="B61" s="267"/>
      <c r="C61" s="268" t="s">
        <v>258</v>
      </c>
      <c r="D61" s="301">
        <v>0</v>
      </c>
      <c r="E61" s="301">
        <v>0</v>
      </c>
      <c r="F61" s="301">
        <v>0</v>
      </c>
      <c r="G61" s="301">
        <v>0</v>
      </c>
    </row>
    <row r="62" spans="1:7" s="269" customFormat="1" ht="14">
      <c r="A62" s="302">
        <v>386</v>
      </c>
      <c r="B62" s="303"/>
      <c r="C62" s="304" t="s">
        <v>259</v>
      </c>
      <c r="D62" s="301">
        <v>0</v>
      </c>
      <c r="E62" s="301">
        <v>0</v>
      </c>
      <c r="F62" s="301">
        <v>0</v>
      </c>
      <c r="G62" s="301">
        <v>0</v>
      </c>
    </row>
    <row r="63" spans="1:7" s="269" customFormat="1" ht="28">
      <c r="A63" s="266">
        <v>387</v>
      </c>
      <c r="B63" s="267"/>
      <c r="C63" s="268" t="s">
        <v>260</v>
      </c>
      <c r="D63" s="301">
        <v>0</v>
      </c>
      <c r="E63" s="301">
        <v>0</v>
      </c>
      <c r="F63" s="301">
        <v>0</v>
      </c>
      <c r="G63" s="301">
        <v>0</v>
      </c>
    </row>
    <row r="64" spans="1:7" s="269" customFormat="1">
      <c r="A64" s="275">
        <v>389</v>
      </c>
      <c r="B64" s="472"/>
      <c r="C64" s="264" t="s">
        <v>61</v>
      </c>
      <c r="D64" s="289">
        <v>0</v>
      </c>
      <c r="E64" s="289">
        <v>0</v>
      </c>
      <c r="F64" s="289">
        <v>0</v>
      </c>
      <c r="G64" s="289">
        <v>0</v>
      </c>
    </row>
    <row r="65" spans="1:7" s="257" customFormat="1">
      <c r="A65" s="265" t="s">
        <v>261</v>
      </c>
      <c r="B65" s="259"/>
      <c r="C65" s="260" t="s">
        <v>262</v>
      </c>
      <c r="D65" s="283">
        <v>0</v>
      </c>
      <c r="E65" s="283">
        <v>0</v>
      </c>
      <c r="F65" s="283">
        <v>0</v>
      </c>
      <c r="G65" s="283">
        <v>0</v>
      </c>
    </row>
    <row r="66" spans="1:7" s="308" customFormat="1" ht="14">
      <c r="A66" s="306" t="s">
        <v>263</v>
      </c>
      <c r="B66" s="307"/>
      <c r="C66" s="268" t="s">
        <v>264</v>
      </c>
      <c r="D66" s="300">
        <v>0</v>
      </c>
      <c r="E66" s="300">
        <v>0</v>
      </c>
      <c r="F66" s="300">
        <v>0</v>
      </c>
      <c r="G66" s="300">
        <v>0</v>
      </c>
    </row>
    <row r="67" spans="1:7" s="257" customFormat="1">
      <c r="A67" s="309">
        <v>481</v>
      </c>
      <c r="B67" s="259"/>
      <c r="C67" s="260" t="s">
        <v>265</v>
      </c>
      <c r="D67" s="283">
        <v>0</v>
      </c>
      <c r="E67" s="283">
        <v>0</v>
      </c>
      <c r="F67" s="283">
        <v>0</v>
      </c>
      <c r="G67" s="283">
        <v>0</v>
      </c>
    </row>
    <row r="68" spans="1:7" s="257" customFormat="1">
      <c r="A68" s="309">
        <v>482</v>
      </c>
      <c r="B68" s="259"/>
      <c r="C68" s="260" t="s">
        <v>266</v>
      </c>
      <c r="D68" s="283">
        <v>0</v>
      </c>
      <c r="E68" s="283">
        <v>0</v>
      </c>
      <c r="F68" s="283">
        <v>0</v>
      </c>
      <c r="G68" s="283">
        <v>0</v>
      </c>
    </row>
    <row r="69" spans="1:7" s="257" customFormat="1">
      <c r="A69" s="309">
        <v>483</v>
      </c>
      <c r="B69" s="259"/>
      <c r="C69" s="260" t="s">
        <v>267</v>
      </c>
      <c r="D69" s="283">
        <v>0</v>
      </c>
      <c r="E69" s="283">
        <v>0</v>
      </c>
      <c r="F69" s="283">
        <v>0</v>
      </c>
      <c r="G69" s="283">
        <v>0</v>
      </c>
    </row>
    <row r="70" spans="1:7" s="257" customFormat="1">
      <c r="A70" s="309">
        <v>484</v>
      </c>
      <c r="B70" s="259"/>
      <c r="C70" s="260" t="s">
        <v>268</v>
      </c>
      <c r="D70" s="283">
        <v>0</v>
      </c>
      <c r="E70" s="283">
        <v>0</v>
      </c>
      <c r="F70" s="283">
        <v>0</v>
      </c>
      <c r="G70" s="283">
        <v>0</v>
      </c>
    </row>
    <row r="71" spans="1:7" s="257" customFormat="1">
      <c r="A71" s="309">
        <v>485</v>
      </c>
      <c r="B71" s="259"/>
      <c r="C71" s="260" t="s">
        <v>269</v>
      </c>
      <c r="D71" s="283">
        <v>0</v>
      </c>
      <c r="E71" s="283">
        <v>0</v>
      </c>
      <c r="F71" s="283">
        <v>0</v>
      </c>
      <c r="G71" s="283">
        <v>0</v>
      </c>
    </row>
    <row r="72" spans="1:7" s="257" customFormat="1">
      <c r="A72" s="309">
        <v>486</v>
      </c>
      <c r="B72" s="259"/>
      <c r="C72" s="260" t="s">
        <v>270</v>
      </c>
      <c r="D72" s="283">
        <v>0</v>
      </c>
      <c r="E72" s="283">
        <v>0</v>
      </c>
      <c r="F72" s="283">
        <v>0</v>
      </c>
      <c r="G72" s="283">
        <v>0</v>
      </c>
    </row>
    <row r="73" spans="1:7" s="269" customFormat="1">
      <c r="A73" s="309">
        <v>487</v>
      </c>
      <c r="B73" s="263"/>
      <c r="C73" s="260" t="s">
        <v>271</v>
      </c>
      <c r="D73" s="283">
        <v>0</v>
      </c>
      <c r="E73" s="283">
        <v>0</v>
      </c>
      <c r="F73" s="283">
        <v>0</v>
      </c>
      <c r="G73" s="283">
        <v>0</v>
      </c>
    </row>
    <row r="74" spans="1:7" s="269" customFormat="1">
      <c r="A74" s="309">
        <v>489</v>
      </c>
      <c r="B74" s="310"/>
      <c r="C74" s="278" t="s">
        <v>78</v>
      </c>
      <c r="D74" s="283">
        <v>0</v>
      </c>
      <c r="E74" s="283">
        <v>0</v>
      </c>
      <c r="F74" s="283">
        <v>0</v>
      </c>
      <c r="G74" s="283">
        <v>0</v>
      </c>
    </row>
    <row r="75" spans="1:7" s="269" customFormat="1">
      <c r="A75" s="311" t="s">
        <v>272</v>
      </c>
      <c r="B75" s="310"/>
      <c r="C75" s="278" t="s">
        <v>273</v>
      </c>
      <c r="D75" s="283">
        <v>0</v>
      </c>
      <c r="E75" s="283">
        <v>0</v>
      </c>
      <c r="F75" s="283">
        <v>0</v>
      </c>
      <c r="G75" s="283">
        <v>0</v>
      </c>
    </row>
    <row r="76" spans="1:7">
      <c r="A76" s="280"/>
      <c r="B76" s="280"/>
      <c r="C76" s="281" t="s">
        <v>274</v>
      </c>
      <c r="D76" s="282">
        <f t="shared" ref="D76:G76" si="5">SUM(D65:D74)-SUM(D57:D64)</f>
        <v>0</v>
      </c>
      <c r="E76" s="282">
        <f t="shared" si="5"/>
        <v>0</v>
      </c>
      <c r="F76" s="282">
        <f t="shared" si="5"/>
        <v>0</v>
      </c>
      <c r="G76" s="282">
        <f t="shared" si="5"/>
        <v>0</v>
      </c>
    </row>
    <row r="77" spans="1:7">
      <c r="A77" s="312"/>
      <c r="B77" s="312"/>
      <c r="C77" s="281" t="s">
        <v>275</v>
      </c>
      <c r="D77" s="282">
        <f t="shared" ref="D77:G77" si="6">D56+D76</f>
        <v>23304.559999999765</v>
      </c>
      <c r="E77" s="282">
        <f t="shared" si="6"/>
        <v>-21195.316999999734</v>
      </c>
      <c r="F77" s="282">
        <f t="shared" si="6"/>
        <v>-49326.763999999966</v>
      </c>
      <c r="G77" s="282">
        <f t="shared" si="6"/>
        <v>-14632.471550001326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3607972.04</v>
      </c>
      <c r="E78" s="315">
        <f t="shared" si="7"/>
        <v>3657753.85</v>
      </c>
      <c r="F78" s="315">
        <f t="shared" si="7"/>
        <v>3703921.32</v>
      </c>
      <c r="G78" s="315">
        <f t="shared" si="7"/>
        <v>3784926.8851800011</v>
      </c>
    </row>
    <row r="79" spans="1:7">
      <c r="A79" s="313">
        <v>4</v>
      </c>
      <c r="B79" s="313"/>
      <c r="C79" s="314" t="s">
        <v>277</v>
      </c>
      <c r="D79" s="315">
        <f t="shared" ref="D79:G79" si="8">D35+D36+SUM(D44:D53)+SUM(D65:D74)</f>
        <v>3631276.5999999996</v>
      </c>
      <c r="E79" s="315">
        <f t="shared" si="8"/>
        <v>3636558.5330000003</v>
      </c>
      <c r="F79" s="315">
        <f t="shared" si="8"/>
        <v>3654594.5559999999</v>
      </c>
      <c r="G79" s="315">
        <f t="shared" si="8"/>
        <v>3770294.4136299998</v>
      </c>
    </row>
    <row r="80" spans="1:7">
      <c r="C80" s="292"/>
      <c r="D80" s="316"/>
      <c r="E80" s="316"/>
      <c r="F80" s="316"/>
      <c r="G80" s="316"/>
    </row>
    <row r="81" spans="1:7">
      <c r="A81" s="573" t="s">
        <v>278</v>
      </c>
      <c r="B81" s="574"/>
      <c r="C81" s="574"/>
      <c r="D81" s="498"/>
      <c r="E81" s="498"/>
      <c r="F81" s="498"/>
      <c r="G81" s="498"/>
    </row>
    <row r="82" spans="1:7" s="257" customFormat="1">
      <c r="A82" s="318">
        <v>50</v>
      </c>
      <c r="B82" s="319"/>
      <c r="C82" s="319" t="s">
        <v>279</v>
      </c>
      <c r="D82" s="283">
        <v>138324.61248000001</v>
      </c>
      <c r="E82" s="283">
        <v>155404</v>
      </c>
      <c r="F82" s="283">
        <v>148202.61300000001</v>
      </c>
      <c r="G82" s="283">
        <v>165758.9651</v>
      </c>
    </row>
    <row r="83" spans="1:7" s="257" customFormat="1">
      <c r="A83" s="318">
        <v>51</v>
      </c>
      <c r="B83" s="319"/>
      <c r="C83" s="319" t="s">
        <v>280</v>
      </c>
      <c r="D83" s="283">
        <v>355.4323</v>
      </c>
      <c r="E83" s="283">
        <v>1100</v>
      </c>
      <c r="F83" s="283">
        <v>705.03200000000004</v>
      </c>
      <c r="G83" s="283">
        <v>1100</v>
      </c>
    </row>
    <row r="84" spans="1:7" s="257" customFormat="1">
      <c r="A84" s="318">
        <v>52</v>
      </c>
      <c r="B84" s="319"/>
      <c r="C84" s="319" t="s">
        <v>281</v>
      </c>
      <c r="D84" s="283">
        <v>3627.7175200000001</v>
      </c>
      <c r="E84" s="283">
        <v>9727.58</v>
      </c>
      <c r="F84" s="283">
        <v>9255.7000000000007</v>
      </c>
      <c r="G84" s="283">
        <v>8672.6689999999999</v>
      </c>
    </row>
    <row r="85" spans="1:7" s="257" customFormat="1">
      <c r="A85" s="320">
        <v>54</v>
      </c>
      <c r="B85" s="321"/>
      <c r="C85" s="321" t="s">
        <v>282</v>
      </c>
      <c r="D85" s="283">
        <v>2061.0045</v>
      </c>
      <c r="E85" s="283">
        <v>1200</v>
      </c>
      <c r="F85" s="283">
        <v>4797.9719999999998</v>
      </c>
      <c r="G85" s="283">
        <v>2500</v>
      </c>
    </row>
    <row r="86" spans="1:7" s="257" customFormat="1">
      <c r="A86" s="320">
        <v>55</v>
      </c>
      <c r="B86" s="321"/>
      <c r="C86" s="321" t="s">
        <v>283</v>
      </c>
      <c r="D86" s="283">
        <v>900</v>
      </c>
      <c r="E86" s="283">
        <v>0</v>
      </c>
      <c r="F86" s="283">
        <v>0</v>
      </c>
      <c r="G86" s="283">
        <v>0</v>
      </c>
    </row>
    <row r="87" spans="1:7" s="257" customFormat="1">
      <c r="A87" s="320">
        <v>56</v>
      </c>
      <c r="B87" s="321"/>
      <c r="C87" s="321" t="s">
        <v>284</v>
      </c>
      <c r="D87" s="283">
        <v>15551.17239</v>
      </c>
      <c r="E87" s="283">
        <v>10900.434999999999</v>
      </c>
      <c r="F87" s="283">
        <v>13961.755999999999</v>
      </c>
      <c r="G87" s="283">
        <v>9370.0000999999993</v>
      </c>
    </row>
    <row r="88" spans="1:7" s="257" customFormat="1">
      <c r="A88" s="318">
        <v>57</v>
      </c>
      <c r="B88" s="319"/>
      <c r="C88" s="319" t="s">
        <v>285</v>
      </c>
      <c r="D88" s="283">
        <v>10124.90905</v>
      </c>
      <c r="E88" s="283">
        <v>13275</v>
      </c>
      <c r="F88" s="283">
        <v>13154.509</v>
      </c>
      <c r="G88" s="283">
        <v>8775</v>
      </c>
    </row>
    <row r="89" spans="1:7" s="257" customFormat="1">
      <c r="A89" s="318">
        <v>580</v>
      </c>
      <c r="B89" s="319"/>
      <c r="C89" s="319" t="s">
        <v>286</v>
      </c>
      <c r="D89" s="283">
        <v>0</v>
      </c>
      <c r="E89" s="283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287</v>
      </c>
      <c r="D90" s="283">
        <v>0</v>
      </c>
      <c r="E90" s="283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288</v>
      </c>
      <c r="D91" s="283">
        <v>0</v>
      </c>
      <c r="E91" s="283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289</v>
      </c>
      <c r="D92" s="283">
        <v>0</v>
      </c>
      <c r="E92" s="283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290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291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292</v>
      </c>
      <c r="D95" s="326">
        <f t="shared" ref="D95:G95" si="9">SUM(D82:D94)</f>
        <v>170944.84823999999</v>
      </c>
      <c r="E95" s="326">
        <f t="shared" si="9"/>
        <v>191607.01499999998</v>
      </c>
      <c r="F95" s="326">
        <f t="shared" si="9"/>
        <v>190077.58200000002</v>
      </c>
      <c r="G95" s="326">
        <f t="shared" si="9"/>
        <v>196176.6342</v>
      </c>
    </row>
    <row r="96" spans="1:7" s="257" customFormat="1">
      <c r="A96" s="318">
        <v>60</v>
      </c>
      <c r="B96" s="319"/>
      <c r="C96" s="319" t="s">
        <v>293</v>
      </c>
      <c r="D96" s="283">
        <v>194.26949999999999</v>
      </c>
      <c r="E96" s="283">
        <v>200</v>
      </c>
      <c r="F96" s="283">
        <v>80.697999999999993</v>
      </c>
      <c r="G96" s="283">
        <v>200</v>
      </c>
    </row>
    <row r="97" spans="1:7" s="257" customFormat="1">
      <c r="A97" s="318">
        <v>61</v>
      </c>
      <c r="B97" s="319"/>
      <c r="C97" s="319" t="s">
        <v>294</v>
      </c>
      <c r="D97" s="283">
        <v>355.4323</v>
      </c>
      <c r="E97" s="283">
        <v>1100</v>
      </c>
      <c r="F97" s="283">
        <v>705.03200000000004</v>
      </c>
      <c r="G97" s="283">
        <v>1100</v>
      </c>
    </row>
    <row r="98" spans="1:7" s="257" customFormat="1">
      <c r="A98" s="318">
        <v>62</v>
      </c>
      <c r="B98" s="319"/>
      <c r="C98" s="319" t="s">
        <v>295</v>
      </c>
      <c r="D98" s="283">
        <v>0</v>
      </c>
      <c r="E98" s="283">
        <v>0</v>
      </c>
      <c r="F98" s="283">
        <v>0</v>
      </c>
      <c r="G98" s="283">
        <v>0</v>
      </c>
    </row>
    <row r="99" spans="1:7" s="257" customFormat="1">
      <c r="A99" s="318">
        <v>63</v>
      </c>
      <c r="B99" s="319"/>
      <c r="C99" s="319" t="s">
        <v>296</v>
      </c>
      <c r="D99" s="283">
        <v>29451.291929999999</v>
      </c>
      <c r="E99" s="283">
        <v>31620.936000000002</v>
      </c>
      <c r="F99" s="283">
        <v>31862.566999999999</v>
      </c>
      <c r="G99" s="283">
        <v>38700.449999999997</v>
      </c>
    </row>
    <row r="100" spans="1:7" s="257" customFormat="1">
      <c r="A100" s="318">
        <v>64</v>
      </c>
      <c r="B100" s="319"/>
      <c r="C100" s="319" t="s">
        <v>297</v>
      </c>
      <c r="D100" s="283">
        <v>2539.0951</v>
      </c>
      <c r="E100" s="283">
        <v>2226.1999999999998</v>
      </c>
      <c r="F100" s="283">
        <v>2625.047</v>
      </c>
      <c r="G100" s="283">
        <v>10095.049999999999</v>
      </c>
    </row>
    <row r="101" spans="1:7" s="257" customFormat="1">
      <c r="A101" s="318">
        <v>65</v>
      </c>
      <c r="B101" s="319"/>
      <c r="C101" s="319" t="s">
        <v>298</v>
      </c>
      <c r="D101" s="283">
        <v>0.01</v>
      </c>
      <c r="E101" s="283">
        <v>0</v>
      </c>
      <c r="F101" s="283">
        <v>0</v>
      </c>
      <c r="G101" s="283">
        <v>0</v>
      </c>
    </row>
    <row r="102" spans="1:7" s="257" customFormat="1">
      <c r="A102" s="318">
        <v>66</v>
      </c>
      <c r="B102" s="319"/>
      <c r="C102" s="319" t="s">
        <v>299</v>
      </c>
      <c r="D102" s="283">
        <v>8.4489999999999998</v>
      </c>
      <c r="E102" s="283">
        <v>30</v>
      </c>
      <c r="F102" s="283">
        <v>15.621</v>
      </c>
      <c r="G102" s="283">
        <v>30</v>
      </c>
    </row>
    <row r="103" spans="1:7" s="257" customFormat="1">
      <c r="A103" s="318">
        <v>67</v>
      </c>
      <c r="B103" s="319"/>
      <c r="C103" s="319" t="s">
        <v>285</v>
      </c>
      <c r="D103" s="261">
        <v>10124.90905</v>
      </c>
      <c r="E103" s="261">
        <v>13275</v>
      </c>
      <c r="F103" s="261">
        <v>13154.509</v>
      </c>
      <c r="G103" s="261">
        <v>8775</v>
      </c>
    </row>
    <row r="104" spans="1:7" s="257" customFormat="1" ht="28">
      <c r="A104" s="327" t="s">
        <v>300</v>
      </c>
      <c r="B104" s="319"/>
      <c r="C104" s="328" t="s">
        <v>301</v>
      </c>
      <c r="D104" s="261">
        <v>0</v>
      </c>
      <c r="E104" s="261">
        <v>0</v>
      </c>
      <c r="F104" s="261">
        <v>0</v>
      </c>
      <c r="G104" s="261">
        <v>0</v>
      </c>
    </row>
    <row r="105" spans="1:7" s="257" customFormat="1" ht="42">
      <c r="A105" s="329" t="s">
        <v>302</v>
      </c>
      <c r="B105" s="323"/>
      <c r="C105" s="330" t="s">
        <v>303</v>
      </c>
      <c r="D105" s="424">
        <v>0</v>
      </c>
      <c r="E105" s="424">
        <v>0</v>
      </c>
      <c r="F105" s="424">
        <v>0</v>
      </c>
      <c r="G105" s="424">
        <v>0</v>
      </c>
    </row>
    <row r="106" spans="1:7">
      <c r="A106" s="324">
        <v>6</v>
      </c>
      <c r="B106" s="325"/>
      <c r="C106" s="325" t="s">
        <v>304</v>
      </c>
      <c r="D106" s="326">
        <f t="shared" ref="D106:G106" si="10">SUM(D96:D105)</f>
        <v>42673.456879999998</v>
      </c>
      <c r="E106" s="326">
        <f t="shared" si="10"/>
        <v>48452.135999999999</v>
      </c>
      <c r="F106" s="326">
        <f t="shared" si="10"/>
        <v>48443.473999999995</v>
      </c>
      <c r="G106" s="326">
        <f t="shared" si="10"/>
        <v>58900.5</v>
      </c>
    </row>
    <row r="107" spans="1:7">
      <c r="A107" s="331" t="s">
        <v>305</v>
      </c>
      <c r="B107" s="331"/>
      <c r="C107" s="325" t="s">
        <v>3</v>
      </c>
      <c r="D107" s="326">
        <f t="shared" ref="D107:G107" si="11">(D95-D88)-(D106-D103)</f>
        <v>128271.39136000001</v>
      </c>
      <c r="E107" s="326">
        <f t="shared" si="11"/>
        <v>143154.87899999999</v>
      </c>
      <c r="F107" s="326">
        <f t="shared" si="11"/>
        <v>141634.10800000004</v>
      </c>
      <c r="G107" s="326">
        <f t="shared" si="11"/>
        <v>137276.1342</v>
      </c>
    </row>
    <row r="108" spans="1:7">
      <c r="A108" s="332" t="s">
        <v>306</v>
      </c>
      <c r="B108" s="332"/>
      <c r="C108" s="333" t="s">
        <v>307</v>
      </c>
      <c r="D108" s="425">
        <f t="shared" ref="D108:G108" si="12">D107-D85-D86+D100+D101</f>
        <v>127849.49196000001</v>
      </c>
      <c r="E108" s="425">
        <f t="shared" si="12"/>
        <v>144181.079</v>
      </c>
      <c r="F108" s="425">
        <f t="shared" si="12"/>
        <v>139461.18300000002</v>
      </c>
      <c r="G108" s="425">
        <f t="shared" si="12"/>
        <v>144871.18419999999</v>
      </c>
    </row>
    <row r="109" spans="1:7">
      <c r="C109" s="292"/>
      <c r="D109" s="316"/>
      <c r="E109" s="316"/>
      <c r="F109" s="316"/>
      <c r="G109" s="316"/>
    </row>
    <row r="110" spans="1:7">
      <c r="A110" s="334" t="s">
        <v>308</v>
      </c>
      <c r="B110" s="335"/>
      <c r="C110" s="334"/>
      <c r="D110" s="316"/>
      <c r="E110" s="316"/>
      <c r="F110" s="316"/>
      <c r="G110" s="316"/>
    </row>
    <row r="111" spans="1:7" s="257" customFormat="1">
      <c r="A111" s="336">
        <v>10</v>
      </c>
      <c r="B111" s="337"/>
      <c r="C111" s="337" t="s">
        <v>309</v>
      </c>
      <c r="D111" s="338">
        <f t="shared" ref="D111:G111" si="13">D112+D117</f>
        <v>1471039.3785389997</v>
      </c>
      <c r="E111" s="338">
        <f t="shared" si="13"/>
        <v>1401821.452</v>
      </c>
      <c r="F111" s="338">
        <f t="shared" si="13"/>
        <v>1463538.493</v>
      </c>
      <c r="G111" s="338">
        <f t="shared" si="13"/>
        <v>1498260.9557649998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:G112" si="14">D113+D114+D115+D116</f>
        <v>845518.31332899991</v>
      </c>
      <c r="E112" s="338">
        <f t="shared" si="14"/>
        <v>818321.45200000005</v>
      </c>
      <c r="F112" s="338">
        <f t="shared" si="14"/>
        <v>827670.02500000002</v>
      </c>
      <c r="G112" s="338">
        <f t="shared" si="14"/>
        <v>872739.89055499993</v>
      </c>
    </row>
    <row r="113" spans="1:7" s="257" customFormat="1">
      <c r="A113" s="341" t="s">
        <v>312</v>
      </c>
      <c r="B113" s="342"/>
      <c r="C113" s="342" t="s">
        <v>313</v>
      </c>
      <c r="D113" s="283">
        <v>540081.52528000006</v>
      </c>
      <c r="E113" s="283">
        <v>545215.78399999999</v>
      </c>
      <c r="F113" s="283">
        <v>418309.53200000001</v>
      </c>
      <c r="G113" s="283">
        <v>567953.44339499995</v>
      </c>
    </row>
    <row r="114" spans="1:7" s="308" customFormat="1" ht="15" customHeight="1">
      <c r="A114" s="343">
        <v>102</v>
      </c>
      <c r="B114" s="344"/>
      <c r="C114" s="344" t="s">
        <v>314</v>
      </c>
      <c r="D114" s="300">
        <v>1E-4</v>
      </c>
      <c r="E114" s="300">
        <v>0</v>
      </c>
      <c r="F114" s="300">
        <v>0</v>
      </c>
      <c r="G114" s="300">
        <v>0</v>
      </c>
    </row>
    <row r="115" spans="1:7" s="257" customFormat="1">
      <c r="A115" s="341">
        <v>104</v>
      </c>
      <c r="B115" s="342"/>
      <c r="C115" s="342" t="s">
        <v>315</v>
      </c>
      <c r="D115" s="283">
        <v>302534.32286000001</v>
      </c>
      <c r="E115" s="283">
        <v>270105.66800000001</v>
      </c>
      <c r="F115" s="283">
        <v>407051.01199999999</v>
      </c>
      <c r="G115" s="283">
        <v>301883.98626999999</v>
      </c>
    </row>
    <row r="116" spans="1:7" s="257" customFormat="1">
      <c r="A116" s="341">
        <v>106</v>
      </c>
      <c r="B116" s="342"/>
      <c r="C116" s="342" t="s">
        <v>316</v>
      </c>
      <c r="D116" s="283">
        <v>2902.4650889999998</v>
      </c>
      <c r="E116" s="283">
        <v>3000</v>
      </c>
      <c r="F116" s="283">
        <v>2309.4810000000002</v>
      </c>
      <c r="G116" s="283">
        <v>2902.4608899999998</v>
      </c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G117" si="15">D118+D119+D120</f>
        <v>625521.06520999991</v>
      </c>
      <c r="E117" s="338">
        <f t="shared" si="15"/>
        <v>583500</v>
      </c>
      <c r="F117" s="338">
        <f t="shared" si="15"/>
        <v>635868.46799999999</v>
      </c>
      <c r="G117" s="338">
        <f t="shared" si="15"/>
        <v>625521.06520999991</v>
      </c>
    </row>
    <row r="118" spans="1:7" s="257" customFormat="1">
      <c r="A118" s="341">
        <v>107</v>
      </c>
      <c r="B118" s="342"/>
      <c r="C118" s="342" t="s">
        <v>319</v>
      </c>
      <c r="D118" s="283">
        <v>481637.91171999997</v>
      </c>
      <c r="E118" s="283">
        <v>451500</v>
      </c>
      <c r="F118" s="283">
        <v>492269.89</v>
      </c>
      <c r="G118" s="283">
        <v>481637.91171999997</v>
      </c>
    </row>
    <row r="119" spans="1:7" s="257" customFormat="1">
      <c r="A119" s="341">
        <v>108</v>
      </c>
      <c r="B119" s="342"/>
      <c r="C119" s="342" t="s">
        <v>320</v>
      </c>
      <c r="D119" s="283">
        <v>143883.15349</v>
      </c>
      <c r="E119" s="283">
        <v>132000</v>
      </c>
      <c r="F119" s="283">
        <v>143598.57800000001</v>
      </c>
      <c r="G119" s="283">
        <v>143883.15349</v>
      </c>
    </row>
    <row r="120" spans="1:7" s="347" customFormat="1" ht="14">
      <c r="A120" s="343">
        <v>109</v>
      </c>
      <c r="B120" s="345"/>
      <c r="C120" s="345" t="s">
        <v>321</v>
      </c>
      <c r="D120" s="346">
        <v>0</v>
      </c>
      <c r="E120" s="346">
        <v>0</v>
      </c>
      <c r="F120" s="346">
        <v>0</v>
      </c>
      <c r="G120" s="346">
        <v>0</v>
      </c>
    </row>
    <row r="121" spans="1:7" s="257" customFormat="1">
      <c r="A121" s="339">
        <v>14</v>
      </c>
      <c r="B121" s="340"/>
      <c r="C121" s="340" t="s">
        <v>322</v>
      </c>
      <c r="D121" s="348">
        <f t="shared" ref="D121:G121" si="16">SUM(D122:D130)</f>
        <v>4701151.6359200003</v>
      </c>
      <c r="E121" s="348">
        <f t="shared" si="16"/>
        <v>4723671.6936800005</v>
      </c>
      <c r="F121" s="348">
        <f t="shared" si="16"/>
        <v>4721046.5036999993</v>
      </c>
      <c r="G121" s="348">
        <f t="shared" si="16"/>
        <v>4753692.9742400004</v>
      </c>
    </row>
    <row r="122" spans="1:7" s="257" customFormat="1">
      <c r="A122" s="341" t="s">
        <v>323</v>
      </c>
      <c r="B122" s="342"/>
      <c r="C122" s="342" t="s">
        <v>324</v>
      </c>
      <c r="D122" s="283">
        <v>3260767.0920699998</v>
      </c>
      <c r="E122" s="283">
        <v>3298604.2894899999</v>
      </c>
      <c r="F122" s="283">
        <v>3280610.2316999999</v>
      </c>
      <c r="G122" s="283">
        <v>3348851.7484900001</v>
      </c>
    </row>
    <row r="123" spans="1:7" s="257" customFormat="1">
      <c r="A123" s="341">
        <v>144</v>
      </c>
      <c r="B123" s="342"/>
      <c r="C123" s="342" t="s">
        <v>282</v>
      </c>
      <c r="D123" s="283">
        <v>337879.72414000001</v>
      </c>
      <c r="E123" s="283">
        <v>337443.51464000001</v>
      </c>
      <c r="F123" s="283">
        <v>340052.64899999998</v>
      </c>
      <c r="G123" s="283">
        <v>329258.47404</v>
      </c>
    </row>
    <row r="124" spans="1:7" s="257" customFormat="1">
      <c r="A124" s="341">
        <v>145</v>
      </c>
      <c r="B124" s="342"/>
      <c r="C124" s="342" t="s">
        <v>325</v>
      </c>
      <c r="D124" s="283">
        <v>677129.19435999996</v>
      </c>
      <c r="E124" s="283">
        <v>677129.19536000001</v>
      </c>
      <c r="F124" s="283">
        <v>677129.19400000002</v>
      </c>
      <c r="G124" s="283">
        <v>677129.19435999996</v>
      </c>
    </row>
    <row r="125" spans="1:7" s="257" customFormat="1">
      <c r="A125" s="341">
        <v>146</v>
      </c>
      <c r="B125" s="342"/>
      <c r="C125" s="342" t="s">
        <v>326</v>
      </c>
      <c r="D125" s="283">
        <v>425375.62534999999</v>
      </c>
      <c r="E125" s="283">
        <v>410494.69419000001</v>
      </c>
      <c r="F125" s="283">
        <v>423254.429</v>
      </c>
      <c r="G125" s="283">
        <v>398453.55735000002</v>
      </c>
    </row>
    <row r="126" spans="1:7" s="347" customFormat="1" ht="29.5" customHeight="1">
      <c r="A126" s="343" t="s">
        <v>327</v>
      </c>
      <c r="B126" s="345"/>
      <c r="C126" s="345" t="s">
        <v>328</v>
      </c>
      <c r="D126" s="350">
        <v>0</v>
      </c>
      <c r="E126" s="350">
        <v>0</v>
      </c>
      <c r="F126" s="350">
        <v>0</v>
      </c>
      <c r="G126" s="350">
        <v>0</v>
      </c>
    </row>
    <row r="127" spans="1:7" s="257" customFormat="1">
      <c r="A127" s="341">
        <v>1484</v>
      </c>
      <c r="B127" s="342"/>
      <c r="C127" s="342" t="s">
        <v>329</v>
      </c>
      <c r="D127" s="349">
        <v>0</v>
      </c>
      <c r="E127" s="349">
        <v>0</v>
      </c>
      <c r="F127" s="349">
        <v>0</v>
      </c>
      <c r="G127" s="349">
        <v>0</v>
      </c>
    </row>
    <row r="128" spans="1:7" s="257" customFormat="1">
      <c r="A128" s="341">
        <v>1485</v>
      </c>
      <c r="B128" s="342"/>
      <c r="C128" s="342" t="s">
        <v>330</v>
      </c>
      <c r="D128" s="349">
        <v>0</v>
      </c>
      <c r="E128" s="349">
        <v>0</v>
      </c>
      <c r="F128" s="349">
        <v>0</v>
      </c>
      <c r="G128" s="349">
        <v>0</v>
      </c>
    </row>
    <row r="129" spans="1:7" s="257" customFormat="1">
      <c r="A129" s="341">
        <v>1486</v>
      </c>
      <c r="B129" s="342"/>
      <c r="C129" s="342" t="s">
        <v>331</v>
      </c>
      <c r="D129" s="349">
        <v>0</v>
      </c>
      <c r="E129" s="349">
        <v>0</v>
      </c>
      <c r="F129" s="349">
        <v>0</v>
      </c>
      <c r="G129" s="349">
        <v>0</v>
      </c>
    </row>
    <row r="130" spans="1:7" s="257" customFormat="1">
      <c r="A130" s="351">
        <v>1489</v>
      </c>
      <c r="B130" s="352"/>
      <c r="C130" s="352" t="s">
        <v>332</v>
      </c>
      <c r="D130" s="353">
        <v>0</v>
      </c>
      <c r="E130" s="353">
        <v>0</v>
      </c>
      <c r="F130" s="353">
        <v>0</v>
      </c>
      <c r="G130" s="353">
        <v>0</v>
      </c>
    </row>
    <row r="131" spans="1:7">
      <c r="A131" s="354">
        <v>1</v>
      </c>
      <c r="B131" s="355"/>
      <c r="C131" s="354" t="s">
        <v>333</v>
      </c>
      <c r="D131" s="356">
        <f t="shared" ref="D131:G131" si="17">D111+D121</f>
        <v>6172191.014459</v>
      </c>
      <c r="E131" s="356">
        <f t="shared" si="17"/>
        <v>6125493.145680001</v>
      </c>
      <c r="F131" s="356">
        <f t="shared" si="17"/>
        <v>6184584.9966999991</v>
      </c>
      <c r="G131" s="356">
        <f t="shared" si="17"/>
        <v>6251953.930005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336">
        <v>20</v>
      </c>
      <c r="B133" s="337"/>
      <c r="C133" s="337" t="s">
        <v>334</v>
      </c>
      <c r="D133" s="466">
        <f t="shared" ref="D133:G133" si="18">D134+D140</f>
        <v>2303629.30045</v>
      </c>
      <c r="E133" s="466">
        <f t="shared" si="18"/>
        <v>2374510.0007600002</v>
      </c>
      <c r="F133" s="466">
        <f t="shared" si="18"/>
        <v>2366408.534</v>
      </c>
      <c r="G133" s="466">
        <f t="shared" si="18"/>
        <v>2473194.20800114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:G134" si="19">D135+D136+D138+D139</f>
        <v>688914.82932999998</v>
      </c>
      <c r="E134" s="338">
        <f t="shared" si="19"/>
        <v>760410</v>
      </c>
      <c r="F134" s="338">
        <f t="shared" si="19"/>
        <v>755704.46199999994</v>
      </c>
      <c r="G134" s="338">
        <f t="shared" si="19"/>
        <v>693268.94831689994</v>
      </c>
    </row>
    <row r="135" spans="1:7" s="269" customFormat="1">
      <c r="A135" s="359">
        <v>200</v>
      </c>
      <c r="B135" s="342"/>
      <c r="C135" s="342" t="s">
        <v>337</v>
      </c>
      <c r="D135" s="410">
        <v>357489.76046999998</v>
      </c>
      <c r="E135" s="410">
        <v>305000</v>
      </c>
      <c r="F135" s="410">
        <v>369148.549</v>
      </c>
      <c r="G135" s="410">
        <v>361175.93096999999</v>
      </c>
    </row>
    <row r="136" spans="1:7" s="269" customFormat="1">
      <c r="A136" s="359">
        <v>201</v>
      </c>
      <c r="B136" s="342"/>
      <c r="C136" s="342" t="s">
        <v>338</v>
      </c>
      <c r="D136" s="410">
        <v>60463.576000000001</v>
      </c>
      <c r="E136" s="410">
        <v>192500</v>
      </c>
      <c r="F136" s="410">
        <v>195595.16200000001</v>
      </c>
      <c r="G136" s="410">
        <v>60463.576000000001</v>
      </c>
    </row>
    <row r="137" spans="1:7" s="269" customFormat="1">
      <c r="A137" s="360" t="s">
        <v>339</v>
      </c>
      <c r="B137" s="361"/>
      <c r="C137" s="361" t="s">
        <v>340</v>
      </c>
      <c r="D137" s="410">
        <v>9415.616</v>
      </c>
      <c r="E137" s="422">
        <v>9415.61</v>
      </c>
      <c r="F137" s="422">
        <v>9322.3780000000006</v>
      </c>
      <c r="G137" s="422">
        <v>9415.616</v>
      </c>
    </row>
    <row r="138" spans="1:7" s="269" customFormat="1">
      <c r="A138" s="359">
        <v>204</v>
      </c>
      <c r="B138" s="342"/>
      <c r="C138" s="342" t="s">
        <v>341</v>
      </c>
      <c r="D138" s="410">
        <v>243389.17318000001</v>
      </c>
      <c r="E138" s="422">
        <v>235910</v>
      </c>
      <c r="F138" s="410">
        <v>162782.774</v>
      </c>
      <c r="G138" s="410">
        <v>244057.1216669</v>
      </c>
    </row>
    <row r="139" spans="1:7" s="269" customFormat="1">
      <c r="A139" s="359">
        <v>205</v>
      </c>
      <c r="B139" s="342"/>
      <c r="C139" s="342" t="s">
        <v>342</v>
      </c>
      <c r="D139" s="410">
        <v>27572.319680000001</v>
      </c>
      <c r="E139" s="410">
        <v>27000</v>
      </c>
      <c r="F139" s="410">
        <v>28177.976999999999</v>
      </c>
      <c r="G139" s="410">
        <v>27572.319680000001</v>
      </c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G140" si="20">D141+D143+D144</f>
        <v>1614714.4711199999</v>
      </c>
      <c r="E140" s="338">
        <f t="shared" si="20"/>
        <v>1614100.00076</v>
      </c>
      <c r="F140" s="338">
        <f t="shared" si="20"/>
        <v>1610704.0719999999</v>
      </c>
      <c r="G140" s="338">
        <f t="shared" si="20"/>
        <v>1779925.25968424</v>
      </c>
    </row>
    <row r="141" spans="1:7" s="269" customFormat="1">
      <c r="A141" s="359">
        <v>206</v>
      </c>
      <c r="B141" s="342"/>
      <c r="C141" s="342" t="s">
        <v>345</v>
      </c>
      <c r="D141" s="349">
        <v>1533734.2424099999</v>
      </c>
      <c r="E141" s="349">
        <v>1533900.00076</v>
      </c>
      <c r="F141" s="349">
        <v>1530230.226</v>
      </c>
      <c r="G141" s="349">
        <v>1702064.88697424</v>
      </c>
    </row>
    <row r="142" spans="1:7" s="269" customFormat="1">
      <c r="A142" s="360" t="s">
        <v>346</v>
      </c>
      <c r="B142" s="361"/>
      <c r="C142" s="361" t="s">
        <v>347</v>
      </c>
      <c r="D142" s="410">
        <v>527157.81212000002</v>
      </c>
      <c r="E142" s="410">
        <v>540520.92613000004</v>
      </c>
      <c r="F142" s="410">
        <v>541750.61899999995</v>
      </c>
      <c r="G142" s="410">
        <v>557205.298388</v>
      </c>
    </row>
    <row r="143" spans="1:7" s="269" customFormat="1">
      <c r="A143" s="359">
        <v>208</v>
      </c>
      <c r="B143" s="342"/>
      <c r="C143" s="342" t="s">
        <v>348</v>
      </c>
      <c r="D143" s="422">
        <v>41279.218800000002</v>
      </c>
      <c r="E143" s="422">
        <v>38700</v>
      </c>
      <c r="F143" s="422">
        <v>43948.139000000003</v>
      </c>
      <c r="G143" s="422">
        <v>37879.218800000002</v>
      </c>
    </row>
    <row r="144" spans="1:7" s="273" customFormat="1" ht="40.25" customHeight="1">
      <c r="A144" s="343">
        <v>209</v>
      </c>
      <c r="B144" s="345"/>
      <c r="C144" s="345" t="s">
        <v>349</v>
      </c>
      <c r="D144" s="410">
        <v>39701.009910000001</v>
      </c>
      <c r="E144" s="410">
        <v>41500</v>
      </c>
      <c r="F144" s="410">
        <v>36525.707000000002</v>
      </c>
      <c r="G144" s="410">
        <v>39981.153910000001</v>
      </c>
    </row>
    <row r="145" spans="1:7" s="257" customFormat="1">
      <c r="A145" s="358">
        <v>29</v>
      </c>
      <c r="B145" s="340"/>
      <c r="C145" s="340" t="s">
        <v>350</v>
      </c>
      <c r="D145" s="349">
        <v>3868561.7097100001</v>
      </c>
      <c r="E145" s="349">
        <v>3750983.1449199999</v>
      </c>
      <c r="F145" s="349">
        <v>3818176.4640000002</v>
      </c>
      <c r="G145" s="349">
        <v>3778759.7220041798</v>
      </c>
    </row>
    <row r="146" spans="1:7" s="257" customFormat="1">
      <c r="A146" s="363" t="s">
        <v>351</v>
      </c>
      <c r="B146" s="364"/>
      <c r="C146" s="364" t="s">
        <v>352</v>
      </c>
      <c r="D146" s="295">
        <v>798662.85782000003</v>
      </c>
      <c r="E146" s="295">
        <v>724877.58698000002</v>
      </c>
      <c r="F146" s="295">
        <v>742621.52800000005</v>
      </c>
      <c r="G146" s="295">
        <v>708860.87011418201</v>
      </c>
    </row>
    <row r="147" spans="1:7">
      <c r="A147" s="354">
        <v>2</v>
      </c>
      <c r="B147" s="355"/>
      <c r="C147" s="354" t="s">
        <v>353</v>
      </c>
      <c r="D147" s="356">
        <f>D133+D145</f>
        <v>6172191.0101600001</v>
      </c>
      <c r="E147" s="356">
        <f>E133+E145</f>
        <v>6125493.1456800001</v>
      </c>
      <c r="F147" s="356">
        <f>F133+F145</f>
        <v>6184584.9979999997</v>
      </c>
      <c r="G147" s="356">
        <f>G133+G145</f>
        <v>6251953.9300053194</v>
      </c>
    </row>
    <row r="148" spans="1:7" ht="7.5" customHeight="1"/>
    <row r="149" spans="1:7" ht="13.5" customHeight="1">
      <c r="A149" s="365" t="s">
        <v>354</v>
      </c>
      <c r="B149" s="366"/>
      <c r="C149" s="367" t="s">
        <v>355</v>
      </c>
      <c r="D149" s="366"/>
      <c r="E149" s="366"/>
      <c r="F149" s="366"/>
      <c r="G149" s="366"/>
    </row>
    <row r="150" spans="1:7">
      <c r="A150" s="368" t="s">
        <v>356</v>
      </c>
      <c r="B150" s="369"/>
      <c r="C150" s="369" t="s">
        <v>101</v>
      </c>
      <c r="D150" s="370">
        <f t="shared" ref="D150:G150" si="21">D77+SUM(D8:D12)-D30-D31+D16-D33+D59+D63-D73+D64-D74-D54+D20-D35</f>
        <v>158510.42799999972</v>
      </c>
      <c r="E150" s="370">
        <f t="shared" si="21"/>
        <v>117016.92500000028</v>
      </c>
      <c r="F150" s="370">
        <f t="shared" si="21"/>
        <v>84096.213000000047</v>
      </c>
      <c r="G150" s="370">
        <f t="shared" si="21"/>
        <v>121862.77444999869</v>
      </c>
    </row>
    <row r="151" spans="1:7">
      <c r="A151" s="371" t="s">
        <v>357</v>
      </c>
      <c r="B151" s="372"/>
      <c r="C151" s="372" t="s">
        <v>358</v>
      </c>
      <c r="D151" s="373">
        <f t="shared" ref="D151:G151" si="22">IF(D177=0,0,D150/D177)</f>
        <v>5.6804516295110317E-2</v>
      </c>
      <c r="E151" s="373">
        <f t="shared" si="22"/>
        <v>4.2286319698168477E-2</v>
      </c>
      <c r="F151" s="373">
        <f t="shared" si="22"/>
        <v>3.0293717084400977E-2</v>
      </c>
      <c r="G151" s="373">
        <f t="shared" si="22"/>
        <v>4.2443177761272932E-2</v>
      </c>
    </row>
    <row r="152" spans="1:7" s="443" customFormat="1" ht="28">
      <c r="A152" s="381" t="s">
        <v>359</v>
      </c>
      <c r="B152" s="382"/>
      <c r="C152" s="382" t="s">
        <v>360</v>
      </c>
      <c r="D152" s="442">
        <f t="shared" ref="D152:G152" si="23">IF(D107=0,0,D150/D107)</f>
        <v>1.2357426415928736</v>
      </c>
      <c r="E152" s="442">
        <f t="shared" si="23"/>
        <v>0.81741485737276398</v>
      </c>
      <c r="F152" s="442">
        <f t="shared" si="23"/>
        <v>0.59375678773646834</v>
      </c>
      <c r="G152" s="442">
        <f t="shared" si="23"/>
        <v>0.88772003349434858</v>
      </c>
    </row>
    <row r="153" spans="1:7" s="443" customFormat="1" ht="28">
      <c r="A153" s="374" t="s">
        <v>359</v>
      </c>
      <c r="B153" s="375"/>
      <c r="C153" s="375" t="s">
        <v>361</v>
      </c>
      <c r="D153" s="393">
        <f t="shared" ref="D153:G153" si="24">IF(0=D108,0,D150/D108)</f>
        <v>1.2398205543874397</v>
      </c>
      <c r="E153" s="393">
        <f t="shared" si="24"/>
        <v>0.81159695718465441</v>
      </c>
      <c r="F153" s="393">
        <f t="shared" si="24"/>
        <v>0.60300802840601198</v>
      </c>
      <c r="G153" s="393">
        <f t="shared" si="24"/>
        <v>0.84118021898518236</v>
      </c>
    </row>
    <row r="154" spans="1:7" ht="28">
      <c r="A154" s="378" t="s">
        <v>362</v>
      </c>
      <c r="B154" s="379"/>
      <c r="C154" s="379" t="s">
        <v>363</v>
      </c>
      <c r="D154" s="386">
        <f t="shared" ref="D154:G154" si="25">D150-D107</f>
        <v>30239.036639999715</v>
      </c>
      <c r="E154" s="386">
        <f t="shared" si="25"/>
        <v>-26137.953999999707</v>
      </c>
      <c r="F154" s="386">
        <f t="shared" si="25"/>
        <v>-57537.89499999999</v>
      </c>
      <c r="G154" s="386">
        <f t="shared" si="25"/>
        <v>-15413.359750001313</v>
      </c>
    </row>
    <row r="155" spans="1:7" ht="28">
      <c r="A155" s="374" t="s">
        <v>364</v>
      </c>
      <c r="B155" s="375"/>
      <c r="C155" s="375" t="s">
        <v>365</v>
      </c>
      <c r="D155" s="383">
        <f t="shared" ref="D155:G155" si="26">D150-D108</f>
        <v>30660.936039999709</v>
      </c>
      <c r="E155" s="383">
        <f t="shared" si="26"/>
        <v>-27164.153999999719</v>
      </c>
      <c r="F155" s="383">
        <f t="shared" si="26"/>
        <v>-55364.969999999972</v>
      </c>
      <c r="G155" s="383">
        <f t="shared" si="26"/>
        <v>-23008.409750001301</v>
      </c>
    </row>
    <row r="156" spans="1:7">
      <c r="A156" s="368" t="s">
        <v>366</v>
      </c>
      <c r="B156" s="369"/>
      <c r="C156" s="369" t="s">
        <v>367</v>
      </c>
      <c r="D156" s="387">
        <f t="shared" ref="D156:G156" si="27">D135+D136-D137+D141-D142</f>
        <v>1415114.1507600001</v>
      </c>
      <c r="E156" s="387">
        <f t="shared" si="27"/>
        <v>1481463.4646299998</v>
      </c>
      <c r="F156" s="387">
        <f t="shared" si="27"/>
        <v>1543900.94</v>
      </c>
      <c r="G156" s="387">
        <f t="shared" si="27"/>
        <v>1557083.4795562397</v>
      </c>
    </row>
    <row r="157" spans="1:7">
      <c r="A157" s="388" t="s">
        <v>368</v>
      </c>
      <c r="B157" s="389"/>
      <c r="C157" s="389" t="s">
        <v>369</v>
      </c>
      <c r="D157" s="390">
        <f t="shared" ref="D157:G157" si="28">IF(D177=0,0,D156/D177)</f>
        <v>0.50712672882498155</v>
      </c>
      <c r="E157" s="390">
        <f t="shared" si="28"/>
        <v>0.53535535723999184</v>
      </c>
      <c r="F157" s="390">
        <f t="shared" si="28"/>
        <v>0.55615463068117821</v>
      </c>
      <c r="G157" s="390">
        <f t="shared" si="28"/>
        <v>0.54231139254968419</v>
      </c>
    </row>
    <row r="158" spans="1:7">
      <c r="A158" s="368" t="s">
        <v>370</v>
      </c>
      <c r="B158" s="369"/>
      <c r="C158" s="369" t="s">
        <v>371</v>
      </c>
      <c r="D158" s="387">
        <f t="shared" ref="D158:G158" si="29">D133-D142-D111</f>
        <v>305432.10979100037</v>
      </c>
      <c r="E158" s="387">
        <f t="shared" si="29"/>
        <v>432167.62263000011</v>
      </c>
      <c r="F158" s="387">
        <f t="shared" si="29"/>
        <v>361119.42200000002</v>
      </c>
      <c r="G158" s="387">
        <f t="shared" si="29"/>
        <v>417727.95384814008</v>
      </c>
    </row>
    <row r="159" spans="1:7">
      <c r="A159" s="371" t="s">
        <v>372</v>
      </c>
      <c r="B159" s="372"/>
      <c r="C159" s="372" t="s">
        <v>373</v>
      </c>
      <c r="D159" s="391">
        <f t="shared" ref="D159:G159" si="30">D121-D123-D124-D142-D145</f>
        <v>-709576.8044099994</v>
      </c>
      <c r="E159" s="391">
        <f t="shared" si="30"/>
        <v>-582405.08736999938</v>
      </c>
      <c r="F159" s="391">
        <f t="shared" si="30"/>
        <v>-656062.42230000114</v>
      </c>
      <c r="G159" s="391">
        <f t="shared" si="30"/>
        <v>-588659.71455217944</v>
      </c>
    </row>
    <row r="160" spans="1:7">
      <c r="A160" s="371" t="s">
        <v>374</v>
      </c>
      <c r="B160" s="372"/>
      <c r="C160" s="372" t="s">
        <v>375</v>
      </c>
      <c r="D160" s="392">
        <f t="shared" ref="D160:G160" si="31">IF(D175=0,"-",1000*D158/D175)</f>
        <v>766.16800692087622</v>
      </c>
      <c r="E160" s="392">
        <f t="shared" si="31"/>
        <v>1081.2299790592947</v>
      </c>
      <c r="F160" s="392">
        <f t="shared" si="31"/>
        <v>896.39382114789828</v>
      </c>
      <c r="G160" s="392">
        <f t="shared" si="31"/>
        <v>1024.8377195712997</v>
      </c>
    </row>
    <row r="161" spans="1:7">
      <c r="A161" s="371" t="s">
        <v>374</v>
      </c>
      <c r="B161" s="372"/>
      <c r="C161" s="372" t="s">
        <v>376</v>
      </c>
      <c r="D161" s="391">
        <f t="shared" ref="D161:G161" si="32">IF(D175=0,0,1000*(D159/D175))</f>
        <v>-1779.9538050013907</v>
      </c>
      <c r="E161" s="391">
        <f t="shared" si="32"/>
        <v>-1457.1055475856879</v>
      </c>
      <c r="F161" s="391">
        <f t="shared" si="32"/>
        <v>-1628.5202783611128</v>
      </c>
      <c r="G161" s="391">
        <f t="shared" si="32"/>
        <v>-1444.195136829323</v>
      </c>
    </row>
    <row r="162" spans="1:7">
      <c r="A162" s="388" t="s">
        <v>377</v>
      </c>
      <c r="B162" s="389"/>
      <c r="C162" s="389" t="s">
        <v>378</v>
      </c>
      <c r="D162" s="390">
        <f t="shared" ref="D162:G162" si="33">IF((D22+D23+D65+D66)=0,0,D158/(D22+D23+D65+D66))</f>
        <v>0.2687366253330517</v>
      </c>
      <c r="E162" s="390">
        <f t="shared" si="33"/>
        <v>0.35583833222575922</v>
      </c>
      <c r="F162" s="390">
        <f t="shared" si="33"/>
        <v>0.29512904166964926</v>
      </c>
      <c r="G162" s="390">
        <f t="shared" si="33"/>
        <v>0.31860237775381478</v>
      </c>
    </row>
    <row r="163" spans="1:7">
      <c r="A163" s="371" t="s">
        <v>379</v>
      </c>
      <c r="B163" s="372"/>
      <c r="C163" s="372" t="s">
        <v>350</v>
      </c>
      <c r="D163" s="370">
        <f t="shared" ref="D163:G163" si="34">D145</f>
        <v>3868561.7097100001</v>
      </c>
      <c r="E163" s="370">
        <f t="shared" si="34"/>
        <v>3750983.1449199999</v>
      </c>
      <c r="F163" s="370">
        <f t="shared" si="34"/>
        <v>3818176.4640000002</v>
      </c>
      <c r="G163" s="370">
        <f t="shared" si="34"/>
        <v>3778759.7220041798</v>
      </c>
    </row>
    <row r="164" spans="1:7" ht="28">
      <c r="A164" s="374" t="s">
        <v>380</v>
      </c>
      <c r="B164" s="389"/>
      <c r="C164" s="389" t="s">
        <v>381</v>
      </c>
      <c r="D164" s="393">
        <f>IF(D178=0,0,D146/D178)</f>
        <v>0.28862288814014087</v>
      </c>
      <c r="E164" s="393">
        <f>IF(E178=0,0,E146/E178)</f>
        <v>0.2599573769327268</v>
      </c>
      <c r="F164" s="393">
        <f>IF(F178=0,0,F146/F178)</f>
        <v>0.26284185055463161</v>
      </c>
      <c r="G164" s="393">
        <f>IF(G178=0,0,G146/G178)</f>
        <v>0.24563495138599337</v>
      </c>
    </row>
    <row r="165" spans="1:7">
      <c r="A165" s="394" t="s">
        <v>382</v>
      </c>
      <c r="B165" s="395"/>
      <c r="C165" s="395" t="s">
        <v>383</v>
      </c>
      <c r="D165" s="396">
        <f t="shared" ref="D165:G165" si="35">IF(D177=0,0,D180/D177)</f>
        <v>5.6185055955508427E-2</v>
      </c>
      <c r="E165" s="396">
        <f t="shared" si="35"/>
        <v>5.6961606329382027E-2</v>
      </c>
      <c r="F165" s="396">
        <f t="shared" si="35"/>
        <v>5.6225105649620077E-2</v>
      </c>
      <c r="G165" s="396">
        <f t="shared" si="35"/>
        <v>5.3238351650720078E-2</v>
      </c>
    </row>
    <row r="166" spans="1:7">
      <c r="A166" s="371" t="s">
        <v>384</v>
      </c>
      <c r="B166" s="372"/>
      <c r="C166" s="372" t="s">
        <v>252</v>
      </c>
      <c r="D166" s="370">
        <f t="shared" ref="D166:G166" si="36">D55</f>
        <v>99675.445000000007</v>
      </c>
      <c r="E166" s="370">
        <f t="shared" si="36"/>
        <v>92914.990999999995</v>
      </c>
      <c r="F166" s="370">
        <f t="shared" si="36"/>
        <v>94223.037000000011</v>
      </c>
      <c r="G166" s="370">
        <f t="shared" si="36"/>
        <v>93804.256000000023</v>
      </c>
    </row>
    <row r="167" spans="1:7">
      <c r="A167" s="388" t="s">
        <v>385</v>
      </c>
      <c r="B167" s="389"/>
      <c r="C167" s="389" t="s">
        <v>386</v>
      </c>
      <c r="D167" s="390">
        <f t="shared" ref="D167:G167" si="37">IF(0=D111,0,(D44+D45+D46+D47+D48)/D111)</f>
        <v>1.438452451287592E-2</v>
      </c>
      <c r="E167" s="390">
        <f t="shared" si="37"/>
        <v>1.3705718351355348E-2</v>
      </c>
      <c r="F167" s="390">
        <f t="shared" si="37"/>
        <v>1.1948297283356798E-2</v>
      </c>
      <c r="G167" s="390">
        <f t="shared" si="37"/>
        <v>1.2476831841656866E-2</v>
      </c>
    </row>
    <row r="168" spans="1:7">
      <c r="A168" s="371" t="s">
        <v>387</v>
      </c>
      <c r="B168" s="369"/>
      <c r="C168" s="369" t="s">
        <v>388</v>
      </c>
      <c r="D168" s="370">
        <f t="shared" ref="D168:G168" si="38">D38-D44</f>
        <v>20752.494999999999</v>
      </c>
      <c r="E168" s="370">
        <f t="shared" si="38"/>
        <v>19984.607</v>
      </c>
      <c r="F168" s="370">
        <f t="shared" si="38"/>
        <v>19731.284</v>
      </c>
      <c r="G168" s="370">
        <f t="shared" si="38"/>
        <v>16766.212</v>
      </c>
    </row>
    <row r="169" spans="1:7">
      <c r="A169" s="388" t="s">
        <v>389</v>
      </c>
      <c r="B169" s="389"/>
      <c r="C169" s="389" t="s">
        <v>390</v>
      </c>
      <c r="D169" s="373">
        <f t="shared" ref="D169:G169" si="39">IF(D177=0,0,D168/D177)</f>
        <v>7.4369582825913345E-3</v>
      </c>
      <c r="E169" s="373">
        <f t="shared" si="39"/>
        <v>7.2218226606471977E-3</v>
      </c>
      <c r="F169" s="373">
        <f t="shared" si="39"/>
        <v>7.107739027534656E-3</v>
      </c>
      <c r="G169" s="373">
        <f t="shared" si="39"/>
        <v>5.8394478503455329E-3</v>
      </c>
    </row>
    <row r="170" spans="1:7">
      <c r="A170" s="371" t="s">
        <v>391</v>
      </c>
      <c r="B170" s="372"/>
      <c r="C170" s="372" t="s">
        <v>392</v>
      </c>
      <c r="D170" s="370">
        <f t="shared" ref="D170:G170" si="40">SUM(D82:D87)+SUM(D89:D94)</f>
        <v>160819.93919</v>
      </c>
      <c r="E170" s="370">
        <f t="shared" si="40"/>
        <v>178332.01499999998</v>
      </c>
      <c r="F170" s="370">
        <f t="shared" si="40"/>
        <v>176923.07300000003</v>
      </c>
      <c r="G170" s="370">
        <f t="shared" si="40"/>
        <v>187401.6342</v>
      </c>
    </row>
    <row r="171" spans="1:7">
      <c r="A171" s="371" t="s">
        <v>393</v>
      </c>
      <c r="B171" s="372"/>
      <c r="C171" s="372" t="s">
        <v>394</v>
      </c>
      <c r="D171" s="391">
        <f t="shared" ref="D171:G171" si="41">SUM(D96:D102)+SUM(D104:D105)</f>
        <v>32548.547829999996</v>
      </c>
      <c r="E171" s="391">
        <f t="shared" si="41"/>
        <v>35177.135999999999</v>
      </c>
      <c r="F171" s="391">
        <f t="shared" si="41"/>
        <v>35288.964999999997</v>
      </c>
      <c r="G171" s="391">
        <f t="shared" si="41"/>
        <v>50125.5</v>
      </c>
    </row>
    <row r="172" spans="1:7">
      <c r="A172" s="394" t="s">
        <v>395</v>
      </c>
      <c r="B172" s="395"/>
      <c r="C172" s="395" t="s">
        <v>396</v>
      </c>
      <c r="D172" s="396">
        <f t="shared" ref="D172:G172" si="42">IF(D184=0,0,D170/D184)</f>
        <v>5.8171852667230378E-2</v>
      </c>
      <c r="E172" s="396">
        <f t="shared" si="42"/>
        <v>6.3517460380183341E-2</v>
      </c>
      <c r="F172" s="396">
        <f t="shared" si="42"/>
        <v>6.2318676521451434E-2</v>
      </c>
      <c r="G172" s="396">
        <f t="shared" si="42"/>
        <v>6.4278908606332397E-2</v>
      </c>
    </row>
    <row r="173" spans="1:7">
      <c r="A173" s="479"/>
    </row>
    <row r="174" spans="1:7">
      <c r="A174" s="457" t="s">
        <v>397</v>
      </c>
      <c r="B174" s="399"/>
      <c r="C174" s="398"/>
      <c r="D174" s="316"/>
      <c r="E174" s="316"/>
      <c r="F174" s="316"/>
      <c r="G174" s="316"/>
    </row>
    <row r="175" spans="1:7" s="257" customFormat="1">
      <c r="A175" s="459" t="s">
        <v>398</v>
      </c>
      <c r="B175" s="399"/>
      <c r="C175" s="399" t="s">
        <v>421</v>
      </c>
      <c r="D175" s="461">
        <v>398649</v>
      </c>
      <c r="E175" s="461">
        <v>399700</v>
      </c>
      <c r="F175" s="461">
        <v>402858</v>
      </c>
      <c r="G175" s="461">
        <v>407604</v>
      </c>
    </row>
    <row r="176" spans="1:7">
      <c r="A176" s="457" t="s">
        <v>400</v>
      </c>
      <c r="B176" s="399"/>
      <c r="C176" s="399"/>
      <c r="D176" s="399"/>
      <c r="E176" s="399"/>
      <c r="F176" s="399"/>
      <c r="G176" s="399"/>
    </row>
    <row r="177" spans="1:7">
      <c r="A177" s="459" t="s">
        <v>401</v>
      </c>
      <c r="B177" s="399"/>
      <c r="C177" s="399" t="s">
        <v>402</v>
      </c>
      <c r="D177" s="400">
        <f t="shared" ref="D177:G177" si="43">SUM(D22:D32)+SUM(D44:D53)+SUM(D65:D72)+D75</f>
        <v>2790454.6739999996</v>
      </c>
      <c r="E177" s="400">
        <f t="shared" si="43"/>
        <v>2767252.5260000001</v>
      </c>
      <c r="F177" s="400">
        <f t="shared" si="43"/>
        <v>2776028.2030000002</v>
      </c>
      <c r="G177" s="400">
        <f t="shared" si="43"/>
        <v>2871198.17313</v>
      </c>
    </row>
    <row r="178" spans="1:7">
      <c r="A178" s="459" t="s">
        <v>403</v>
      </c>
      <c r="B178" s="399"/>
      <c r="C178" s="399" t="s">
        <v>404</v>
      </c>
      <c r="D178" s="400">
        <f t="shared" ref="D178:G178" si="44">D78-D17-D20-D59-D63-D64</f>
        <v>2767150.1140000001</v>
      </c>
      <c r="E178" s="400">
        <f t="shared" si="44"/>
        <v>2788447.8429999999</v>
      </c>
      <c r="F178" s="400">
        <f t="shared" si="44"/>
        <v>2825354.9669999997</v>
      </c>
      <c r="G178" s="400">
        <f t="shared" si="44"/>
        <v>2885830.6446800013</v>
      </c>
    </row>
    <row r="179" spans="1:7">
      <c r="A179" s="459"/>
      <c r="B179" s="399"/>
      <c r="C179" s="399" t="s">
        <v>405</v>
      </c>
      <c r="D179" s="400">
        <f t="shared" ref="D179:G179" si="45">D178+D170</f>
        <v>2927970.0531899999</v>
      </c>
      <c r="E179" s="400">
        <f t="shared" si="45"/>
        <v>2966779.858</v>
      </c>
      <c r="F179" s="400">
        <f t="shared" si="45"/>
        <v>3002278.0399999996</v>
      </c>
      <c r="G179" s="400">
        <f t="shared" si="45"/>
        <v>3073232.2788800015</v>
      </c>
    </row>
    <row r="180" spans="1:7">
      <c r="A180" s="459" t="s">
        <v>406</v>
      </c>
      <c r="B180" s="399"/>
      <c r="C180" s="399" t="s">
        <v>407</v>
      </c>
      <c r="D180" s="400">
        <f t="shared" ref="D180:G180" si="46">D38-D44+D8+D9+D10+D16-D33</f>
        <v>156781.85200000001</v>
      </c>
      <c r="E180" s="400">
        <f t="shared" si="46"/>
        <v>157627.149</v>
      </c>
      <c r="F180" s="400">
        <f t="shared" si="46"/>
        <v>156082.47899999999</v>
      </c>
      <c r="G180" s="400">
        <f t="shared" si="46"/>
        <v>152857.85800000001</v>
      </c>
    </row>
    <row r="181" spans="1:7" ht="27.5" customHeight="1">
      <c r="A181" s="462" t="s">
        <v>408</v>
      </c>
      <c r="B181" s="402"/>
      <c r="C181" s="402" t="s">
        <v>409</v>
      </c>
      <c r="D181" s="403">
        <f t="shared" ref="D181:G181" si="47">D22+D23+D24+D25+D26+D29+SUM(D44:D47)+SUM(D49:D53)-D54+D32-D33+SUM(D65:D70)+D72</f>
        <v>2762016.51</v>
      </c>
      <c r="E181" s="403">
        <f t="shared" si="47"/>
        <v>2743102.1009999998</v>
      </c>
      <c r="F181" s="403">
        <f t="shared" si="47"/>
        <v>2745440.2220000005</v>
      </c>
      <c r="G181" s="403">
        <f t="shared" si="47"/>
        <v>2847314.3191300002</v>
      </c>
    </row>
    <row r="182" spans="1:7">
      <c r="A182" s="464" t="s">
        <v>410</v>
      </c>
      <c r="B182" s="402"/>
      <c r="C182" s="402" t="s">
        <v>411</v>
      </c>
      <c r="D182" s="403">
        <f t="shared" ref="D182:G182" si="48">D181+D171</f>
        <v>2794565.0578299998</v>
      </c>
      <c r="E182" s="403">
        <f t="shared" si="48"/>
        <v>2778279.2369999997</v>
      </c>
      <c r="F182" s="403">
        <f t="shared" si="48"/>
        <v>2780729.1870000004</v>
      </c>
      <c r="G182" s="403">
        <f t="shared" si="48"/>
        <v>2897439.8191300002</v>
      </c>
    </row>
    <row r="183" spans="1:7">
      <c r="A183" s="464" t="s">
        <v>412</v>
      </c>
      <c r="B183" s="402"/>
      <c r="C183" s="402" t="s">
        <v>413</v>
      </c>
      <c r="D183" s="403">
        <f t="shared" ref="D183:G183" si="49">D4+D5-D7+D38+D39+D40+D41+D43+D13-D16+D57+D58+D60+D62</f>
        <v>2603746.2868500003</v>
      </c>
      <c r="E183" s="403">
        <f t="shared" si="49"/>
        <v>2629274.176</v>
      </c>
      <c r="F183" s="403">
        <f t="shared" si="49"/>
        <v>2662082.5490000001</v>
      </c>
      <c r="G183" s="403">
        <f t="shared" si="49"/>
        <v>2728043.5446800012</v>
      </c>
    </row>
    <row r="184" spans="1:7">
      <c r="A184" s="464" t="s">
        <v>414</v>
      </c>
      <c r="B184" s="402"/>
      <c r="C184" s="402" t="s">
        <v>415</v>
      </c>
      <c r="D184" s="403">
        <f t="shared" ref="D184:G184" si="50">D183+D170</f>
        <v>2764566.2260400001</v>
      </c>
      <c r="E184" s="403">
        <f t="shared" si="50"/>
        <v>2807606.1910000001</v>
      </c>
      <c r="F184" s="403">
        <f t="shared" si="50"/>
        <v>2839005.622</v>
      </c>
      <c r="G184" s="403">
        <f t="shared" si="50"/>
        <v>2915445.1788800014</v>
      </c>
    </row>
    <row r="185" spans="1:7">
      <c r="A185" s="464"/>
      <c r="B185" s="402"/>
      <c r="C185" s="402" t="s">
        <v>416</v>
      </c>
      <c r="D185" s="403">
        <f t="shared" ref="D185:G186" si="51">D181-D183</f>
        <v>158270.22314999951</v>
      </c>
      <c r="E185" s="403">
        <f t="shared" si="51"/>
        <v>113827.92499999981</v>
      </c>
      <c r="F185" s="403">
        <f t="shared" si="51"/>
        <v>83357.673000000417</v>
      </c>
      <c r="G185" s="403">
        <f t="shared" si="51"/>
        <v>119270.77444999898</v>
      </c>
    </row>
    <row r="186" spans="1:7">
      <c r="A186" s="464"/>
      <c r="B186" s="402"/>
      <c r="C186" s="402" t="s">
        <v>417</v>
      </c>
      <c r="D186" s="403">
        <f t="shared" si="51"/>
        <v>29998.831789999735</v>
      </c>
      <c r="E186" s="403">
        <f t="shared" si="51"/>
        <v>-29326.954000000376</v>
      </c>
      <c r="F186" s="403">
        <f t="shared" si="51"/>
        <v>-58276.43499999959</v>
      </c>
      <c r="G186" s="403">
        <f t="shared" si="51"/>
        <v>-18005.359750001226</v>
      </c>
    </row>
  </sheetData>
  <sheetProtection selectLockedCells="1" sort="0" autoFilter="0" pivotTables="0"/>
  <autoFilter ref="A1:AN1" xr:uid="{00000000-0009-0000-0000-000003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7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M186"/>
  <sheetViews>
    <sheetView zoomScale="115" zoomScaleNormal="115" workbookViewId="0">
      <pane xSplit="3" ySplit="3" topLeftCell="D4" activePane="bottomRight" state="frozen"/>
      <selection activeCell="B31" sqref="B31"/>
      <selection pane="topRight" activeCell="B31" sqref="B31"/>
      <selection pane="bottomLeft" activeCell="B31" sqref="B31"/>
      <selection pane="bottomRight" activeCell="B31" sqref="B31"/>
    </sheetView>
  </sheetViews>
  <sheetFormatPr baseColWidth="10" defaultColWidth="11.5" defaultRowHeight="13"/>
  <cols>
    <col min="1" max="1" width="15.1640625" style="252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39" s="244" customFormat="1" ht="18" customHeight="1">
      <c r="A1" s="467" t="s">
        <v>190</v>
      </c>
      <c r="B1" s="520" t="s">
        <v>661</v>
      </c>
      <c r="C1" s="520" t="s">
        <v>106</v>
      </c>
      <c r="D1" s="241" t="s">
        <v>23</v>
      </c>
      <c r="E1" s="242" t="s">
        <v>22</v>
      </c>
      <c r="F1" s="241" t="s">
        <v>23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</row>
    <row r="2" spans="1:39" s="250" customFormat="1" ht="15" customHeight="1">
      <c r="A2" s="245"/>
      <c r="B2" s="246"/>
      <c r="C2" s="247" t="s">
        <v>192</v>
      </c>
      <c r="D2" s="248">
        <v>2015</v>
      </c>
      <c r="E2" s="249">
        <v>2016</v>
      </c>
      <c r="F2" s="248">
        <v>2016</v>
      </c>
      <c r="G2" s="249">
        <v>2017</v>
      </c>
    </row>
    <row r="3" spans="1:39" ht="15" customHeight="1">
      <c r="A3" s="571" t="s">
        <v>193</v>
      </c>
      <c r="B3" s="572"/>
      <c r="C3" s="572"/>
      <c r="D3" s="251"/>
      <c r="E3" s="251"/>
      <c r="F3" s="251"/>
      <c r="G3" s="251"/>
    </row>
    <row r="4" spans="1:39" s="257" customFormat="1" ht="12.75" customHeight="1">
      <c r="A4" s="253">
        <v>30</v>
      </c>
      <c r="B4" s="254"/>
      <c r="C4" s="255" t="s">
        <v>33</v>
      </c>
      <c r="D4" s="256">
        <v>103272</v>
      </c>
      <c r="E4" s="256">
        <v>104178.4</v>
      </c>
      <c r="F4" s="256">
        <v>103650.4</v>
      </c>
      <c r="G4" s="256">
        <v>105180.6</v>
      </c>
    </row>
    <row r="5" spans="1:39" s="257" customFormat="1" ht="12.75" customHeight="1">
      <c r="A5" s="258">
        <v>31</v>
      </c>
      <c r="B5" s="259"/>
      <c r="C5" s="260" t="s">
        <v>194</v>
      </c>
      <c r="D5" s="261">
        <v>50342.6</v>
      </c>
      <c r="E5" s="261">
        <v>54347.8</v>
      </c>
      <c r="F5" s="261">
        <v>53769</v>
      </c>
      <c r="G5" s="261">
        <v>53917.9</v>
      </c>
    </row>
    <row r="6" spans="1:39" s="257" customFormat="1" ht="12.75" customHeight="1">
      <c r="A6" s="262" t="s">
        <v>36</v>
      </c>
      <c r="B6" s="263"/>
      <c r="C6" s="264" t="s">
        <v>195</v>
      </c>
      <c r="D6" s="261">
        <v>6083.8</v>
      </c>
      <c r="E6" s="261">
        <v>7068</v>
      </c>
      <c r="F6" s="261">
        <v>7134.7</v>
      </c>
      <c r="G6" s="261">
        <v>7168</v>
      </c>
    </row>
    <row r="7" spans="1:39" s="257" customFormat="1" ht="12.75" customHeight="1">
      <c r="A7" s="262" t="s">
        <v>196</v>
      </c>
      <c r="B7" s="263"/>
      <c r="C7" s="264" t="s">
        <v>197</v>
      </c>
      <c r="D7" s="261">
        <v>200</v>
      </c>
      <c r="E7" s="261">
        <v>0</v>
      </c>
      <c r="F7" s="261">
        <v>23.3</v>
      </c>
      <c r="G7" s="261">
        <v>0</v>
      </c>
    </row>
    <row r="8" spans="1:39" s="257" customFormat="1" ht="12.75" customHeight="1">
      <c r="A8" s="265">
        <v>330</v>
      </c>
      <c r="B8" s="259"/>
      <c r="C8" s="260" t="s">
        <v>198</v>
      </c>
      <c r="D8" s="261">
        <v>5790</v>
      </c>
      <c r="E8" s="261">
        <v>6034</v>
      </c>
      <c r="F8" s="261">
        <v>5960.2</v>
      </c>
      <c r="G8" s="261">
        <v>6488.4</v>
      </c>
    </row>
    <row r="9" spans="1:39" s="257" customFormat="1" ht="12.75" customHeight="1">
      <c r="A9" s="265">
        <v>332</v>
      </c>
      <c r="B9" s="259"/>
      <c r="C9" s="260" t="s">
        <v>199</v>
      </c>
      <c r="D9" s="261">
        <v>848</v>
      </c>
      <c r="E9" s="261">
        <v>516</v>
      </c>
      <c r="F9" s="261">
        <v>493.7</v>
      </c>
      <c r="G9" s="261">
        <v>625.79999999999995</v>
      </c>
    </row>
    <row r="10" spans="1:39" s="257" customFormat="1" ht="12.75" customHeight="1">
      <c r="A10" s="265">
        <v>339</v>
      </c>
      <c r="B10" s="259"/>
      <c r="C10" s="260" t="s">
        <v>200</v>
      </c>
      <c r="D10" s="261">
        <v>0</v>
      </c>
      <c r="E10" s="261">
        <v>0</v>
      </c>
      <c r="F10" s="261">
        <v>0</v>
      </c>
      <c r="G10" s="261">
        <v>0</v>
      </c>
    </row>
    <row r="11" spans="1:39" s="257" customFormat="1" ht="12.75" customHeight="1">
      <c r="A11" s="258">
        <v>350</v>
      </c>
      <c r="B11" s="259"/>
      <c r="C11" s="260" t="s">
        <v>201</v>
      </c>
      <c r="D11" s="261">
        <v>322.39999999999998</v>
      </c>
      <c r="E11" s="261">
        <v>332</v>
      </c>
      <c r="F11" s="261">
        <v>639.5</v>
      </c>
      <c r="G11" s="261">
        <v>45</v>
      </c>
    </row>
    <row r="12" spans="1:39" s="269" customFormat="1" ht="14">
      <c r="A12" s="266">
        <v>351</v>
      </c>
      <c r="B12" s="267"/>
      <c r="C12" s="268" t="s">
        <v>202</v>
      </c>
      <c r="D12" s="261">
        <v>2933.8</v>
      </c>
      <c r="E12" s="261">
        <v>625.29999999999995</v>
      </c>
      <c r="F12" s="261">
        <v>525.29999999999995</v>
      </c>
      <c r="G12" s="261">
        <v>683.2</v>
      </c>
    </row>
    <row r="13" spans="1:39" s="257" customFormat="1" ht="12.75" customHeight="1">
      <c r="A13" s="258">
        <v>36</v>
      </c>
      <c r="B13" s="259"/>
      <c r="C13" s="260" t="s">
        <v>203</v>
      </c>
      <c r="D13" s="261">
        <v>178370</v>
      </c>
      <c r="E13" s="261">
        <v>187275</v>
      </c>
      <c r="F13" s="261">
        <v>185480.5</v>
      </c>
      <c r="G13" s="261">
        <v>195009.7</v>
      </c>
    </row>
    <row r="14" spans="1:39" s="257" customFormat="1" ht="12.75" customHeight="1">
      <c r="A14" s="270" t="s">
        <v>204</v>
      </c>
      <c r="B14" s="259"/>
      <c r="C14" s="271" t="s">
        <v>205</v>
      </c>
      <c r="D14" s="261">
        <v>36641</v>
      </c>
      <c r="E14" s="261">
        <v>35394</v>
      </c>
      <c r="F14" s="261">
        <v>36162.699999999997</v>
      </c>
      <c r="G14" s="261">
        <v>35502</v>
      </c>
    </row>
    <row r="15" spans="1:39" s="257" customFormat="1" ht="12.75" customHeight="1">
      <c r="A15" s="270" t="s">
        <v>206</v>
      </c>
      <c r="B15" s="259"/>
      <c r="C15" s="271" t="s">
        <v>207</v>
      </c>
      <c r="D15" s="261">
        <v>6063.6</v>
      </c>
      <c r="E15" s="261">
        <v>12108.4</v>
      </c>
      <c r="F15" s="261">
        <v>6966.9</v>
      </c>
      <c r="G15" s="261">
        <v>12771.1</v>
      </c>
    </row>
    <row r="16" spans="1:39" s="273" customFormat="1" ht="26.25" customHeight="1">
      <c r="A16" s="270" t="s">
        <v>208</v>
      </c>
      <c r="B16" s="272"/>
      <c r="C16" s="271" t="s">
        <v>209</v>
      </c>
      <c r="D16" s="261">
        <v>5700.2</v>
      </c>
      <c r="E16" s="261">
        <v>4876.3</v>
      </c>
      <c r="F16" s="261">
        <v>4596.8999999999996</v>
      </c>
      <c r="G16" s="261">
        <v>6033</v>
      </c>
    </row>
    <row r="17" spans="1:7" s="274" customFormat="1">
      <c r="A17" s="258">
        <v>37</v>
      </c>
      <c r="B17" s="259"/>
      <c r="C17" s="260" t="s">
        <v>210</v>
      </c>
      <c r="D17" s="261">
        <v>30871.599999999999</v>
      </c>
      <c r="E17" s="261">
        <v>31279.9</v>
      </c>
      <c r="F17" s="261">
        <v>30928.400000000001</v>
      </c>
      <c r="G17" s="261">
        <v>31541</v>
      </c>
    </row>
    <row r="18" spans="1:7" s="274" customFormat="1">
      <c r="A18" s="275" t="s">
        <v>211</v>
      </c>
      <c r="B18" s="263"/>
      <c r="C18" s="264" t="s">
        <v>212</v>
      </c>
      <c r="D18" s="261">
        <v>0</v>
      </c>
      <c r="E18" s="261">
        <v>0</v>
      </c>
      <c r="F18" s="261">
        <v>0</v>
      </c>
      <c r="G18" s="261">
        <v>0</v>
      </c>
    </row>
    <row r="19" spans="1:7" s="274" customFormat="1">
      <c r="A19" s="275" t="s">
        <v>213</v>
      </c>
      <c r="B19" s="263"/>
      <c r="C19" s="264" t="s">
        <v>214</v>
      </c>
      <c r="D19" s="261">
        <v>30510.6</v>
      </c>
      <c r="E19" s="261">
        <v>30699.9</v>
      </c>
      <c r="F19" s="261">
        <v>30073.599999999999</v>
      </c>
      <c r="G19" s="261">
        <v>31261</v>
      </c>
    </row>
    <row r="20" spans="1:7" s="257" customFormat="1" ht="12.75" customHeight="1">
      <c r="A20" s="276">
        <v>39</v>
      </c>
      <c r="B20" s="277"/>
      <c r="C20" s="278" t="s">
        <v>215</v>
      </c>
      <c r="D20" s="279">
        <v>16426.7</v>
      </c>
      <c r="E20" s="279">
        <v>16257.6</v>
      </c>
      <c r="F20" s="279">
        <v>16382.8</v>
      </c>
      <c r="G20" s="279">
        <v>17054.900000000001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372750.4</v>
      </c>
      <c r="E21" s="282">
        <f t="shared" si="0"/>
        <v>384588.4</v>
      </c>
      <c r="F21" s="282">
        <f t="shared" si="0"/>
        <v>381447</v>
      </c>
      <c r="G21" s="282">
        <f t="shared" si="0"/>
        <v>393491.6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283">
        <v>71111.099999999991</v>
      </c>
      <c r="E22" s="283">
        <v>71309</v>
      </c>
      <c r="F22" s="283">
        <f>63479.7+8590.6</f>
        <v>72070.3</v>
      </c>
      <c r="G22" s="283">
        <f>64152+8403</f>
        <v>72555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283">
        <v>16836</v>
      </c>
      <c r="E23" s="283">
        <v>17546</v>
      </c>
      <c r="F23" s="283">
        <f>9296.3+10053.7</f>
        <v>19350</v>
      </c>
      <c r="G23" s="283">
        <f>7770+10196</f>
        <v>17966</v>
      </c>
    </row>
    <row r="24" spans="1:7" s="284" customFormat="1" ht="12.75" customHeight="1">
      <c r="A24" s="258">
        <v>41</v>
      </c>
      <c r="B24" s="259"/>
      <c r="C24" s="260" t="s">
        <v>221</v>
      </c>
      <c r="D24" s="283">
        <v>36524.300000000003</v>
      </c>
      <c r="E24" s="283">
        <v>28640.2</v>
      </c>
      <c r="F24" s="283">
        <v>31389.200000000001</v>
      </c>
      <c r="G24" s="283">
        <v>31710.2</v>
      </c>
    </row>
    <row r="25" spans="1:7" s="257" customFormat="1" ht="12.75" customHeight="1">
      <c r="A25" s="285">
        <v>42</v>
      </c>
      <c r="B25" s="286"/>
      <c r="C25" s="260" t="s">
        <v>222</v>
      </c>
      <c r="D25" s="283">
        <v>27538.5</v>
      </c>
      <c r="E25" s="283">
        <v>23659.599999999999</v>
      </c>
      <c r="F25" s="283">
        <v>24826.6</v>
      </c>
      <c r="G25" s="283">
        <v>24710.799999999999</v>
      </c>
    </row>
    <row r="26" spans="1:7" s="288" customFormat="1" ht="12.75" customHeight="1">
      <c r="A26" s="266">
        <v>430</v>
      </c>
      <c r="B26" s="259"/>
      <c r="C26" s="260" t="s">
        <v>223</v>
      </c>
      <c r="D26" s="287">
        <v>2</v>
      </c>
      <c r="E26" s="287">
        <v>3</v>
      </c>
      <c r="F26" s="287">
        <v>0</v>
      </c>
      <c r="G26" s="287">
        <v>5</v>
      </c>
    </row>
    <row r="27" spans="1:7" s="288" customFormat="1" ht="12.75" customHeight="1">
      <c r="A27" s="266">
        <v>431</v>
      </c>
      <c r="B27" s="259"/>
      <c r="C27" s="260" t="s">
        <v>224</v>
      </c>
      <c r="D27" s="287">
        <v>628.20000000000005</v>
      </c>
      <c r="E27" s="287">
        <v>566</v>
      </c>
      <c r="F27" s="287">
        <v>596</v>
      </c>
      <c r="G27" s="287">
        <v>566</v>
      </c>
    </row>
    <row r="28" spans="1:7" s="288" customFormat="1" ht="12.75" customHeight="1">
      <c r="A28" s="266">
        <v>432</v>
      </c>
      <c r="B28" s="259"/>
      <c r="C28" s="260" t="s">
        <v>225</v>
      </c>
      <c r="D28" s="287">
        <v>0</v>
      </c>
      <c r="E28" s="287">
        <v>0</v>
      </c>
      <c r="F28" s="287">
        <v>0</v>
      </c>
      <c r="G28" s="287">
        <v>0</v>
      </c>
    </row>
    <row r="29" spans="1:7" s="288" customFormat="1" ht="12.75" customHeight="1">
      <c r="A29" s="266">
        <v>439</v>
      </c>
      <c r="B29" s="259"/>
      <c r="C29" s="260" t="s">
        <v>226</v>
      </c>
      <c r="D29" s="287">
        <v>74.900000000000006</v>
      </c>
      <c r="E29" s="287">
        <v>0</v>
      </c>
      <c r="F29" s="287">
        <v>0</v>
      </c>
      <c r="G29" s="287">
        <v>0</v>
      </c>
    </row>
    <row r="30" spans="1:7" s="257" customFormat="1" ht="14">
      <c r="A30" s="266">
        <v>450</v>
      </c>
      <c r="B30" s="267"/>
      <c r="C30" s="268" t="s">
        <v>227</v>
      </c>
      <c r="D30" s="261">
        <v>368.1</v>
      </c>
      <c r="E30" s="261">
        <v>28.6</v>
      </c>
      <c r="F30" s="261">
        <v>247.9</v>
      </c>
      <c r="G30" s="261">
        <v>163.30000000000001</v>
      </c>
    </row>
    <row r="31" spans="1:7" s="269" customFormat="1" ht="14">
      <c r="A31" s="266">
        <v>451</v>
      </c>
      <c r="B31" s="267"/>
      <c r="C31" s="268" t="s">
        <v>228</v>
      </c>
      <c r="D31" s="300">
        <v>1659.9</v>
      </c>
      <c r="E31" s="300">
        <v>2018.3</v>
      </c>
      <c r="F31" s="300">
        <v>300.5</v>
      </c>
      <c r="G31" s="300">
        <v>1426.1</v>
      </c>
    </row>
    <row r="32" spans="1:7" s="257" customFormat="1" ht="12.75" customHeight="1">
      <c r="A32" s="258">
        <v>46</v>
      </c>
      <c r="B32" s="259"/>
      <c r="C32" s="260" t="s">
        <v>229</v>
      </c>
      <c r="D32" s="283">
        <v>199271.4</v>
      </c>
      <c r="E32" s="283">
        <v>198290.2</v>
      </c>
      <c r="F32" s="283">
        <v>198272.4</v>
      </c>
      <c r="G32" s="283">
        <v>200681.60000000001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289">
        <v>0</v>
      </c>
      <c r="E33" s="289">
        <v>0</v>
      </c>
      <c r="F33" s="289">
        <v>0</v>
      </c>
      <c r="G33" s="289">
        <v>0</v>
      </c>
    </row>
    <row r="34" spans="1:7" s="257" customFormat="1" ht="15" customHeight="1">
      <c r="A34" s="258">
        <v>47</v>
      </c>
      <c r="B34" s="259"/>
      <c r="C34" s="260" t="s">
        <v>210</v>
      </c>
      <c r="D34" s="283">
        <v>30871.599999999999</v>
      </c>
      <c r="E34" s="283">
        <v>31279.9</v>
      </c>
      <c r="F34" s="283">
        <f>F17</f>
        <v>30928.400000000001</v>
      </c>
      <c r="G34" s="283">
        <f>G17</f>
        <v>31541</v>
      </c>
    </row>
    <row r="35" spans="1:7" s="257" customFormat="1" ht="15" customHeight="1">
      <c r="A35" s="276">
        <v>49</v>
      </c>
      <c r="B35" s="277"/>
      <c r="C35" s="278" t="s">
        <v>232</v>
      </c>
      <c r="D35" s="279">
        <v>16426.7</v>
      </c>
      <c r="E35" s="279">
        <v>16257.6</v>
      </c>
      <c r="F35" s="279">
        <f>F20</f>
        <v>16382.8</v>
      </c>
      <c r="G35" s="279">
        <f>G20</f>
        <v>17054.900000000001</v>
      </c>
    </row>
    <row r="36" spans="1:7" ht="13.5" customHeight="1">
      <c r="A36" s="280"/>
      <c r="B36" s="291"/>
      <c r="C36" s="281" t="s">
        <v>233</v>
      </c>
      <c r="D36" s="282">
        <f t="shared" ref="D36:G36" si="1">D22+D23+D24+D25+D26+D27+D28+D29+D30+D31+D32+D34</f>
        <v>384886</v>
      </c>
      <c r="E36" s="282">
        <f t="shared" si="1"/>
        <v>373340.80000000005</v>
      </c>
      <c r="F36" s="282">
        <f t="shared" si="1"/>
        <v>377981.30000000005</v>
      </c>
      <c r="G36" s="282">
        <f t="shared" si="1"/>
        <v>381325</v>
      </c>
    </row>
    <row r="37" spans="1:7" s="292" customFormat="1" ht="15" customHeight="1">
      <c r="A37" s="280"/>
      <c r="B37" s="291"/>
      <c r="C37" s="281" t="s">
        <v>234</v>
      </c>
      <c r="D37" s="282">
        <f t="shared" ref="D37:G37" si="2">D36-D21</f>
        <v>12135.599999999977</v>
      </c>
      <c r="E37" s="282">
        <f t="shared" si="2"/>
        <v>-11247.599999999977</v>
      </c>
      <c r="F37" s="282">
        <f t="shared" si="2"/>
        <v>-3465.6999999999534</v>
      </c>
      <c r="G37" s="282">
        <f t="shared" si="2"/>
        <v>-12166.599999999977</v>
      </c>
    </row>
    <row r="38" spans="1:7" s="269" customFormat="1" ht="15" customHeight="1">
      <c r="A38" s="265">
        <v>340</v>
      </c>
      <c r="B38" s="259"/>
      <c r="C38" s="260" t="s">
        <v>235</v>
      </c>
      <c r="D38" s="283">
        <v>1040.4000000000001</v>
      </c>
      <c r="E38" s="283">
        <v>669</v>
      </c>
      <c r="F38" s="283">
        <v>578.9</v>
      </c>
      <c r="G38" s="283">
        <v>458</v>
      </c>
    </row>
    <row r="39" spans="1:7" s="269" customFormat="1" ht="15" customHeight="1">
      <c r="A39" s="265">
        <v>341</v>
      </c>
      <c r="B39" s="259"/>
      <c r="C39" s="260" t="s">
        <v>236</v>
      </c>
      <c r="D39" s="283">
        <v>2</v>
      </c>
      <c r="E39" s="283">
        <v>0</v>
      </c>
      <c r="F39" s="283">
        <v>2</v>
      </c>
      <c r="G39" s="283">
        <v>0</v>
      </c>
    </row>
    <row r="40" spans="1:7" s="269" customFormat="1" ht="15" customHeight="1">
      <c r="A40" s="265">
        <v>342</v>
      </c>
      <c r="B40" s="259"/>
      <c r="C40" s="260" t="s">
        <v>237</v>
      </c>
      <c r="D40" s="283">
        <v>0</v>
      </c>
      <c r="E40" s="283">
        <v>0</v>
      </c>
      <c r="F40" s="283">
        <v>0</v>
      </c>
      <c r="G40" s="283">
        <v>0</v>
      </c>
    </row>
    <row r="41" spans="1:7" s="269" customFormat="1" ht="15" customHeight="1">
      <c r="A41" s="265">
        <v>343</v>
      </c>
      <c r="B41" s="259"/>
      <c r="C41" s="260" t="s">
        <v>238</v>
      </c>
      <c r="D41" s="283">
        <v>157.9</v>
      </c>
      <c r="E41" s="283">
        <v>98</v>
      </c>
      <c r="F41" s="283">
        <v>81.900000000000006</v>
      </c>
      <c r="G41" s="283">
        <v>82.5</v>
      </c>
    </row>
    <row r="42" spans="1:7" s="269" customFormat="1" ht="15" customHeight="1">
      <c r="A42" s="265">
        <v>344</v>
      </c>
      <c r="B42" s="259"/>
      <c r="C42" s="260" t="s">
        <v>239</v>
      </c>
      <c r="D42" s="283">
        <v>68.3</v>
      </c>
      <c r="E42" s="283">
        <v>0</v>
      </c>
      <c r="F42" s="283">
        <v>897.1</v>
      </c>
      <c r="G42" s="283">
        <v>0</v>
      </c>
    </row>
    <row r="43" spans="1:7" s="269" customFormat="1" ht="15" customHeight="1">
      <c r="A43" s="265">
        <v>349</v>
      </c>
      <c r="B43" s="259"/>
      <c r="C43" s="260" t="s">
        <v>240</v>
      </c>
      <c r="D43" s="283">
        <v>0</v>
      </c>
      <c r="E43" s="283">
        <v>0</v>
      </c>
      <c r="F43" s="283">
        <v>22.5</v>
      </c>
      <c r="G43" s="283">
        <v>10</v>
      </c>
    </row>
    <row r="44" spans="1:7" s="257" customFormat="1" ht="15" customHeight="1">
      <c r="A44" s="258">
        <v>440</v>
      </c>
      <c r="B44" s="259"/>
      <c r="C44" s="260" t="s">
        <v>241</v>
      </c>
      <c r="D44" s="283">
        <v>232.4</v>
      </c>
      <c r="E44" s="283">
        <v>240.1</v>
      </c>
      <c r="F44" s="283">
        <v>211.7</v>
      </c>
      <c r="G44" s="283">
        <v>140</v>
      </c>
    </row>
    <row r="45" spans="1:7" s="257" customFormat="1" ht="15" customHeight="1">
      <c r="A45" s="258">
        <v>441</v>
      </c>
      <c r="B45" s="259"/>
      <c r="C45" s="260" t="s">
        <v>242</v>
      </c>
      <c r="D45" s="283">
        <v>-68.3</v>
      </c>
      <c r="E45" s="283">
        <v>0</v>
      </c>
      <c r="F45" s="283">
        <v>9</v>
      </c>
      <c r="G45" s="283">
        <v>0</v>
      </c>
    </row>
    <row r="46" spans="1:7" s="257" customFormat="1" ht="15" customHeight="1">
      <c r="A46" s="258">
        <v>442</v>
      </c>
      <c r="B46" s="259"/>
      <c r="C46" s="260" t="s">
        <v>243</v>
      </c>
      <c r="D46" s="283">
        <v>111.3</v>
      </c>
      <c r="E46" s="283">
        <v>132.69999999999999</v>
      </c>
      <c r="F46" s="283">
        <v>105.2</v>
      </c>
      <c r="G46" s="283">
        <v>109.2</v>
      </c>
    </row>
    <row r="47" spans="1:7" s="257" customFormat="1" ht="15" customHeight="1">
      <c r="A47" s="258">
        <v>443</v>
      </c>
      <c r="B47" s="259"/>
      <c r="C47" s="260" t="s">
        <v>244</v>
      </c>
      <c r="D47" s="283">
        <v>267.8</v>
      </c>
      <c r="E47" s="283">
        <v>270.60000000000002</v>
      </c>
      <c r="F47" s="283">
        <v>271.5</v>
      </c>
      <c r="G47" s="283">
        <v>273.60000000000002</v>
      </c>
    </row>
    <row r="48" spans="1:7" s="257" customFormat="1" ht="15" customHeight="1">
      <c r="A48" s="258">
        <v>444</v>
      </c>
      <c r="B48" s="259"/>
      <c r="C48" s="260" t="s">
        <v>239</v>
      </c>
      <c r="D48" s="283">
        <v>528</v>
      </c>
      <c r="E48" s="283">
        <v>0</v>
      </c>
      <c r="F48" s="283">
        <v>44</v>
      </c>
      <c r="G48" s="283">
        <v>0</v>
      </c>
    </row>
    <row r="49" spans="1:7" s="257" customFormat="1" ht="15" customHeight="1">
      <c r="A49" s="258">
        <v>445</v>
      </c>
      <c r="B49" s="259"/>
      <c r="C49" s="260" t="s">
        <v>245</v>
      </c>
      <c r="D49" s="283">
        <v>90.9</v>
      </c>
      <c r="E49" s="283">
        <v>61.5</v>
      </c>
      <c r="F49" s="283">
        <v>113.5</v>
      </c>
      <c r="G49" s="283">
        <v>60.5</v>
      </c>
    </row>
    <row r="50" spans="1:7" s="257" customFormat="1" ht="15" customHeight="1">
      <c r="A50" s="258">
        <v>446</v>
      </c>
      <c r="B50" s="259"/>
      <c r="C50" s="260" t="s">
        <v>246</v>
      </c>
      <c r="D50" s="283">
        <v>8561.7999999999993</v>
      </c>
      <c r="E50" s="283">
        <v>8624.4</v>
      </c>
      <c r="F50" s="283">
        <v>8480.6</v>
      </c>
      <c r="G50" s="283">
        <v>8450.1</v>
      </c>
    </row>
    <row r="51" spans="1:7" s="257" customFormat="1" ht="15" customHeight="1">
      <c r="A51" s="258">
        <v>447</v>
      </c>
      <c r="B51" s="259"/>
      <c r="C51" s="260" t="s">
        <v>247</v>
      </c>
      <c r="D51" s="283">
        <v>2972.6</v>
      </c>
      <c r="E51" s="283">
        <v>2984.2</v>
      </c>
      <c r="F51" s="283">
        <v>3028.8</v>
      </c>
      <c r="G51" s="283">
        <v>2991.9</v>
      </c>
    </row>
    <row r="52" spans="1:7" s="257" customFormat="1" ht="15" customHeight="1">
      <c r="A52" s="258">
        <v>448</v>
      </c>
      <c r="B52" s="259"/>
      <c r="C52" s="260" t="s">
        <v>248</v>
      </c>
      <c r="D52" s="283">
        <v>13.2</v>
      </c>
      <c r="E52" s="283">
        <v>20.2</v>
      </c>
      <c r="F52" s="283">
        <v>13</v>
      </c>
      <c r="G52" s="283">
        <v>20.2</v>
      </c>
    </row>
    <row r="53" spans="1:7" s="257" customFormat="1" ht="15" customHeight="1">
      <c r="A53" s="258">
        <v>449</v>
      </c>
      <c r="B53" s="259"/>
      <c r="C53" s="260" t="s">
        <v>249</v>
      </c>
      <c r="D53" s="283">
        <v>0</v>
      </c>
      <c r="E53" s="283">
        <v>0</v>
      </c>
      <c r="F53" s="283">
        <v>0</v>
      </c>
      <c r="G53" s="283">
        <v>0</v>
      </c>
    </row>
    <row r="54" spans="1:7" s="269" customFormat="1" ht="13.5" customHeight="1">
      <c r="A54" s="293" t="s">
        <v>250</v>
      </c>
      <c r="B54" s="294"/>
      <c r="C54" s="294" t="s">
        <v>251</v>
      </c>
      <c r="D54" s="295">
        <v>0</v>
      </c>
      <c r="E54" s="295">
        <v>0</v>
      </c>
      <c r="F54" s="295">
        <v>0</v>
      </c>
      <c r="G54" s="295">
        <v>0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11441.1</v>
      </c>
      <c r="E55" s="282">
        <f t="shared" si="3"/>
        <v>11566.7</v>
      </c>
      <c r="F55" s="282">
        <f t="shared" si="3"/>
        <v>10694.9</v>
      </c>
      <c r="G55" s="282">
        <f t="shared" si="3"/>
        <v>11495</v>
      </c>
    </row>
    <row r="56" spans="1:7" ht="14.25" customHeight="1">
      <c r="A56" s="291"/>
      <c r="B56" s="291"/>
      <c r="C56" s="281" t="s">
        <v>253</v>
      </c>
      <c r="D56" s="282">
        <f t="shared" ref="D56:G56" si="4">D55+D37</f>
        <v>23576.699999999975</v>
      </c>
      <c r="E56" s="282">
        <f t="shared" si="4"/>
        <v>319.10000000002401</v>
      </c>
      <c r="F56" s="282">
        <f t="shared" si="4"/>
        <v>7229.2000000000462</v>
      </c>
      <c r="G56" s="282">
        <f t="shared" si="4"/>
        <v>-671.59999999997672</v>
      </c>
    </row>
    <row r="57" spans="1:7" s="257" customFormat="1" ht="15.75" customHeight="1">
      <c r="A57" s="296">
        <v>380</v>
      </c>
      <c r="B57" s="297"/>
      <c r="C57" s="298" t="s">
        <v>254</v>
      </c>
      <c r="D57" s="519"/>
      <c r="E57" s="519"/>
      <c r="F57" s="519"/>
      <c r="G57" s="519"/>
    </row>
    <row r="58" spans="1:7" s="257" customFormat="1" ht="15.75" customHeight="1">
      <c r="A58" s="296">
        <v>381</v>
      </c>
      <c r="B58" s="297"/>
      <c r="C58" s="298" t="s">
        <v>255</v>
      </c>
      <c r="D58" s="519"/>
      <c r="E58" s="519"/>
      <c r="F58" s="519"/>
      <c r="G58" s="519"/>
    </row>
    <row r="59" spans="1:7" s="269" customFormat="1" ht="14">
      <c r="A59" s="266">
        <v>383</v>
      </c>
      <c r="B59" s="267"/>
      <c r="C59" s="268" t="s">
        <v>256</v>
      </c>
      <c r="D59" s="423"/>
      <c r="E59" s="423"/>
      <c r="F59" s="423"/>
      <c r="G59" s="423"/>
    </row>
    <row r="60" spans="1:7" s="269" customFormat="1" ht="14">
      <c r="A60" s="266">
        <v>3840</v>
      </c>
      <c r="B60" s="267"/>
      <c r="C60" s="268" t="s">
        <v>257</v>
      </c>
      <c r="D60" s="301"/>
      <c r="E60" s="301"/>
      <c r="F60" s="301"/>
      <c r="G60" s="301"/>
    </row>
    <row r="61" spans="1:7" s="269" customFormat="1" ht="14">
      <c r="A61" s="266">
        <v>3841</v>
      </c>
      <c r="B61" s="267"/>
      <c r="C61" s="268" t="s">
        <v>258</v>
      </c>
      <c r="D61" s="301"/>
      <c r="E61" s="301"/>
      <c r="F61" s="301"/>
      <c r="G61" s="301"/>
    </row>
    <row r="62" spans="1:7" s="269" customFormat="1" ht="14">
      <c r="A62" s="302">
        <v>386</v>
      </c>
      <c r="B62" s="303"/>
      <c r="C62" s="304" t="s">
        <v>259</v>
      </c>
      <c r="D62" s="301"/>
      <c r="E62" s="301"/>
      <c r="F62" s="301"/>
      <c r="G62" s="301"/>
    </row>
    <row r="63" spans="1:7" s="269" customFormat="1" ht="28">
      <c r="A63" s="266">
        <v>387</v>
      </c>
      <c r="B63" s="267"/>
      <c r="C63" s="268" t="s">
        <v>260</v>
      </c>
      <c r="D63" s="301"/>
      <c r="E63" s="301"/>
      <c r="F63" s="301"/>
      <c r="G63" s="301"/>
    </row>
    <row r="64" spans="1:7" s="269" customFormat="1">
      <c r="A64" s="265">
        <v>389</v>
      </c>
      <c r="B64" s="305"/>
      <c r="C64" s="260" t="s">
        <v>61</v>
      </c>
      <c r="D64" s="283">
        <v>2500</v>
      </c>
      <c r="E64" s="283"/>
      <c r="F64" s="283"/>
      <c r="G64" s="283"/>
    </row>
    <row r="65" spans="1:7" s="257" customFormat="1">
      <c r="A65" s="265" t="s">
        <v>261</v>
      </c>
      <c r="B65" s="259"/>
      <c r="C65" s="260" t="s">
        <v>262</v>
      </c>
      <c r="D65" s="283"/>
      <c r="E65" s="283"/>
      <c r="F65" s="283"/>
      <c r="G65" s="283"/>
    </row>
    <row r="66" spans="1:7" s="308" customFormat="1" ht="14">
      <c r="A66" s="306" t="s">
        <v>263</v>
      </c>
      <c r="B66" s="307"/>
      <c r="C66" s="268" t="s">
        <v>264</v>
      </c>
      <c r="D66" s="300"/>
      <c r="E66" s="300"/>
      <c r="F66" s="300"/>
      <c r="G66" s="300"/>
    </row>
    <row r="67" spans="1:7" s="257" customFormat="1">
      <c r="A67" s="309">
        <v>481</v>
      </c>
      <c r="B67" s="259"/>
      <c r="C67" s="260" t="s">
        <v>265</v>
      </c>
      <c r="D67" s="283"/>
      <c r="E67" s="283"/>
      <c r="F67" s="283"/>
      <c r="G67" s="283"/>
    </row>
    <row r="68" spans="1:7" s="257" customFormat="1">
      <c r="A68" s="309">
        <v>482</v>
      </c>
      <c r="B68" s="259"/>
      <c r="C68" s="260" t="s">
        <v>266</v>
      </c>
      <c r="D68" s="283"/>
      <c r="E68" s="283"/>
      <c r="F68" s="283"/>
      <c r="G68" s="283"/>
    </row>
    <row r="69" spans="1:7" s="257" customFormat="1">
      <c r="A69" s="309">
        <v>483</v>
      </c>
      <c r="B69" s="259"/>
      <c r="C69" s="260" t="s">
        <v>267</v>
      </c>
      <c r="D69" s="283"/>
      <c r="E69" s="283"/>
      <c r="F69" s="283"/>
      <c r="G69" s="283"/>
    </row>
    <row r="70" spans="1:7" s="257" customFormat="1">
      <c r="A70" s="309">
        <v>484</v>
      </c>
      <c r="B70" s="259"/>
      <c r="C70" s="260" t="s">
        <v>268</v>
      </c>
      <c r="D70" s="283"/>
      <c r="E70" s="283"/>
      <c r="F70" s="283"/>
      <c r="G70" s="283"/>
    </row>
    <row r="71" spans="1:7" s="257" customFormat="1">
      <c r="A71" s="309">
        <v>485</v>
      </c>
      <c r="B71" s="259"/>
      <c r="C71" s="260" t="s">
        <v>269</v>
      </c>
      <c r="D71" s="283"/>
      <c r="E71" s="283"/>
      <c r="F71" s="283"/>
      <c r="G71" s="283"/>
    </row>
    <row r="72" spans="1:7" s="257" customFormat="1">
      <c r="A72" s="309">
        <v>486</v>
      </c>
      <c r="B72" s="259"/>
      <c r="C72" s="260" t="s">
        <v>270</v>
      </c>
      <c r="D72" s="283"/>
      <c r="E72" s="283"/>
      <c r="F72" s="283"/>
      <c r="G72" s="283"/>
    </row>
    <row r="73" spans="1:7" s="269" customFormat="1">
      <c r="A73" s="309">
        <v>487</v>
      </c>
      <c r="B73" s="263"/>
      <c r="C73" s="260" t="s">
        <v>271</v>
      </c>
      <c r="D73" s="261"/>
      <c r="E73" s="261"/>
      <c r="F73" s="261"/>
      <c r="G73" s="261"/>
    </row>
    <row r="74" spans="1:7" s="269" customFormat="1">
      <c r="A74" s="309">
        <v>489</v>
      </c>
      <c r="B74" s="310"/>
      <c r="C74" s="278" t="s">
        <v>78</v>
      </c>
      <c r="D74" s="261"/>
      <c r="E74" s="261"/>
      <c r="F74" s="261">
        <v>1223.5999999999999</v>
      </c>
      <c r="G74" s="261"/>
    </row>
    <row r="75" spans="1:7" s="269" customFormat="1">
      <c r="A75" s="311" t="s">
        <v>272</v>
      </c>
      <c r="B75" s="310"/>
      <c r="C75" s="294" t="s">
        <v>273</v>
      </c>
      <c r="D75" s="283"/>
      <c r="E75" s="283"/>
      <c r="F75" s="283"/>
      <c r="G75" s="283"/>
    </row>
    <row r="76" spans="1:7">
      <c r="A76" s="280"/>
      <c r="B76" s="280"/>
      <c r="C76" s="281" t="s">
        <v>274</v>
      </c>
      <c r="D76" s="282">
        <f t="shared" ref="D76:G76" si="5">SUM(D65:D74)-SUM(D57:D64)</f>
        <v>-2500</v>
      </c>
      <c r="E76" s="282">
        <f t="shared" si="5"/>
        <v>0</v>
      </c>
      <c r="F76" s="282">
        <f t="shared" si="5"/>
        <v>1223.5999999999999</v>
      </c>
      <c r="G76" s="282">
        <f t="shared" si="5"/>
        <v>0</v>
      </c>
    </row>
    <row r="77" spans="1:7">
      <c r="A77" s="312"/>
      <c r="B77" s="312"/>
      <c r="C77" s="281" t="s">
        <v>275</v>
      </c>
      <c r="D77" s="282">
        <f t="shared" ref="D77:G77" si="6">D56+D76</f>
        <v>21076.699999999975</v>
      </c>
      <c r="E77" s="282">
        <f t="shared" si="6"/>
        <v>319.10000000002401</v>
      </c>
      <c r="F77" s="282">
        <f t="shared" si="6"/>
        <v>8452.8000000000466</v>
      </c>
      <c r="G77" s="282">
        <f t="shared" si="6"/>
        <v>-671.59999999997672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392945.7</v>
      </c>
      <c r="E78" s="315">
        <f t="shared" si="7"/>
        <v>401613</v>
      </c>
      <c r="F78" s="315">
        <f t="shared" si="7"/>
        <v>399412.2</v>
      </c>
      <c r="G78" s="315">
        <f t="shared" si="7"/>
        <v>411097</v>
      </c>
    </row>
    <row r="79" spans="1:7">
      <c r="A79" s="313">
        <v>4</v>
      </c>
      <c r="B79" s="313"/>
      <c r="C79" s="314" t="s">
        <v>277</v>
      </c>
      <c r="D79" s="315">
        <f t="shared" ref="D79:G79" si="8">D35+D36+SUM(D44:D53)+SUM(D65:D74)</f>
        <v>414022.40000000002</v>
      </c>
      <c r="E79" s="315">
        <f t="shared" si="8"/>
        <v>401932.10000000003</v>
      </c>
      <c r="F79" s="315">
        <f t="shared" si="8"/>
        <v>407865</v>
      </c>
      <c r="G79" s="315">
        <f t="shared" si="8"/>
        <v>410425.4</v>
      </c>
    </row>
    <row r="80" spans="1:7">
      <c r="C80" s="292"/>
      <c r="D80" s="316"/>
      <c r="E80" s="316"/>
      <c r="F80" s="316"/>
      <c r="G80" s="316"/>
    </row>
    <row r="81" spans="1:7">
      <c r="A81" s="573" t="s">
        <v>278</v>
      </c>
      <c r="B81" s="574"/>
      <c r="C81" s="574"/>
      <c r="D81" s="317"/>
      <c r="E81" s="317"/>
      <c r="F81" s="317"/>
      <c r="G81" s="317"/>
    </row>
    <row r="82" spans="1:7" s="257" customFormat="1">
      <c r="A82" s="318">
        <v>50</v>
      </c>
      <c r="B82" s="319"/>
      <c r="C82" s="319" t="s">
        <v>279</v>
      </c>
      <c r="D82" s="283">
        <v>20631</v>
      </c>
      <c r="E82" s="283">
        <v>25599</v>
      </c>
      <c r="F82" s="283">
        <v>22573.200000000001</v>
      </c>
      <c r="G82" s="283">
        <v>34712</v>
      </c>
    </row>
    <row r="83" spans="1:7" s="257" customFormat="1">
      <c r="A83" s="318">
        <v>51</v>
      </c>
      <c r="B83" s="319"/>
      <c r="C83" s="319" t="s">
        <v>280</v>
      </c>
      <c r="D83" s="283">
        <v>45</v>
      </c>
      <c r="E83" s="283">
        <v>0</v>
      </c>
      <c r="F83" s="283">
        <v>62.2</v>
      </c>
      <c r="G83" s="283">
        <v>0</v>
      </c>
    </row>
    <row r="84" spans="1:7" s="257" customFormat="1">
      <c r="A84" s="318">
        <v>52</v>
      </c>
      <c r="B84" s="319"/>
      <c r="C84" s="319" t="s">
        <v>281</v>
      </c>
      <c r="D84" s="283">
        <v>449.6</v>
      </c>
      <c r="E84" s="283">
        <v>439.5</v>
      </c>
      <c r="F84" s="283">
        <v>444.1</v>
      </c>
      <c r="G84" s="283">
        <v>939.5</v>
      </c>
    </row>
    <row r="85" spans="1:7" s="257" customFormat="1">
      <c r="A85" s="320">
        <v>54</v>
      </c>
      <c r="B85" s="321"/>
      <c r="C85" s="321" t="s">
        <v>282</v>
      </c>
      <c r="D85" s="283">
        <v>566.79999999999995</v>
      </c>
      <c r="E85" s="283">
        <v>42737.1</v>
      </c>
      <c r="F85" s="283">
        <v>11934.8</v>
      </c>
      <c r="G85" s="283">
        <v>22290.3</v>
      </c>
    </row>
    <row r="86" spans="1:7" s="257" customFormat="1">
      <c r="A86" s="320">
        <v>55</v>
      </c>
      <c r="B86" s="321"/>
      <c r="C86" s="321" t="s">
        <v>283</v>
      </c>
      <c r="D86" s="283">
        <v>690</v>
      </c>
      <c r="E86" s="283">
        <v>0</v>
      </c>
      <c r="F86" s="283">
        <v>680</v>
      </c>
      <c r="G86" s="283">
        <v>1300</v>
      </c>
    </row>
    <row r="87" spans="1:7" s="257" customFormat="1">
      <c r="A87" s="320">
        <v>56</v>
      </c>
      <c r="B87" s="321"/>
      <c r="C87" s="321" t="s">
        <v>284</v>
      </c>
      <c r="D87" s="283">
        <v>12665.2</v>
      </c>
      <c r="E87" s="283">
        <v>10132.5</v>
      </c>
      <c r="F87" s="283">
        <v>9070.7999999999993</v>
      </c>
      <c r="G87" s="283">
        <v>13127.1</v>
      </c>
    </row>
    <row r="88" spans="1:7" s="257" customFormat="1">
      <c r="A88" s="318">
        <v>57</v>
      </c>
      <c r="B88" s="319"/>
      <c r="C88" s="319" t="s">
        <v>285</v>
      </c>
      <c r="D88" s="283">
        <v>1693</v>
      </c>
      <c r="E88" s="283">
        <v>1740</v>
      </c>
      <c r="F88" s="283">
        <v>1689.2</v>
      </c>
      <c r="G88" s="283">
        <v>1973</v>
      </c>
    </row>
    <row r="89" spans="1:7" s="257" customFormat="1">
      <c r="A89" s="318">
        <v>580</v>
      </c>
      <c r="B89" s="319"/>
      <c r="C89" s="319" t="s">
        <v>286</v>
      </c>
      <c r="D89" s="283">
        <v>0</v>
      </c>
      <c r="E89" s="283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287</v>
      </c>
      <c r="D90" s="283">
        <v>0</v>
      </c>
      <c r="E90" s="283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288</v>
      </c>
      <c r="D91" s="283">
        <v>0</v>
      </c>
      <c r="E91" s="283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289</v>
      </c>
      <c r="D92" s="283">
        <v>0</v>
      </c>
      <c r="E92" s="283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290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291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292</v>
      </c>
      <c r="D95" s="326">
        <f t="shared" ref="D95:G95" si="9">SUM(D82:D94)</f>
        <v>36740.6</v>
      </c>
      <c r="E95" s="326">
        <f t="shared" si="9"/>
        <v>80648.100000000006</v>
      </c>
      <c r="F95" s="326">
        <f t="shared" si="9"/>
        <v>46454.3</v>
      </c>
      <c r="G95" s="326">
        <f t="shared" si="9"/>
        <v>74341.900000000009</v>
      </c>
    </row>
    <row r="96" spans="1:7" s="257" customFormat="1">
      <c r="A96" s="318">
        <v>60</v>
      </c>
      <c r="B96" s="319"/>
      <c r="C96" s="319" t="s">
        <v>293</v>
      </c>
      <c r="D96" s="283"/>
      <c r="E96" s="283"/>
      <c r="F96" s="283"/>
      <c r="G96" s="283"/>
    </row>
    <row r="97" spans="1:7" s="257" customFormat="1">
      <c r="A97" s="318">
        <v>61</v>
      </c>
      <c r="B97" s="319"/>
      <c r="C97" s="319" t="s">
        <v>294</v>
      </c>
      <c r="D97" s="283">
        <v>45</v>
      </c>
      <c r="E97" s="283">
        <v>0</v>
      </c>
      <c r="F97" s="283">
        <v>62.2</v>
      </c>
      <c r="G97" s="283"/>
    </row>
    <row r="98" spans="1:7" s="257" customFormat="1">
      <c r="A98" s="318">
        <v>62</v>
      </c>
      <c r="B98" s="319"/>
      <c r="C98" s="319" t="s">
        <v>295</v>
      </c>
      <c r="D98" s="283"/>
      <c r="E98" s="283"/>
      <c r="F98" s="283"/>
      <c r="G98" s="283"/>
    </row>
    <row r="99" spans="1:7" s="257" customFormat="1">
      <c r="A99" s="318">
        <v>63</v>
      </c>
      <c r="B99" s="319"/>
      <c r="C99" s="319" t="s">
        <v>296</v>
      </c>
      <c r="D99" s="283">
        <v>11749.9</v>
      </c>
      <c r="E99" s="283">
        <v>13740.7</v>
      </c>
      <c r="F99" s="283">
        <v>11872.2</v>
      </c>
      <c r="G99" s="283">
        <v>12075.6</v>
      </c>
    </row>
    <row r="100" spans="1:7" s="257" customFormat="1">
      <c r="A100" s="318">
        <v>64</v>
      </c>
      <c r="B100" s="319"/>
      <c r="C100" s="319" t="s">
        <v>297</v>
      </c>
      <c r="D100" s="283">
        <v>913.2</v>
      </c>
      <c r="E100" s="283">
        <v>42732.1</v>
      </c>
      <c r="F100" s="283">
        <v>11942.2</v>
      </c>
      <c r="G100" s="283">
        <v>22123.3</v>
      </c>
    </row>
    <row r="101" spans="1:7" s="257" customFormat="1">
      <c r="A101" s="318">
        <v>65</v>
      </c>
      <c r="B101" s="319"/>
      <c r="C101" s="319" t="s">
        <v>298</v>
      </c>
      <c r="D101" s="283"/>
      <c r="E101" s="283"/>
      <c r="F101" s="283"/>
      <c r="G101" s="283"/>
    </row>
    <row r="102" spans="1:7" s="257" customFormat="1">
      <c r="A102" s="318">
        <v>66</v>
      </c>
      <c r="B102" s="319"/>
      <c r="C102" s="319" t="s">
        <v>299</v>
      </c>
      <c r="D102" s="283"/>
      <c r="E102" s="283"/>
      <c r="F102" s="283"/>
      <c r="G102" s="283"/>
    </row>
    <row r="103" spans="1:7" s="257" customFormat="1">
      <c r="A103" s="318">
        <v>67</v>
      </c>
      <c r="B103" s="319"/>
      <c r="C103" s="319" t="s">
        <v>285</v>
      </c>
      <c r="D103" s="261">
        <v>1693</v>
      </c>
      <c r="E103" s="261">
        <v>1740</v>
      </c>
      <c r="F103" s="261">
        <f>F88</f>
        <v>1689.2</v>
      </c>
      <c r="G103" s="261">
        <f>G88</f>
        <v>1973</v>
      </c>
    </row>
    <row r="104" spans="1:7" s="257" customFormat="1" ht="28">
      <c r="A104" s="327" t="s">
        <v>300</v>
      </c>
      <c r="B104" s="319"/>
      <c r="C104" s="328" t="s">
        <v>301</v>
      </c>
      <c r="D104" s="261"/>
      <c r="E104" s="261"/>
      <c r="F104" s="261"/>
      <c r="G104" s="261"/>
    </row>
    <row r="105" spans="1:7" s="257" customFormat="1" ht="42">
      <c r="A105" s="329" t="s">
        <v>302</v>
      </c>
      <c r="B105" s="323"/>
      <c r="C105" s="330" t="s">
        <v>303</v>
      </c>
      <c r="D105" s="279"/>
      <c r="E105" s="279"/>
      <c r="F105" s="279"/>
      <c r="G105" s="279"/>
    </row>
    <row r="106" spans="1:7">
      <c r="A106" s="324">
        <v>6</v>
      </c>
      <c r="B106" s="325"/>
      <c r="C106" s="325" t="s">
        <v>304</v>
      </c>
      <c r="D106" s="326">
        <f t="shared" ref="D106:G106" si="10">SUM(D96:D105)</f>
        <v>14401.1</v>
      </c>
      <c r="E106" s="326">
        <f t="shared" si="10"/>
        <v>58212.800000000003</v>
      </c>
      <c r="F106" s="326">
        <f t="shared" si="10"/>
        <v>25565.800000000003</v>
      </c>
      <c r="G106" s="326">
        <f t="shared" si="10"/>
        <v>36171.9</v>
      </c>
    </row>
    <row r="107" spans="1:7">
      <c r="A107" s="331" t="s">
        <v>305</v>
      </c>
      <c r="B107" s="331"/>
      <c r="C107" s="325" t="s">
        <v>3</v>
      </c>
      <c r="D107" s="326">
        <f t="shared" ref="D107:G107" si="11">(D95-D88)-(D106-D103)</f>
        <v>22339.5</v>
      </c>
      <c r="E107" s="326">
        <f t="shared" si="11"/>
        <v>22435.300000000003</v>
      </c>
      <c r="F107" s="326">
        <f t="shared" si="11"/>
        <v>20888.500000000004</v>
      </c>
      <c r="G107" s="326">
        <f t="shared" si="11"/>
        <v>38170.000000000007</v>
      </c>
    </row>
    <row r="108" spans="1:7">
      <c r="A108" s="332" t="s">
        <v>306</v>
      </c>
      <c r="B108" s="332"/>
      <c r="C108" s="333" t="s">
        <v>307</v>
      </c>
      <c r="D108" s="425">
        <f t="shared" ref="D108:G108" si="12">D107-D85-D86+D100+D101</f>
        <v>21995.9</v>
      </c>
      <c r="E108" s="425">
        <f t="shared" si="12"/>
        <v>22430.300000000003</v>
      </c>
      <c r="F108" s="425">
        <f t="shared" si="12"/>
        <v>20215.900000000005</v>
      </c>
      <c r="G108" s="425">
        <f t="shared" si="12"/>
        <v>36703.000000000007</v>
      </c>
    </row>
    <row r="109" spans="1:7">
      <c r="C109" s="292"/>
      <c r="D109" s="316"/>
      <c r="E109" s="316"/>
      <c r="F109" s="316"/>
      <c r="G109" s="316"/>
    </row>
    <row r="110" spans="1:7">
      <c r="A110" s="334" t="s">
        <v>308</v>
      </c>
      <c r="B110" s="335"/>
      <c r="C110" s="334"/>
      <c r="D110" s="316"/>
      <c r="E110" s="316"/>
      <c r="F110" s="316"/>
      <c r="G110" s="316"/>
    </row>
    <row r="111" spans="1:7" s="257" customFormat="1">
      <c r="A111" s="336">
        <v>10</v>
      </c>
      <c r="B111" s="337"/>
      <c r="C111" s="337" t="s">
        <v>309</v>
      </c>
      <c r="D111" s="338">
        <f t="shared" ref="D111:G111" si="13">D112+D117</f>
        <v>185889.9</v>
      </c>
      <c r="E111" s="338">
        <f t="shared" si="13"/>
        <v>0</v>
      </c>
      <c r="F111" s="338">
        <f t="shared" si="13"/>
        <v>156827.59999999998</v>
      </c>
      <c r="G111" s="338">
        <f t="shared" si="13"/>
        <v>131593.60000000001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:G112" si="14">D113+D114+D115+D116</f>
        <v>162845.5</v>
      </c>
      <c r="E112" s="338">
        <f t="shared" si="14"/>
        <v>0</v>
      </c>
      <c r="F112" s="338">
        <f t="shared" si="14"/>
        <v>134636.09999999998</v>
      </c>
      <c r="G112" s="338">
        <f t="shared" si="14"/>
        <v>103849.2</v>
      </c>
    </row>
    <row r="113" spans="1:7" s="257" customFormat="1">
      <c r="A113" s="341" t="s">
        <v>312</v>
      </c>
      <c r="B113" s="342"/>
      <c r="C113" s="342" t="s">
        <v>313</v>
      </c>
      <c r="D113" s="283">
        <v>139142</v>
      </c>
      <c r="E113" s="283"/>
      <c r="F113" s="283">
        <f>37685.8+63565.1</f>
        <v>101250.9</v>
      </c>
      <c r="G113" s="283">
        <f>13887.9+66257.9</f>
        <v>80145.799999999988</v>
      </c>
    </row>
    <row r="114" spans="1:7" s="308" customFormat="1" ht="15" customHeight="1">
      <c r="A114" s="343">
        <v>102</v>
      </c>
      <c r="B114" s="344"/>
      <c r="C114" s="344" t="s">
        <v>314</v>
      </c>
      <c r="D114" s="300">
        <v>5000</v>
      </c>
      <c r="E114" s="300"/>
      <c r="F114" s="300">
        <v>15000</v>
      </c>
      <c r="G114" s="300">
        <v>5000</v>
      </c>
    </row>
    <row r="115" spans="1:7" s="257" customFormat="1">
      <c r="A115" s="341">
        <v>104</v>
      </c>
      <c r="B115" s="342"/>
      <c r="C115" s="342" t="s">
        <v>315</v>
      </c>
      <c r="D115" s="283">
        <v>17285.7</v>
      </c>
      <c r="E115" s="283"/>
      <c r="F115" s="283">
        <v>17032.8</v>
      </c>
      <c r="G115" s="283">
        <v>17285.599999999999</v>
      </c>
    </row>
    <row r="116" spans="1:7" s="257" customFormat="1">
      <c r="A116" s="341">
        <v>106</v>
      </c>
      <c r="B116" s="342"/>
      <c r="C116" s="342" t="s">
        <v>316</v>
      </c>
      <c r="D116" s="283">
        <v>1417.8</v>
      </c>
      <c r="E116" s="283"/>
      <c r="F116" s="283">
        <v>1352.4</v>
      </c>
      <c r="G116" s="283">
        <v>1417.8</v>
      </c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G117" si="15">D118+D119+D120</f>
        <v>23044.400000000001</v>
      </c>
      <c r="E117" s="338">
        <f t="shared" si="15"/>
        <v>0</v>
      </c>
      <c r="F117" s="338">
        <f t="shared" si="15"/>
        <v>22191.5</v>
      </c>
      <c r="G117" s="338">
        <f t="shared" si="15"/>
        <v>27744.400000000001</v>
      </c>
    </row>
    <row r="118" spans="1:7" s="257" customFormat="1">
      <c r="A118" s="341">
        <v>107</v>
      </c>
      <c r="B118" s="342"/>
      <c r="C118" s="342" t="s">
        <v>319</v>
      </c>
      <c r="D118" s="283">
        <v>7034.6</v>
      </c>
      <c r="E118" s="283"/>
      <c r="F118" s="283">
        <v>6181.7</v>
      </c>
      <c r="G118" s="283">
        <v>7034.6</v>
      </c>
    </row>
    <row r="119" spans="1:7" s="257" customFormat="1">
      <c r="A119" s="341">
        <v>108</v>
      </c>
      <c r="B119" s="342"/>
      <c r="C119" s="342" t="s">
        <v>320</v>
      </c>
      <c r="D119" s="283">
        <v>16009.8</v>
      </c>
      <c r="E119" s="283"/>
      <c r="F119" s="283">
        <v>16009.8</v>
      </c>
      <c r="G119" s="283">
        <v>20709.8</v>
      </c>
    </row>
    <row r="120" spans="1:7" s="347" customFormat="1" ht="14">
      <c r="A120" s="343">
        <v>109</v>
      </c>
      <c r="B120" s="345"/>
      <c r="C120" s="345" t="s">
        <v>321</v>
      </c>
      <c r="D120" s="346"/>
      <c r="E120" s="346"/>
      <c r="F120" s="346"/>
      <c r="G120" s="346">
        <v>0</v>
      </c>
    </row>
    <row r="121" spans="1:7" s="257" customFormat="1">
      <c r="A121" s="339">
        <v>14</v>
      </c>
      <c r="B121" s="340"/>
      <c r="C121" s="340" t="s">
        <v>322</v>
      </c>
      <c r="D121" s="348">
        <f t="shared" ref="D121:G121" si="16">SUM(D122:D130)</f>
        <v>214357.50000000003</v>
      </c>
      <c r="E121" s="348">
        <f t="shared" si="16"/>
        <v>0</v>
      </c>
      <c r="F121" s="348">
        <f t="shared" si="16"/>
        <v>235277.59999999998</v>
      </c>
      <c r="G121" s="348">
        <f t="shared" si="16"/>
        <v>313016.40000000002</v>
      </c>
    </row>
    <row r="122" spans="1:7" s="257" customFormat="1">
      <c r="A122" s="341" t="s">
        <v>323</v>
      </c>
      <c r="B122" s="342"/>
      <c r="C122" s="342" t="s">
        <v>324</v>
      </c>
      <c r="D122" s="283">
        <v>119758.5</v>
      </c>
      <c r="E122" s="283"/>
      <c r="F122" s="283">
        <f>128259.9+547.4</f>
        <v>128807.29999999999</v>
      </c>
      <c r="G122" s="283">
        <f>148907.7+1320.6</f>
        <v>150228.30000000002</v>
      </c>
    </row>
    <row r="123" spans="1:7" s="257" customFormat="1">
      <c r="A123" s="341">
        <v>144</v>
      </c>
      <c r="B123" s="342"/>
      <c r="C123" s="342" t="s">
        <v>282</v>
      </c>
      <c r="D123" s="283">
        <v>14904.7</v>
      </c>
      <c r="E123" s="283"/>
      <c r="F123" s="283">
        <v>25979.8</v>
      </c>
      <c r="G123" s="283">
        <v>77703.3</v>
      </c>
    </row>
    <row r="124" spans="1:7" s="257" customFormat="1">
      <c r="A124" s="341">
        <v>145</v>
      </c>
      <c r="B124" s="342"/>
      <c r="C124" s="342" t="s">
        <v>325</v>
      </c>
      <c r="D124" s="283">
        <v>47543.6</v>
      </c>
      <c r="E124" s="349"/>
      <c r="F124" s="349">
        <v>48223.6</v>
      </c>
      <c r="G124" s="349">
        <v>48843.6</v>
      </c>
    </row>
    <row r="125" spans="1:7" s="257" customFormat="1">
      <c r="A125" s="341">
        <v>146</v>
      </c>
      <c r="B125" s="342"/>
      <c r="C125" s="342" t="s">
        <v>326</v>
      </c>
      <c r="D125" s="283">
        <v>32150.7</v>
      </c>
      <c r="E125" s="349"/>
      <c r="F125" s="349">
        <v>32266.9</v>
      </c>
      <c r="G125" s="349">
        <v>36241.199999999997</v>
      </c>
    </row>
    <row r="126" spans="1:7" s="347" customFormat="1" ht="29.5" customHeight="1">
      <c r="A126" s="343" t="s">
        <v>327</v>
      </c>
      <c r="B126" s="345"/>
      <c r="C126" s="345" t="s">
        <v>328</v>
      </c>
      <c r="D126" s="350"/>
      <c r="E126" s="350"/>
      <c r="F126" s="350"/>
      <c r="G126" s="350"/>
    </row>
    <row r="127" spans="1:7" s="257" customFormat="1">
      <c r="A127" s="341">
        <v>1484</v>
      </c>
      <c r="B127" s="342"/>
      <c r="C127" s="342" t="s">
        <v>329</v>
      </c>
      <c r="D127" s="349"/>
      <c r="E127" s="349"/>
      <c r="F127" s="349"/>
      <c r="G127" s="349"/>
    </row>
    <row r="128" spans="1:7" s="257" customFormat="1">
      <c r="A128" s="341">
        <v>1485</v>
      </c>
      <c r="B128" s="342"/>
      <c r="C128" s="342" t="s">
        <v>330</v>
      </c>
      <c r="D128" s="349"/>
      <c r="E128" s="349"/>
      <c r="F128" s="349"/>
      <c r="G128" s="349"/>
    </row>
    <row r="129" spans="1:7" s="257" customFormat="1">
      <c r="A129" s="341">
        <v>1486</v>
      </c>
      <c r="B129" s="342"/>
      <c r="C129" s="342" t="s">
        <v>331</v>
      </c>
      <c r="D129" s="349"/>
      <c r="E129" s="349"/>
      <c r="F129" s="349"/>
      <c r="G129" s="349"/>
    </row>
    <row r="130" spans="1:7" s="257" customFormat="1">
      <c r="A130" s="351">
        <v>1489</v>
      </c>
      <c r="B130" s="352"/>
      <c r="C130" s="352" t="s">
        <v>332</v>
      </c>
      <c r="D130" s="353"/>
      <c r="E130" s="353"/>
      <c r="F130" s="353"/>
      <c r="G130" s="353"/>
    </row>
    <row r="131" spans="1:7">
      <c r="A131" s="354">
        <v>1</v>
      </c>
      <c r="B131" s="355"/>
      <c r="C131" s="354" t="s">
        <v>333</v>
      </c>
      <c r="D131" s="356">
        <f t="shared" ref="D131:G131" si="17">D111+D121</f>
        <v>400247.4</v>
      </c>
      <c r="E131" s="356">
        <f t="shared" si="17"/>
        <v>0</v>
      </c>
      <c r="F131" s="356">
        <f t="shared" si="17"/>
        <v>392105.19999999995</v>
      </c>
      <c r="G131" s="356">
        <f t="shared" si="17"/>
        <v>444610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336">
        <v>20</v>
      </c>
      <c r="B133" s="337"/>
      <c r="C133" s="337" t="s">
        <v>334</v>
      </c>
      <c r="D133" s="466">
        <f t="shared" ref="D133:G133" si="18">D134+D140</f>
        <v>155634.6</v>
      </c>
      <c r="E133" s="466">
        <f t="shared" si="18"/>
        <v>0</v>
      </c>
      <c r="F133" s="466">
        <f t="shared" si="18"/>
        <v>140038.1</v>
      </c>
      <c r="G133" s="466">
        <f t="shared" si="18"/>
        <v>201446.5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:G134" si="19">D135+D136+D138+D139</f>
        <v>74247.900000000009</v>
      </c>
      <c r="E134" s="338">
        <f t="shared" si="19"/>
        <v>0</v>
      </c>
      <c r="F134" s="338">
        <f t="shared" si="19"/>
        <v>51091</v>
      </c>
      <c r="G134" s="338">
        <f t="shared" si="19"/>
        <v>59247.9</v>
      </c>
    </row>
    <row r="135" spans="1:7" s="269" customFormat="1">
      <c r="A135" s="359">
        <v>200</v>
      </c>
      <c r="B135" s="342"/>
      <c r="C135" s="342" t="s">
        <v>337</v>
      </c>
      <c r="D135" s="283">
        <v>37178</v>
      </c>
      <c r="E135" s="283"/>
      <c r="F135" s="283">
        <v>32430.9</v>
      </c>
      <c r="G135" s="283">
        <v>37178</v>
      </c>
    </row>
    <row r="136" spans="1:7" s="269" customFormat="1">
      <c r="A136" s="359">
        <v>201</v>
      </c>
      <c r="B136" s="342"/>
      <c r="C136" s="342" t="s">
        <v>338</v>
      </c>
      <c r="D136" s="283">
        <v>15000</v>
      </c>
      <c r="E136" s="283"/>
      <c r="F136" s="283">
        <v>2000</v>
      </c>
      <c r="G136" s="283">
        <v>0</v>
      </c>
    </row>
    <row r="137" spans="1:7" s="269" customFormat="1">
      <c r="A137" s="360" t="s">
        <v>662</v>
      </c>
      <c r="B137" s="361"/>
      <c r="C137" s="361" t="s">
        <v>340</v>
      </c>
      <c r="D137" s="362"/>
      <c r="E137" s="362"/>
      <c r="F137" s="362"/>
      <c r="G137" s="362"/>
    </row>
    <row r="138" spans="1:7" s="269" customFormat="1">
      <c r="A138" s="359">
        <v>204</v>
      </c>
      <c r="B138" s="342"/>
      <c r="C138" s="342" t="s">
        <v>341</v>
      </c>
      <c r="D138" s="349">
        <v>17323.599999999999</v>
      </c>
      <c r="E138" s="349"/>
      <c r="F138" s="349">
        <v>11225.8</v>
      </c>
      <c r="G138" s="349">
        <v>17323.599999999999</v>
      </c>
    </row>
    <row r="139" spans="1:7" s="269" customFormat="1">
      <c r="A139" s="359">
        <v>205</v>
      </c>
      <c r="B139" s="342"/>
      <c r="C139" s="342" t="s">
        <v>342</v>
      </c>
      <c r="D139" s="349">
        <v>4746.3</v>
      </c>
      <c r="E139" s="349"/>
      <c r="F139" s="349">
        <v>5434.3</v>
      </c>
      <c r="G139" s="349">
        <v>4746.3</v>
      </c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G140" si="20">D141+D143+D144</f>
        <v>81386.7</v>
      </c>
      <c r="E140" s="338">
        <f t="shared" si="20"/>
        <v>0</v>
      </c>
      <c r="F140" s="338">
        <f t="shared" si="20"/>
        <v>88947.1</v>
      </c>
      <c r="G140" s="338">
        <f t="shared" si="20"/>
        <v>142198.6</v>
      </c>
    </row>
    <row r="141" spans="1:7" s="269" customFormat="1">
      <c r="A141" s="359">
        <v>206</v>
      </c>
      <c r="B141" s="342"/>
      <c r="C141" s="342" t="s">
        <v>345</v>
      </c>
      <c r="D141" s="283">
        <v>67951.8</v>
      </c>
      <c r="E141" s="349"/>
      <c r="F141" s="349">
        <v>74437.3</v>
      </c>
      <c r="G141" s="349">
        <v>128578.4</v>
      </c>
    </row>
    <row r="142" spans="1:7" s="269" customFormat="1">
      <c r="A142" s="360" t="s">
        <v>346</v>
      </c>
      <c r="B142" s="361"/>
      <c r="C142" s="361" t="s">
        <v>347</v>
      </c>
      <c r="D142" s="283"/>
      <c r="E142" s="362"/>
      <c r="F142" s="362"/>
      <c r="G142" s="362"/>
    </row>
    <row r="143" spans="1:7" s="269" customFormat="1">
      <c r="A143" s="359">
        <v>208</v>
      </c>
      <c r="B143" s="342"/>
      <c r="C143" s="342" t="s">
        <v>348</v>
      </c>
      <c r="D143" s="283">
        <v>10397.5</v>
      </c>
      <c r="E143" s="349"/>
      <c r="F143" s="349">
        <v>11080.8</v>
      </c>
      <c r="G143" s="349">
        <v>10397.5</v>
      </c>
    </row>
    <row r="144" spans="1:7" s="273" customFormat="1" ht="28">
      <c r="A144" s="343">
        <v>209</v>
      </c>
      <c r="B144" s="345"/>
      <c r="C144" s="345" t="s">
        <v>349</v>
      </c>
      <c r="D144" s="283">
        <v>3037.4</v>
      </c>
      <c r="E144" s="350"/>
      <c r="F144" s="350">
        <v>3429</v>
      </c>
      <c r="G144" s="350">
        <v>3222.7</v>
      </c>
    </row>
    <row r="145" spans="1:7" s="257" customFormat="1">
      <c r="A145" s="358">
        <v>29</v>
      </c>
      <c r="B145" s="340"/>
      <c r="C145" s="340" t="s">
        <v>350</v>
      </c>
      <c r="D145" s="349">
        <v>244612.8</v>
      </c>
      <c r="E145" s="349"/>
      <c r="F145" s="349">
        <v>252067.1</v>
      </c>
      <c r="G145" s="349">
        <v>243163.6</v>
      </c>
    </row>
    <row r="146" spans="1:7" s="257" customFormat="1">
      <c r="A146" s="363" t="s">
        <v>351</v>
      </c>
      <c r="B146" s="364"/>
      <c r="C146" s="364" t="s">
        <v>352</v>
      </c>
      <c r="D146" s="295">
        <v>218990.5</v>
      </c>
      <c r="E146" s="295"/>
      <c r="F146" s="295"/>
      <c r="G146" s="295">
        <v>218637.2</v>
      </c>
    </row>
    <row r="147" spans="1:7">
      <c r="A147" s="354">
        <v>2</v>
      </c>
      <c r="B147" s="355"/>
      <c r="C147" s="354" t="s">
        <v>353</v>
      </c>
      <c r="D147" s="356">
        <f>D133+D145</f>
        <v>400247.4</v>
      </c>
      <c r="E147" s="356">
        <f>E133+E145</f>
        <v>0</v>
      </c>
      <c r="F147" s="356">
        <f>F133+F145</f>
        <v>392105.2</v>
      </c>
      <c r="G147" s="356">
        <f>G133+G145</f>
        <v>444610.1</v>
      </c>
    </row>
    <row r="148" spans="1:7" ht="7.5" customHeight="1"/>
    <row r="149" spans="1:7" ht="13.5" customHeight="1">
      <c r="A149" s="365" t="s">
        <v>354</v>
      </c>
      <c r="B149" s="366"/>
      <c r="C149" s="367" t="s">
        <v>355</v>
      </c>
      <c r="D149" s="366"/>
      <c r="E149" s="366"/>
      <c r="F149" s="366"/>
      <c r="G149" s="366"/>
    </row>
    <row r="150" spans="1:7">
      <c r="A150" s="436" t="s">
        <v>356</v>
      </c>
      <c r="B150" s="437"/>
      <c r="C150" s="437" t="s">
        <v>101</v>
      </c>
      <c r="D150" s="370">
        <f t="shared" ref="D150:G150" si="21">D77+SUM(D8:D12)-D30-D31+D16-D33+D59+D63-D73+D64-D74-D54+D20-D35</f>
        <v>37143.099999999977</v>
      </c>
      <c r="E150" s="370">
        <f t="shared" si="21"/>
        <v>10655.800000000023</v>
      </c>
      <c r="F150" s="370">
        <f t="shared" si="21"/>
        <v>18896.400000000049</v>
      </c>
      <c r="G150" s="370">
        <f t="shared" si="21"/>
        <v>11614.400000000023</v>
      </c>
    </row>
    <row r="151" spans="1:7">
      <c r="A151" s="367" t="s">
        <v>357</v>
      </c>
      <c r="B151" s="366"/>
      <c r="C151" s="366" t="s">
        <v>358</v>
      </c>
      <c r="D151" s="373">
        <f t="shared" ref="D151:G151" si="22">IF(D177=0,0,D150/D177)</f>
        <v>0.10128349895739051</v>
      </c>
      <c r="E151" s="373">
        <f t="shared" si="22"/>
        <v>3.0067613897051541E-2</v>
      </c>
      <c r="F151" s="373">
        <f t="shared" si="22"/>
        <v>5.2587842602709288E-2</v>
      </c>
      <c r="G151" s="373">
        <f t="shared" si="22"/>
        <v>3.2099096397612749E-2</v>
      </c>
    </row>
    <row r="152" spans="1:7" s="377" customFormat="1" ht="28">
      <c r="A152" s="558" t="s">
        <v>359</v>
      </c>
      <c r="B152" s="559"/>
      <c r="C152" s="559" t="s">
        <v>360</v>
      </c>
      <c r="D152" s="560">
        <f t="shared" ref="D152:G152" si="23">IF(D107=0,0,D150/D107)</f>
        <v>1.6626647865887767</v>
      </c>
      <c r="E152" s="560">
        <f t="shared" si="23"/>
        <v>0.47495687599452746</v>
      </c>
      <c r="F152" s="560">
        <f t="shared" si="23"/>
        <v>0.9046317351652845</v>
      </c>
      <c r="G152" s="560">
        <f t="shared" si="23"/>
        <v>0.30428084883416351</v>
      </c>
    </row>
    <row r="153" spans="1:7" s="377" customFormat="1" ht="28">
      <c r="A153" s="561" t="s">
        <v>359</v>
      </c>
      <c r="B153" s="562"/>
      <c r="C153" s="562" t="s">
        <v>361</v>
      </c>
      <c r="D153" s="376">
        <f t="shared" ref="D153:G153" si="24">IF(0=D108,0,D150/D108)</f>
        <v>1.6886374278842864</v>
      </c>
      <c r="E153" s="376">
        <f t="shared" si="24"/>
        <v>0.47506274994092906</v>
      </c>
      <c r="F153" s="376">
        <f t="shared" si="24"/>
        <v>0.93472959403242217</v>
      </c>
      <c r="G153" s="376">
        <f t="shared" si="24"/>
        <v>0.31644279759147809</v>
      </c>
    </row>
    <row r="154" spans="1:7" ht="28">
      <c r="A154" s="378" t="s">
        <v>362</v>
      </c>
      <c r="B154" s="446"/>
      <c r="C154" s="446" t="s">
        <v>363</v>
      </c>
      <c r="D154" s="386">
        <f t="shared" ref="D154:G154" si="25">D150-D107</f>
        <v>14803.599999999977</v>
      </c>
      <c r="E154" s="386">
        <f t="shared" si="25"/>
        <v>-11779.49999999998</v>
      </c>
      <c r="F154" s="386">
        <f t="shared" si="25"/>
        <v>-1992.0999999999549</v>
      </c>
      <c r="G154" s="386">
        <f t="shared" si="25"/>
        <v>-26555.599999999984</v>
      </c>
    </row>
    <row r="155" spans="1:7" ht="28">
      <c r="A155" s="374" t="s">
        <v>364</v>
      </c>
      <c r="B155" s="444"/>
      <c r="C155" s="444" t="s">
        <v>365</v>
      </c>
      <c r="D155" s="383">
        <f t="shared" ref="D155:G155" si="26">D150-D108</f>
        <v>15147.199999999975</v>
      </c>
      <c r="E155" s="383">
        <f t="shared" si="26"/>
        <v>-11774.49999999998</v>
      </c>
      <c r="F155" s="383">
        <f t="shared" si="26"/>
        <v>-1319.4999999999563</v>
      </c>
      <c r="G155" s="383">
        <f t="shared" si="26"/>
        <v>-25088.599999999984</v>
      </c>
    </row>
    <row r="156" spans="1:7">
      <c r="A156" s="436" t="s">
        <v>366</v>
      </c>
      <c r="B156" s="437"/>
      <c r="C156" s="437" t="s">
        <v>367</v>
      </c>
      <c r="D156" s="387">
        <f t="shared" ref="D156:G156" si="27">D135+D136-D137+D141-D142</f>
        <v>120129.8</v>
      </c>
      <c r="E156" s="387">
        <f t="shared" si="27"/>
        <v>0</v>
      </c>
      <c r="F156" s="387">
        <f t="shared" si="27"/>
        <v>108868.20000000001</v>
      </c>
      <c r="G156" s="387">
        <f t="shared" si="27"/>
        <v>165756.4</v>
      </c>
    </row>
    <row r="157" spans="1:7">
      <c r="A157" s="448" t="s">
        <v>368</v>
      </c>
      <c r="B157" s="449"/>
      <c r="C157" s="449" t="s">
        <v>369</v>
      </c>
      <c r="D157" s="390">
        <f t="shared" ref="D157:G157" si="28">IF(D177=0,0,D156/D177)</f>
        <v>0.32757541705058379</v>
      </c>
      <c r="E157" s="390">
        <f t="shared" si="28"/>
        <v>0</v>
      </c>
      <c r="F157" s="390">
        <f t="shared" si="28"/>
        <v>0.30297536917297796</v>
      </c>
      <c r="G157" s="390">
        <f t="shared" si="28"/>
        <v>0.45810637330565912</v>
      </c>
    </row>
    <row r="158" spans="1:7">
      <c r="A158" s="436" t="s">
        <v>370</v>
      </c>
      <c r="B158" s="437"/>
      <c r="C158" s="437" t="s">
        <v>371</v>
      </c>
      <c r="D158" s="387">
        <f t="shared" ref="D158:G158" si="29">D133-D142-D111</f>
        <v>-30255.299999999988</v>
      </c>
      <c r="E158" s="387">
        <f t="shared" si="29"/>
        <v>0</v>
      </c>
      <c r="F158" s="387">
        <f t="shared" si="29"/>
        <v>-16789.499999999971</v>
      </c>
      <c r="G158" s="387">
        <f t="shared" si="29"/>
        <v>69852.899999999994</v>
      </c>
    </row>
    <row r="159" spans="1:7">
      <c r="A159" s="367" t="s">
        <v>372</v>
      </c>
      <c r="B159" s="366"/>
      <c r="C159" s="366" t="s">
        <v>373</v>
      </c>
      <c r="D159" s="391">
        <f t="shared" ref="D159:G159" si="30">D121-D123-D124-D142-D145</f>
        <v>-92703.599999999977</v>
      </c>
      <c r="E159" s="391">
        <f t="shared" si="30"/>
        <v>0</v>
      </c>
      <c r="F159" s="391">
        <f t="shared" si="30"/>
        <v>-90992.900000000023</v>
      </c>
      <c r="G159" s="391">
        <f t="shared" si="30"/>
        <v>-56694.099999999977</v>
      </c>
    </row>
    <row r="160" spans="1:7">
      <c r="A160" s="367" t="s">
        <v>374</v>
      </c>
      <c r="B160" s="366"/>
      <c r="C160" s="366" t="s">
        <v>375</v>
      </c>
      <c r="D160" s="392">
        <f t="shared" ref="D160:G160" si="31">IF(D175=0,"-",1000*D158/D175)</f>
        <v>-840.23828038213696</v>
      </c>
      <c r="E160" s="392">
        <f t="shared" si="31"/>
        <v>0</v>
      </c>
      <c r="F160" s="392">
        <f t="shared" si="31"/>
        <v>-466.72504378283628</v>
      </c>
      <c r="G160" s="392">
        <f t="shared" si="31"/>
        <v>1941.8146943540989</v>
      </c>
    </row>
    <row r="161" spans="1:7">
      <c r="A161" s="367" t="s">
        <v>374</v>
      </c>
      <c r="B161" s="366"/>
      <c r="C161" s="366" t="s">
        <v>376</v>
      </c>
      <c r="D161" s="391">
        <f t="shared" ref="D161:G161" si="32">IF(D175=0,0,1000*(D159/D175))</f>
        <v>-2574.5278826927342</v>
      </c>
      <c r="E161" s="391">
        <f t="shared" si="32"/>
        <v>0</v>
      </c>
      <c r="F161" s="391">
        <f t="shared" si="32"/>
        <v>-2529.4776638034086</v>
      </c>
      <c r="G161" s="391">
        <f t="shared" si="32"/>
        <v>-1576.0181247046389</v>
      </c>
    </row>
    <row r="162" spans="1:7">
      <c r="A162" s="448" t="s">
        <v>377</v>
      </c>
      <c r="B162" s="449"/>
      <c r="C162" s="449" t="s">
        <v>378</v>
      </c>
      <c r="D162" s="390">
        <f t="shared" ref="D162:G162" si="33">IF((D22+D23+D65+D66)=0,0,D158/(D22+D23+D65+D66))</f>
        <v>-0.34401702841821952</v>
      </c>
      <c r="E162" s="390">
        <f t="shared" si="33"/>
        <v>0</v>
      </c>
      <c r="F162" s="390">
        <f t="shared" si="33"/>
        <v>-0.18365177099615698</v>
      </c>
      <c r="G162" s="390">
        <f t="shared" si="33"/>
        <v>0.7716761856364821</v>
      </c>
    </row>
    <row r="163" spans="1:7">
      <c r="A163" s="367" t="s">
        <v>379</v>
      </c>
      <c r="B163" s="366"/>
      <c r="C163" s="366" t="s">
        <v>350</v>
      </c>
      <c r="D163" s="370">
        <f t="shared" ref="D163:G163" si="34">D145</f>
        <v>244612.8</v>
      </c>
      <c r="E163" s="370">
        <f t="shared" si="34"/>
        <v>0</v>
      </c>
      <c r="F163" s="370">
        <f t="shared" si="34"/>
        <v>252067.1</v>
      </c>
      <c r="G163" s="370">
        <f t="shared" si="34"/>
        <v>243163.6</v>
      </c>
    </row>
    <row r="164" spans="1:7" ht="28">
      <c r="A164" s="374" t="s">
        <v>380</v>
      </c>
      <c r="B164" s="451"/>
      <c r="C164" s="451" t="s">
        <v>381</v>
      </c>
      <c r="D164" s="393">
        <f>IF(D178=0,0,D146/D178)</f>
        <v>0.63818201740709668</v>
      </c>
      <c r="E164" s="393">
        <f>IF(E178=0,0,E146/E178)</f>
        <v>0</v>
      </c>
      <c r="F164" s="393">
        <f>IF(F178=0,0,F146/F178)</f>
        <v>0</v>
      </c>
      <c r="G164" s="393">
        <f>IF(G178=0,0,G146/G178)</f>
        <v>0.60313527324468819</v>
      </c>
    </row>
    <row r="165" spans="1:7">
      <c r="A165" s="453" t="s">
        <v>382</v>
      </c>
      <c r="B165" s="454"/>
      <c r="C165" s="454" t="s">
        <v>383</v>
      </c>
      <c r="D165" s="396">
        <f t="shared" ref="D165:G165" si="35">IF(D177=0,0,D180/D177)</f>
        <v>3.5847657680528763E-2</v>
      </c>
      <c r="E165" s="396">
        <f t="shared" si="35"/>
        <v>3.3451976977075831E-2</v>
      </c>
      <c r="F165" s="396">
        <f t="shared" si="35"/>
        <v>3.1775787284230493E-2</v>
      </c>
      <c r="G165" s="396">
        <f t="shared" si="35"/>
        <v>3.7214212771484914E-2</v>
      </c>
    </row>
    <row r="166" spans="1:7">
      <c r="A166" s="367" t="s">
        <v>384</v>
      </c>
      <c r="B166" s="366"/>
      <c r="C166" s="366" t="s">
        <v>252</v>
      </c>
      <c r="D166" s="370">
        <f t="shared" ref="D166:G166" si="36">D55</f>
        <v>11441.1</v>
      </c>
      <c r="E166" s="370">
        <f t="shared" si="36"/>
        <v>11566.7</v>
      </c>
      <c r="F166" s="370">
        <f t="shared" si="36"/>
        <v>10694.9</v>
      </c>
      <c r="G166" s="370">
        <f t="shared" si="36"/>
        <v>11495</v>
      </c>
    </row>
    <row r="167" spans="1:7">
      <c r="A167" s="448" t="s">
        <v>385</v>
      </c>
      <c r="B167" s="449"/>
      <c r="C167" s="449" t="s">
        <v>386</v>
      </c>
      <c r="D167" s="390">
        <f t="shared" ref="D167:G167" si="37">IF(0=D111,0,(D44+D45+D46+D47+D48)/D111)</f>
        <v>5.762550843267978E-3</v>
      </c>
      <c r="E167" s="390">
        <f t="shared" si="37"/>
        <v>0</v>
      </c>
      <c r="F167" s="390">
        <f t="shared" si="37"/>
        <v>4.0898413289497514E-3</v>
      </c>
      <c r="G167" s="390">
        <f t="shared" si="37"/>
        <v>3.9728375848065555E-3</v>
      </c>
    </row>
    <row r="168" spans="1:7">
      <c r="A168" s="367" t="s">
        <v>387</v>
      </c>
      <c r="B168" s="437"/>
      <c r="C168" s="437" t="s">
        <v>388</v>
      </c>
      <c r="D168" s="370">
        <f t="shared" ref="D168:G168" si="38">D38-D44</f>
        <v>808.00000000000011</v>
      </c>
      <c r="E168" s="370">
        <f t="shared" si="38"/>
        <v>428.9</v>
      </c>
      <c r="F168" s="370">
        <f t="shared" si="38"/>
        <v>367.2</v>
      </c>
      <c r="G168" s="370">
        <f t="shared" si="38"/>
        <v>318</v>
      </c>
    </row>
    <row r="169" spans="1:7">
      <c r="A169" s="448" t="s">
        <v>389</v>
      </c>
      <c r="B169" s="449"/>
      <c r="C169" s="449" t="s">
        <v>390</v>
      </c>
      <c r="D169" s="373">
        <f t="shared" ref="D169:G169" si="39">IF(D177=0,0,D168/D177)</f>
        <v>2.2032912481072284E-3</v>
      </c>
      <c r="E169" s="373">
        <f t="shared" si="39"/>
        <v>1.2102328872956867E-3</v>
      </c>
      <c r="F169" s="373">
        <f t="shared" si="39"/>
        <v>1.0219013041486633E-3</v>
      </c>
      <c r="G169" s="373">
        <f t="shared" si="39"/>
        <v>8.7886698016607272E-4</v>
      </c>
    </row>
    <row r="170" spans="1:7">
      <c r="A170" s="367" t="s">
        <v>391</v>
      </c>
      <c r="B170" s="366"/>
      <c r="C170" s="366" t="s">
        <v>392</v>
      </c>
      <c r="D170" s="370">
        <f t="shared" ref="D170:G170" si="40">SUM(D82:D87)+SUM(D89:D94)</f>
        <v>35047.599999999999</v>
      </c>
      <c r="E170" s="370">
        <f t="shared" si="40"/>
        <v>78908.100000000006</v>
      </c>
      <c r="F170" s="370">
        <f t="shared" si="40"/>
        <v>44765.100000000006</v>
      </c>
      <c r="G170" s="370">
        <f t="shared" si="40"/>
        <v>72368.900000000009</v>
      </c>
    </row>
    <row r="171" spans="1:7">
      <c r="A171" s="367" t="s">
        <v>393</v>
      </c>
      <c r="B171" s="366"/>
      <c r="C171" s="366" t="s">
        <v>394</v>
      </c>
      <c r="D171" s="391">
        <f t="shared" ref="D171:G171" si="41">SUM(D96:D102)+SUM(D104:D105)</f>
        <v>12708.1</v>
      </c>
      <c r="E171" s="391">
        <f t="shared" si="41"/>
        <v>56472.800000000003</v>
      </c>
      <c r="F171" s="391">
        <f t="shared" si="41"/>
        <v>23876.600000000002</v>
      </c>
      <c r="G171" s="391">
        <f t="shared" si="41"/>
        <v>34198.9</v>
      </c>
    </row>
    <row r="172" spans="1:7">
      <c r="A172" s="453" t="s">
        <v>395</v>
      </c>
      <c r="B172" s="454"/>
      <c r="C172" s="454" t="s">
        <v>396</v>
      </c>
      <c r="D172" s="396">
        <f t="shared" ref="D172:G172" si="42">IF(D184=0,0,D170/D184)</f>
        <v>9.6727782756326167E-2</v>
      </c>
      <c r="E172" s="396">
        <f t="shared" si="42"/>
        <v>0.1876084165477889</v>
      </c>
      <c r="F172" s="396">
        <f t="shared" si="42"/>
        <v>0.1166577758690288</v>
      </c>
      <c r="G172" s="396">
        <f t="shared" si="42"/>
        <v>0.17189982959401381</v>
      </c>
    </row>
    <row r="173" spans="1:7">
      <c r="A173" s="479"/>
    </row>
    <row r="174" spans="1:7">
      <c r="A174" s="457" t="s">
        <v>397</v>
      </c>
      <c r="B174" s="399"/>
      <c r="C174" s="398"/>
      <c r="D174" s="316"/>
      <c r="E174" s="316"/>
      <c r="F174" s="316"/>
      <c r="G174" s="316"/>
    </row>
    <row r="175" spans="1:7" s="257" customFormat="1">
      <c r="A175" s="459" t="s">
        <v>398</v>
      </c>
      <c r="B175" s="399"/>
      <c r="C175" s="399" t="s">
        <v>421</v>
      </c>
      <c r="D175" s="483">
        <v>36008</v>
      </c>
      <c r="E175" s="483">
        <v>36008</v>
      </c>
      <c r="F175" s="397">
        <v>35973</v>
      </c>
      <c r="G175" s="397">
        <v>35973</v>
      </c>
    </row>
    <row r="176" spans="1:7">
      <c r="A176" s="457" t="s">
        <v>400</v>
      </c>
      <c r="B176" s="399"/>
      <c r="C176" s="399"/>
      <c r="D176" s="399"/>
      <c r="E176" s="399"/>
      <c r="F176" s="399"/>
      <c r="G176" s="399"/>
    </row>
    <row r="177" spans="1:7">
      <c r="A177" s="459" t="s">
        <v>401</v>
      </c>
      <c r="B177" s="399"/>
      <c r="C177" s="399" t="s">
        <v>402</v>
      </c>
      <c r="D177" s="400">
        <f t="shared" ref="D177:G177" si="43">SUM(D22:D32)+SUM(D44:D53)+SUM(D65:D72)+D75</f>
        <v>366724.10000000003</v>
      </c>
      <c r="E177" s="400">
        <f t="shared" si="43"/>
        <v>354394.60000000003</v>
      </c>
      <c r="F177" s="400">
        <f t="shared" si="43"/>
        <v>359330.2</v>
      </c>
      <c r="G177" s="400">
        <f t="shared" si="43"/>
        <v>361829.5</v>
      </c>
    </row>
    <row r="178" spans="1:7">
      <c r="A178" s="459" t="s">
        <v>403</v>
      </c>
      <c r="B178" s="399"/>
      <c r="C178" s="399" t="s">
        <v>404</v>
      </c>
      <c r="D178" s="400">
        <f t="shared" ref="D178:G178" si="44">D78-D17-D20-D59-D63-D64</f>
        <v>343147.4</v>
      </c>
      <c r="E178" s="400">
        <f t="shared" si="44"/>
        <v>354075.5</v>
      </c>
      <c r="F178" s="400">
        <f t="shared" si="44"/>
        <v>352101</v>
      </c>
      <c r="G178" s="400">
        <f t="shared" si="44"/>
        <v>362501.1</v>
      </c>
    </row>
    <row r="179" spans="1:7">
      <c r="A179" s="459"/>
      <c r="B179" s="399"/>
      <c r="C179" s="399" t="s">
        <v>405</v>
      </c>
      <c r="D179" s="400">
        <f t="shared" ref="D179:G179" si="45">D178+D170</f>
        <v>378195</v>
      </c>
      <c r="E179" s="400">
        <f t="shared" si="45"/>
        <v>432983.6</v>
      </c>
      <c r="F179" s="400">
        <f t="shared" si="45"/>
        <v>396866.1</v>
      </c>
      <c r="G179" s="400">
        <f t="shared" si="45"/>
        <v>434870</v>
      </c>
    </row>
    <row r="180" spans="1:7">
      <c r="A180" s="459" t="s">
        <v>406</v>
      </c>
      <c r="B180" s="399"/>
      <c r="C180" s="399" t="s">
        <v>407</v>
      </c>
      <c r="D180" s="400">
        <f t="shared" ref="D180:G180" si="46">D38-D44+D8+D9+D10+D16-D33</f>
        <v>13146.2</v>
      </c>
      <c r="E180" s="400">
        <f t="shared" si="46"/>
        <v>11855.2</v>
      </c>
      <c r="F180" s="400">
        <f t="shared" si="46"/>
        <v>11418</v>
      </c>
      <c r="G180" s="400">
        <f t="shared" si="46"/>
        <v>13465.2</v>
      </c>
    </row>
    <row r="181" spans="1:7" ht="27.5" customHeight="1">
      <c r="A181" s="462" t="s">
        <v>408</v>
      </c>
      <c r="B181" s="402"/>
      <c r="C181" s="402" t="s">
        <v>409</v>
      </c>
      <c r="D181" s="403">
        <f t="shared" ref="D181:G181" si="47">D22+D23+D24+D25+D26+D29+SUM(D44:D47)+SUM(D49:D53)-D54+D32-D33+SUM(D65:D70)+D72</f>
        <v>363539.9</v>
      </c>
      <c r="E181" s="403">
        <f t="shared" si="47"/>
        <v>351781.69999999995</v>
      </c>
      <c r="F181" s="403">
        <f t="shared" si="47"/>
        <v>358141.8</v>
      </c>
      <c r="G181" s="403">
        <f t="shared" si="47"/>
        <v>359674.1</v>
      </c>
    </row>
    <row r="182" spans="1:7">
      <c r="A182" s="464" t="s">
        <v>410</v>
      </c>
      <c r="B182" s="402"/>
      <c r="C182" s="402" t="s">
        <v>411</v>
      </c>
      <c r="D182" s="403">
        <f t="shared" ref="D182:G182" si="48">D181+D171</f>
        <v>376248</v>
      </c>
      <c r="E182" s="403">
        <f t="shared" si="48"/>
        <v>408254.49999999994</v>
      </c>
      <c r="F182" s="403">
        <f t="shared" si="48"/>
        <v>382018.39999999997</v>
      </c>
      <c r="G182" s="403">
        <f t="shared" si="48"/>
        <v>393873</v>
      </c>
    </row>
    <row r="183" spans="1:7">
      <c r="A183" s="464" t="s">
        <v>412</v>
      </c>
      <c r="B183" s="402"/>
      <c r="C183" s="402" t="s">
        <v>413</v>
      </c>
      <c r="D183" s="403">
        <f t="shared" ref="D183:G183" si="49">D4+D5-D7+D38+D39+D40+D41+D43+D13-D16+D57+D58+D60+D62</f>
        <v>327284.7</v>
      </c>
      <c r="E183" s="403">
        <f t="shared" si="49"/>
        <v>341691.9</v>
      </c>
      <c r="F183" s="403">
        <f t="shared" si="49"/>
        <v>338965</v>
      </c>
      <c r="G183" s="403">
        <f t="shared" si="49"/>
        <v>348625.7</v>
      </c>
    </row>
    <row r="184" spans="1:7">
      <c r="A184" s="464" t="s">
        <v>414</v>
      </c>
      <c r="B184" s="402"/>
      <c r="C184" s="402" t="s">
        <v>415</v>
      </c>
      <c r="D184" s="403">
        <f t="shared" ref="D184:G184" si="50">D183+D170</f>
        <v>362332.3</v>
      </c>
      <c r="E184" s="403">
        <f t="shared" si="50"/>
        <v>420600</v>
      </c>
      <c r="F184" s="403">
        <f t="shared" si="50"/>
        <v>383730.1</v>
      </c>
      <c r="G184" s="403">
        <f t="shared" si="50"/>
        <v>420994.60000000003</v>
      </c>
    </row>
    <row r="185" spans="1:7">
      <c r="A185" s="464"/>
      <c r="B185" s="402"/>
      <c r="C185" s="402" t="s">
        <v>416</v>
      </c>
      <c r="D185" s="403">
        <f t="shared" ref="D185:G186" si="51">D181-D183</f>
        <v>36255.200000000012</v>
      </c>
      <c r="E185" s="403">
        <f t="shared" si="51"/>
        <v>10089.79999999993</v>
      </c>
      <c r="F185" s="403">
        <f t="shared" si="51"/>
        <v>19176.799999999988</v>
      </c>
      <c r="G185" s="403">
        <f t="shared" si="51"/>
        <v>11048.399999999965</v>
      </c>
    </row>
    <row r="186" spans="1:7">
      <c r="A186" s="464"/>
      <c r="B186" s="402"/>
      <c r="C186" s="402" t="s">
        <v>417</v>
      </c>
      <c r="D186" s="403">
        <f t="shared" si="51"/>
        <v>13915.700000000012</v>
      </c>
      <c r="E186" s="403">
        <f t="shared" si="51"/>
        <v>-12345.500000000058</v>
      </c>
      <c r="F186" s="403">
        <f t="shared" si="51"/>
        <v>-1711.7000000000116</v>
      </c>
      <c r="G186" s="403">
        <f t="shared" si="51"/>
        <v>-27121.600000000035</v>
      </c>
    </row>
  </sheetData>
  <sheetProtection selectLockedCells="1" sort="0" autoFilter="0" pivotTables="0"/>
  <autoFilter ref="A1:D1" xr:uid="{00000000-0009-0000-0000-000004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7" max="8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M186"/>
  <sheetViews>
    <sheetView zoomScale="115" zoomScaleNormal="115" workbookViewId="0">
      <selection activeCell="B31" sqref="B31"/>
    </sheetView>
  </sheetViews>
  <sheetFormatPr baseColWidth="10" defaultColWidth="11.5" defaultRowHeight="13"/>
  <cols>
    <col min="1" max="1" width="17.1640625" style="252" customWidth="1"/>
    <col min="2" max="2" width="3.33203125" style="252" customWidth="1"/>
    <col min="3" max="3" width="44.6640625" style="252" customWidth="1"/>
    <col min="4" max="16384" width="11.5" style="252"/>
  </cols>
  <sheetData>
    <row r="1" spans="1:39" s="244" customFormat="1" ht="18" customHeight="1">
      <c r="A1" s="239" t="s">
        <v>190</v>
      </c>
      <c r="B1" s="404" t="s">
        <v>657</v>
      </c>
      <c r="C1" s="405" t="s">
        <v>107</v>
      </c>
      <c r="D1" s="241" t="s">
        <v>23</v>
      </c>
      <c r="E1" s="242" t="s">
        <v>22</v>
      </c>
      <c r="F1" s="241" t="s">
        <v>23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</row>
    <row r="2" spans="1:39" s="250" customFormat="1" ht="15" customHeight="1">
      <c r="A2" s="245"/>
      <c r="B2" s="246"/>
      <c r="C2" s="247" t="s">
        <v>192</v>
      </c>
      <c r="D2" s="248">
        <v>2015</v>
      </c>
      <c r="E2" s="249">
        <v>2016</v>
      </c>
      <c r="F2" s="248">
        <v>2016</v>
      </c>
      <c r="G2" s="249">
        <v>2017</v>
      </c>
    </row>
    <row r="3" spans="1:39" ht="15" customHeight="1">
      <c r="A3" s="571" t="s">
        <v>193</v>
      </c>
      <c r="B3" s="572"/>
      <c r="C3" s="572"/>
    </row>
    <row r="4" spans="1:39" s="257" customFormat="1" ht="12.75" customHeight="1">
      <c r="A4" s="253">
        <v>30</v>
      </c>
      <c r="B4" s="254"/>
      <c r="C4" s="255" t="s">
        <v>33</v>
      </c>
      <c r="D4" s="256">
        <v>0</v>
      </c>
      <c r="E4" s="256">
        <v>218051.8</v>
      </c>
      <c r="F4" s="256">
        <v>214476</v>
      </c>
      <c r="G4" s="256">
        <v>222098.5</v>
      </c>
    </row>
    <row r="5" spans="1:39" s="257" customFormat="1" ht="12.75" customHeight="1">
      <c r="A5" s="258">
        <v>31</v>
      </c>
      <c r="B5" s="259"/>
      <c r="C5" s="260" t="s">
        <v>194</v>
      </c>
      <c r="D5" s="261">
        <v>0</v>
      </c>
      <c r="E5" s="261">
        <v>93766.9</v>
      </c>
      <c r="F5" s="261">
        <v>97059.6</v>
      </c>
      <c r="G5" s="261">
        <v>99248.3</v>
      </c>
    </row>
    <row r="6" spans="1:39" s="257" customFormat="1" ht="12.75" customHeight="1">
      <c r="A6" s="262" t="s">
        <v>36</v>
      </c>
      <c r="B6" s="263"/>
      <c r="C6" s="264" t="s">
        <v>195</v>
      </c>
      <c r="D6" s="261">
        <v>0</v>
      </c>
      <c r="E6" s="261">
        <v>18303.7</v>
      </c>
      <c r="F6" s="261">
        <v>17119.8</v>
      </c>
      <c r="G6" s="261">
        <v>19044.900000000001</v>
      </c>
    </row>
    <row r="7" spans="1:39" s="257" customFormat="1" ht="12.75" customHeight="1">
      <c r="A7" s="262" t="s">
        <v>196</v>
      </c>
      <c r="B7" s="263"/>
      <c r="C7" s="264" t="s">
        <v>197</v>
      </c>
      <c r="D7" s="261">
        <v>0</v>
      </c>
      <c r="E7" s="261">
        <v>256</v>
      </c>
      <c r="F7" s="261">
        <v>5418.1</v>
      </c>
      <c r="G7" s="261">
        <v>55</v>
      </c>
    </row>
    <row r="8" spans="1:39" s="257" customFormat="1" ht="12.75" customHeight="1">
      <c r="A8" s="265">
        <v>330</v>
      </c>
      <c r="B8" s="259"/>
      <c r="C8" s="260" t="s">
        <v>198</v>
      </c>
      <c r="D8" s="261">
        <v>0</v>
      </c>
      <c r="E8" s="261">
        <v>56416</v>
      </c>
      <c r="F8" s="261">
        <v>43921.7</v>
      </c>
      <c r="G8" s="261">
        <v>54041.4</v>
      </c>
    </row>
    <row r="9" spans="1:39" s="257" customFormat="1" ht="12.75" customHeight="1">
      <c r="A9" s="265">
        <v>332</v>
      </c>
      <c r="B9" s="259"/>
      <c r="C9" s="260" t="s">
        <v>199</v>
      </c>
      <c r="D9" s="261">
        <v>0</v>
      </c>
      <c r="E9" s="261">
        <v>0</v>
      </c>
      <c r="F9" s="261">
        <v>0</v>
      </c>
      <c r="G9" s="261">
        <v>0</v>
      </c>
    </row>
    <row r="10" spans="1:39" s="257" customFormat="1" ht="12.75" customHeight="1">
      <c r="A10" s="265">
        <v>339</v>
      </c>
      <c r="B10" s="259"/>
      <c r="C10" s="260" t="s">
        <v>200</v>
      </c>
      <c r="D10" s="261">
        <v>0</v>
      </c>
      <c r="E10" s="261">
        <v>0</v>
      </c>
      <c r="F10" s="261">
        <v>0</v>
      </c>
      <c r="G10" s="261">
        <v>0</v>
      </c>
    </row>
    <row r="11" spans="1:39" s="257" customFormat="1" ht="12.75" customHeight="1">
      <c r="A11" s="258">
        <v>350</v>
      </c>
      <c r="B11" s="259"/>
      <c r="C11" s="260" t="s">
        <v>201</v>
      </c>
      <c r="D11" s="261">
        <v>0</v>
      </c>
      <c r="E11" s="261">
        <v>11738.6</v>
      </c>
      <c r="F11" s="261">
        <v>12160.4</v>
      </c>
      <c r="G11" s="261">
        <v>16018.4</v>
      </c>
    </row>
    <row r="12" spans="1:39" s="269" customFormat="1" ht="14">
      <c r="A12" s="266">
        <v>351</v>
      </c>
      <c r="B12" s="267"/>
      <c r="C12" s="268" t="s">
        <v>202</v>
      </c>
      <c r="D12" s="261">
        <v>0</v>
      </c>
      <c r="E12" s="261">
        <v>1162</v>
      </c>
      <c r="F12" s="261">
        <v>13291.2</v>
      </c>
      <c r="G12" s="261">
        <v>4455.8</v>
      </c>
    </row>
    <row r="13" spans="1:39" s="257" customFormat="1" ht="12.75" customHeight="1">
      <c r="A13" s="258">
        <v>36</v>
      </c>
      <c r="B13" s="259"/>
      <c r="C13" s="260" t="s">
        <v>203</v>
      </c>
      <c r="D13" s="261">
        <v>0</v>
      </c>
      <c r="E13" s="261">
        <v>878160.9</v>
      </c>
      <c r="F13" s="261">
        <v>962074.4</v>
      </c>
      <c r="G13" s="261">
        <v>906604.3</v>
      </c>
    </row>
    <row r="14" spans="1:39" s="257" customFormat="1" ht="14">
      <c r="A14" s="270" t="s">
        <v>204</v>
      </c>
      <c r="B14" s="259"/>
      <c r="C14" s="271" t="s">
        <v>205</v>
      </c>
      <c r="D14" s="406">
        <v>0</v>
      </c>
      <c r="E14" s="406">
        <v>27552</v>
      </c>
      <c r="F14" s="406">
        <v>27483.200000000001</v>
      </c>
      <c r="G14" s="406">
        <v>27632</v>
      </c>
    </row>
    <row r="15" spans="1:39" s="257" customFormat="1" ht="14">
      <c r="A15" s="270" t="s">
        <v>206</v>
      </c>
      <c r="B15" s="259"/>
      <c r="C15" s="271" t="s">
        <v>207</v>
      </c>
      <c r="D15" s="406">
        <v>0</v>
      </c>
      <c r="E15" s="406">
        <v>185928.8</v>
      </c>
      <c r="F15" s="406">
        <v>181765.1</v>
      </c>
      <c r="G15" s="406">
        <v>194324.9</v>
      </c>
    </row>
    <row r="16" spans="1:39" s="273" customFormat="1" ht="26.25" customHeight="1">
      <c r="A16" s="270" t="s">
        <v>208</v>
      </c>
      <c r="B16" s="407"/>
      <c r="C16" s="271" t="s">
        <v>209</v>
      </c>
      <c r="D16" s="408">
        <v>0</v>
      </c>
      <c r="E16" s="408">
        <v>43371</v>
      </c>
      <c r="F16" s="408">
        <v>26548.9</v>
      </c>
      <c r="G16" s="408">
        <v>42043.1</v>
      </c>
    </row>
    <row r="17" spans="1:7" s="274" customFormat="1">
      <c r="A17" s="258">
        <v>37</v>
      </c>
      <c r="B17" s="259"/>
      <c r="C17" s="260" t="s">
        <v>210</v>
      </c>
      <c r="D17" s="261">
        <v>0</v>
      </c>
      <c r="E17" s="261">
        <v>101991.6</v>
      </c>
      <c r="F17" s="261">
        <v>98154.6</v>
      </c>
      <c r="G17" s="261">
        <v>101375.4</v>
      </c>
    </row>
    <row r="18" spans="1:7" s="274" customFormat="1">
      <c r="A18" s="265" t="s">
        <v>211</v>
      </c>
      <c r="B18" s="259"/>
      <c r="C18" s="260" t="s">
        <v>212</v>
      </c>
      <c r="D18" s="406">
        <v>0</v>
      </c>
      <c r="E18" s="406">
        <v>0</v>
      </c>
      <c r="F18" s="406">
        <v>0</v>
      </c>
      <c r="G18" s="406">
        <v>0</v>
      </c>
    </row>
    <row r="19" spans="1:7" s="274" customFormat="1">
      <c r="A19" s="265" t="s">
        <v>213</v>
      </c>
      <c r="B19" s="259"/>
      <c r="C19" s="260" t="s">
        <v>214</v>
      </c>
      <c r="D19" s="406">
        <v>0</v>
      </c>
      <c r="E19" s="406">
        <v>0</v>
      </c>
      <c r="F19" s="406">
        <v>0</v>
      </c>
      <c r="G19" s="406">
        <v>0</v>
      </c>
    </row>
    <row r="20" spans="1:7" s="257" customFormat="1" ht="12.75" customHeight="1">
      <c r="A20" s="276">
        <v>39</v>
      </c>
      <c r="B20" s="277"/>
      <c r="C20" s="278" t="s">
        <v>215</v>
      </c>
      <c r="D20" s="279">
        <v>0</v>
      </c>
      <c r="E20" s="279">
        <v>86329.3</v>
      </c>
      <c r="F20" s="279">
        <v>84151.4</v>
      </c>
      <c r="G20" s="279">
        <v>86779.3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0</v>
      </c>
      <c r="E21" s="282">
        <f t="shared" si="0"/>
        <v>1361287.8</v>
      </c>
      <c r="F21" s="282">
        <f t="shared" si="0"/>
        <v>1441137.9000000001</v>
      </c>
      <c r="G21" s="282">
        <f t="shared" si="0"/>
        <v>1403842.0999999999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409">
        <v>0</v>
      </c>
      <c r="E22" s="409">
        <v>556728.1</v>
      </c>
      <c r="F22" s="409">
        <v>712236.7</v>
      </c>
      <c r="G22" s="409">
        <v>608075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409">
        <v>0</v>
      </c>
      <c r="E23" s="409">
        <v>112501</v>
      </c>
      <c r="F23" s="409">
        <v>112858.7</v>
      </c>
      <c r="G23" s="409">
        <v>115130</v>
      </c>
    </row>
    <row r="24" spans="1:7" s="284" customFormat="1" ht="12.75" customHeight="1">
      <c r="A24" s="258">
        <v>41</v>
      </c>
      <c r="B24" s="259"/>
      <c r="C24" s="260" t="s">
        <v>221</v>
      </c>
      <c r="D24" s="409">
        <v>0</v>
      </c>
      <c r="E24" s="409">
        <v>6518.7</v>
      </c>
      <c r="F24" s="409">
        <v>18423.400000000001</v>
      </c>
      <c r="G24" s="409">
        <v>6477</v>
      </c>
    </row>
    <row r="25" spans="1:7" s="257" customFormat="1" ht="12.75" customHeight="1">
      <c r="A25" s="285">
        <v>42</v>
      </c>
      <c r="B25" s="286"/>
      <c r="C25" s="260" t="s">
        <v>222</v>
      </c>
      <c r="D25" s="410">
        <v>0</v>
      </c>
      <c r="E25" s="410">
        <v>48405.599999999999</v>
      </c>
      <c r="F25" s="410">
        <v>54277.3</v>
      </c>
      <c r="G25" s="410">
        <v>49565.9</v>
      </c>
    </row>
    <row r="26" spans="1:7" s="288" customFormat="1" ht="12.75" customHeight="1">
      <c r="A26" s="266">
        <v>430</v>
      </c>
      <c r="B26" s="259"/>
      <c r="C26" s="260" t="s">
        <v>223</v>
      </c>
      <c r="D26" s="411">
        <v>0</v>
      </c>
      <c r="E26" s="411">
        <v>892.8</v>
      </c>
      <c r="F26" s="411">
        <v>907.3</v>
      </c>
      <c r="G26" s="411">
        <v>894.1</v>
      </c>
    </row>
    <row r="27" spans="1:7" s="288" customFormat="1" ht="12.75" customHeight="1">
      <c r="A27" s="266">
        <v>431</v>
      </c>
      <c r="B27" s="259"/>
      <c r="C27" s="260" t="s">
        <v>224</v>
      </c>
      <c r="D27" s="411">
        <v>0</v>
      </c>
      <c r="E27" s="411">
        <v>0</v>
      </c>
      <c r="F27" s="411">
        <v>0</v>
      </c>
      <c r="G27" s="411">
        <v>0</v>
      </c>
    </row>
    <row r="28" spans="1:7" s="288" customFormat="1" ht="12.75" customHeight="1">
      <c r="A28" s="266">
        <v>432</v>
      </c>
      <c r="B28" s="259"/>
      <c r="C28" s="260" t="s">
        <v>225</v>
      </c>
      <c r="D28" s="411">
        <v>0</v>
      </c>
      <c r="E28" s="411">
        <v>0</v>
      </c>
      <c r="F28" s="411">
        <v>0</v>
      </c>
      <c r="G28" s="411">
        <v>0</v>
      </c>
    </row>
    <row r="29" spans="1:7" s="288" customFormat="1" ht="12.75" customHeight="1">
      <c r="A29" s="266">
        <v>439</v>
      </c>
      <c r="B29" s="259"/>
      <c r="C29" s="260" t="s">
        <v>226</v>
      </c>
      <c r="D29" s="411">
        <v>0</v>
      </c>
      <c r="E29" s="411">
        <v>7199.5</v>
      </c>
      <c r="F29" s="411">
        <v>7380.2</v>
      </c>
      <c r="G29" s="411">
        <v>7148.1</v>
      </c>
    </row>
    <row r="30" spans="1:7" s="257" customFormat="1" ht="14">
      <c r="A30" s="266">
        <v>450</v>
      </c>
      <c r="B30" s="267"/>
      <c r="C30" s="268" t="s">
        <v>227</v>
      </c>
      <c r="D30" s="412">
        <v>0</v>
      </c>
      <c r="E30" s="412">
        <v>18504</v>
      </c>
      <c r="F30" s="412">
        <v>39520.1</v>
      </c>
      <c r="G30" s="412">
        <v>13754</v>
      </c>
    </row>
    <row r="31" spans="1:7" s="269" customFormat="1" ht="14">
      <c r="A31" s="266">
        <v>451</v>
      </c>
      <c r="B31" s="267"/>
      <c r="C31" s="268" t="s">
        <v>228</v>
      </c>
      <c r="D31" s="413">
        <v>0</v>
      </c>
      <c r="E31" s="413">
        <v>0</v>
      </c>
      <c r="F31" s="413">
        <v>0</v>
      </c>
      <c r="G31" s="413">
        <v>0</v>
      </c>
    </row>
    <row r="32" spans="1:7" s="257" customFormat="1" ht="12.75" customHeight="1">
      <c r="A32" s="258">
        <v>46</v>
      </c>
      <c r="B32" s="259"/>
      <c r="C32" s="260" t="s">
        <v>229</v>
      </c>
      <c r="D32" s="410">
        <v>0</v>
      </c>
      <c r="E32" s="410">
        <v>414213</v>
      </c>
      <c r="F32" s="410">
        <v>411971.2</v>
      </c>
      <c r="G32" s="410">
        <v>409373.3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410">
        <v>0</v>
      </c>
      <c r="E33" s="410">
        <v>0</v>
      </c>
      <c r="F33" s="410">
        <v>0</v>
      </c>
      <c r="G33" s="410">
        <v>0</v>
      </c>
    </row>
    <row r="34" spans="1:7" s="257" customFormat="1" ht="15" customHeight="1">
      <c r="A34" s="258">
        <v>47</v>
      </c>
      <c r="B34" s="259"/>
      <c r="C34" s="260" t="s">
        <v>210</v>
      </c>
      <c r="D34" s="410">
        <v>0</v>
      </c>
      <c r="E34" s="410">
        <v>101991.6</v>
      </c>
      <c r="F34" s="410">
        <v>98154.6</v>
      </c>
      <c r="G34" s="410">
        <v>101375.4</v>
      </c>
    </row>
    <row r="35" spans="1:7" s="257" customFormat="1" ht="15" customHeight="1">
      <c r="A35" s="276">
        <v>49</v>
      </c>
      <c r="B35" s="277"/>
      <c r="C35" s="278" t="s">
        <v>232</v>
      </c>
      <c r="D35" s="414">
        <v>0</v>
      </c>
      <c r="E35" s="414">
        <v>86329.3</v>
      </c>
      <c r="F35" s="414">
        <v>84151.4</v>
      </c>
      <c r="G35" s="414">
        <v>86779.3</v>
      </c>
    </row>
    <row r="36" spans="1:7" s="377" customFormat="1" ht="13.5" customHeight="1">
      <c r="A36" s="415"/>
      <c r="B36" s="416"/>
      <c r="C36" s="417" t="s">
        <v>233</v>
      </c>
      <c r="D36" s="418">
        <f t="shared" ref="D36:F36" si="1">D22+D23+D24+D25+D26+D27+D28+D29+D30+D31+D32+D34</f>
        <v>0</v>
      </c>
      <c r="E36" s="418">
        <f t="shared" si="1"/>
        <v>1266954.3</v>
      </c>
      <c r="F36" s="418">
        <f t="shared" si="1"/>
        <v>1455729.5</v>
      </c>
      <c r="G36" s="418">
        <f>G22+G23+G24+G25+G26+G27+G28+G29+G30+G31+G32+G34</f>
        <v>1311792.7999999998</v>
      </c>
    </row>
    <row r="37" spans="1:7" s="243" customFormat="1" ht="15" customHeight="1">
      <c r="A37" s="415"/>
      <c r="B37" s="416"/>
      <c r="C37" s="417" t="s">
        <v>234</v>
      </c>
      <c r="D37" s="418">
        <f t="shared" ref="D37:F37" si="2">D36-D21</f>
        <v>0</v>
      </c>
      <c r="E37" s="418">
        <f t="shared" si="2"/>
        <v>-94333.5</v>
      </c>
      <c r="F37" s="418">
        <f t="shared" si="2"/>
        <v>14591.59999999986</v>
      </c>
      <c r="G37" s="418">
        <f>G36-G21</f>
        <v>-92049.300000000047</v>
      </c>
    </row>
    <row r="38" spans="1:7" s="269" customFormat="1" ht="15" customHeight="1">
      <c r="A38" s="265">
        <v>340</v>
      </c>
      <c r="B38" s="259"/>
      <c r="C38" s="260" t="s">
        <v>235</v>
      </c>
      <c r="D38" s="283">
        <v>0</v>
      </c>
      <c r="E38" s="283">
        <v>2236.9</v>
      </c>
      <c r="F38" s="283">
        <v>1276.5999999999999</v>
      </c>
      <c r="G38" s="283">
        <v>1520.4</v>
      </c>
    </row>
    <row r="39" spans="1:7" s="269" customFormat="1" ht="15" customHeight="1">
      <c r="A39" s="265">
        <v>341</v>
      </c>
      <c r="B39" s="259"/>
      <c r="C39" s="260" t="s">
        <v>236</v>
      </c>
      <c r="D39" s="283">
        <v>0</v>
      </c>
      <c r="E39" s="283">
        <v>0</v>
      </c>
      <c r="F39" s="283">
        <v>0</v>
      </c>
      <c r="G39" s="283">
        <v>0</v>
      </c>
    </row>
    <row r="40" spans="1:7" s="269" customFormat="1" ht="15" customHeight="1">
      <c r="A40" s="265">
        <v>342</v>
      </c>
      <c r="B40" s="259"/>
      <c r="C40" s="260" t="s">
        <v>237</v>
      </c>
      <c r="D40" s="283">
        <v>0</v>
      </c>
      <c r="E40" s="283">
        <v>759.6</v>
      </c>
      <c r="F40" s="283">
        <v>453.9</v>
      </c>
      <c r="G40" s="283">
        <v>457.8</v>
      </c>
    </row>
    <row r="41" spans="1:7" s="269" customFormat="1" ht="15" customHeight="1">
      <c r="A41" s="265">
        <v>343</v>
      </c>
      <c r="B41" s="259"/>
      <c r="C41" s="260" t="s">
        <v>238</v>
      </c>
      <c r="D41" s="283">
        <v>0</v>
      </c>
      <c r="E41" s="283">
        <v>0</v>
      </c>
      <c r="F41" s="283">
        <v>0</v>
      </c>
      <c r="G41" s="283">
        <v>0</v>
      </c>
    </row>
    <row r="42" spans="1:7" s="269" customFormat="1" ht="15" customHeight="1">
      <c r="A42" s="265">
        <v>344</v>
      </c>
      <c r="B42" s="259"/>
      <c r="C42" s="260" t="s">
        <v>239</v>
      </c>
      <c r="D42" s="283">
        <v>0</v>
      </c>
      <c r="E42" s="283">
        <v>0</v>
      </c>
      <c r="F42" s="283">
        <v>0</v>
      </c>
      <c r="G42" s="283">
        <v>0</v>
      </c>
    </row>
    <row r="43" spans="1:7" s="269" customFormat="1" ht="15" customHeight="1">
      <c r="A43" s="265">
        <v>349</v>
      </c>
      <c r="B43" s="259"/>
      <c r="C43" s="260" t="s">
        <v>240</v>
      </c>
      <c r="D43" s="283">
        <v>0</v>
      </c>
      <c r="E43" s="283">
        <v>2089</v>
      </c>
      <c r="F43" s="283">
        <v>4080.4</v>
      </c>
      <c r="G43" s="283">
        <v>2813.8</v>
      </c>
    </row>
    <row r="44" spans="1:7" s="257" customFormat="1" ht="15" customHeight="1">
      <c r="A44" s="258">
        <v>440</v>
      </c>
      <c r="B44" s="259"/>
      <c r="C44" s="260" t="s">
        <v>241</v>
      </c>
      <c r="D44" s="283">
        <v>0</v>
      </c>
      <c r="E44" s="283">
        <v>477.1</v>
      </c>
      <c r="F44" s="283">
        <v>1558</v>
      </c>
      <c r="G44" s="283">
        <v>351.6</v>
      </c>
    </row>
    <row r="45" spans="1:7" s="257" customFormat="1" ht="15" customHeight="1">
      <c r="A45" s="258">
        <v>441</v>
      </c>
      <c r="B45" s="259"/>
      <c r="C45" s="260" t="s">
        <v>242</v>
      </c>
      <c r="D45" s="283">
        <v>0</v>
      </c>
      <c r="E45" s="283">
        <v>0</v>
      </c>
      <c r="F45" s="283">
        <v>0</v>
      </c>
      <c r="G45" s="283">
        <v>0</v>
      </c>
    </row>
    <row r="46" spans="1:7" s="257" customFormat="1" ht="15" customHeight="1">
      <c r="A46" s="258">
        <v>442</v>
      </c>
      <c r="B46" s="259"/>
      <c r="C46" s="260" t="s">
        <v>243</v>
      </c>
      <c r="D46" s="283">
        <v>0</v>
      </c>
      <c r="E46" s="283">
        <v>0</v>
      </c>
      <c r="F46" s="283">
        <v>0</v>
      </c>
      <c r="G46" s="283">
        <v>0</v>
      </c>
    </row>
    <row r="47" spans="1:7" s="257" customFormat="1" ht="15" customHeight="1">
      <c r="A47" s="258">
        <v>443</v>
      </c>
      <c r="B47" s="259"/>
      <c r="C47" s="260" t="s">
        <v>244</v>
      </c>
      <c r="D47" s="283">
        <v>0</v>
      </c>
      <c r="E47" s="283">
        <v>590.6</v>
      </c>
      <c r="F47" s="283">
        <v>542.1</v>
      </c>
      <c r="G47" s="283">
        <v>545.6</v>
      </c>
    </row>
    <row r="48" spans="1:7" s="257" customFormat="1" ht="15" customHeight="1">
      <c r="A48" s="258">
        <v>444</v>
      </c>
      <c r="B48" s="259"/>
      <c r="C48" s="260" t="s">
        <v>239</v>
      </c>
      <c r="D48" s="283">
        <v>0</v>
      </c>
      <c r="E48" s="283">
        <v>0</v>
      </c>
      <c r="F48" s="283">
        <v>0</v>
      </c>
      <c r="G48" s="283">
        <v>0</v>
      </c>
    </row>
    <row r="49" spans="1:7" s="257" customFormat="1" ht="15" customHeight="1">
      <c r="A49" s="258">
        <v>445</v>
      </c>
      <c r="B49" s="259"/>
      <c r="C49" s="260" t="s">
        <v>245</v>
      </c>
      <c r="D49" s="283">
        <v>0</v>
      </c>
      <c r="E49" s="283">
        <v>80.3</v>
      </c>
      <c r="F49" s="283">
        <v>110.9</v>
      </c>
      <c r="G49" s="283">
        <v>100.3</v>
      </c>
    </row>
    <row r="50" spans="1:7" s="257" customFormat="1" ht="15" customHeight="1">
      <c r="A50" s="258">
        <v>446</v>
      </c>
      <c r="B50" s="259"/>
      <c r="C50" s="260" t="s">
        <v>246</v>
      </c>
      <c r="D50" s="283">
        <v>0</v>
      </c>
      <c r="E50" s="283">
        <v>42200</v>
      </c>
      <c r="F50" s="283">
        <v>6</v>
      </c>
      <c r="G50" s="283">
        <v>45700</v>
      </c>
    </row>
    <row r="51" spans="1:7" s="257" customFormat="1" ht="15" customHeight="1">
      <c r="A51" s="258">
        <v>447</v>
      </c>
      <c r="B51" s="259"/>
      <c r="C51" s="260" t="s">
        <v>247</v>
      </c>
      <c r="D51" s="283">
        <v>0</v>
      </c>
      <c r="E51" s="283">
        <v>833.8</v>
      </c>
      <c r="F51" s="283">
        <v>871.1</v>
      </c>
      <c r="G51" s="283">
        <v>827.9</v>
      </c>
    </row>
    <row r="52" spans="1:7" s="257" customFormat="1" ht="15" customHeight="1">
      <c r="A52" s="258">
        <v>448</v>
      </c>
      <c r="B52" s="259"/>
      <c r="C52" s="260" t="s">
        <v>248</v>
      </c>
      <c r="D52" s="283">
        <v>0</v>
      </c>
      <c r="E52" s="283">
        <v>0</v>
      </c>
      <c r="F52" s="283">
        <v>0</v>
      </c>
      <c r="G52" s="283">
        <v>0</v>
      </c>
    </row>
    <row r="53" spans="1:7" s="257" customFormat="1" ht="15" customHeight="1">
      <c r="A53" s="258">
        <v>449</v>
      </c>
      <c r="B53" s="259"/>
      <c r="C53" s="260" t="s">
        <v>249</v>
      </c>
      <c r="D53" s="283">
        <v>0</v>
      </c>
      <c r="E53" s="283">
        <v>0</v>
      </c>
      <c r="F53" s="283">
        <v>0</v>
      </c>
      <c r="G53" s="283">
        <v>0</v>
      </c>
    </row>
    <row r="54" spans="1:7" s="269" customFormat="1" ht="13.5" customHeight="1">
      <c r="A54" s="293" t="s">
        <v>250</v>
      </c>
      <c r="B54" s="294"/>
      <c r="C54" s="294" t="s">
        <v>251</v>
      </c>
      <c r="D54" s="295">
        <v>0</v>
      </c>
      <c r="E54" s="295">
        <v>0</v>
      </c>
      <c r="F54" s="295">
        <v>0</v>
      </c>
      <c r="G54" s="295">
        <v>0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0</v>
      </c>
      <c r="E55" s="282">
        <f t="shared" si="3"/>
        <v>39096.300000000003</v>
      </c>
      <c r="F55" s="282">
        <f t="shared" si="3"/>
        <v>-2722.7999999999997</v>
      </c>
      <c r="G55" s="282">
        <f t="shared" si="3"/>
        <v>42733.4</v>
      </c>
    </row>
    <row r="56" spans="1:7" ht="14.25" customHeight="1">
      <c r="A56" s="291"/>
      <c r="B56" s="291"/>
      <c r="C56" s="281" t="s">
        <v>253</v>
      </c>
      <c r="D56" s="282">
        <f t="shared" ref="D56:F56" si="4">D55+D37</f>
        <v>0</v>
      </c>
      <c r="E56" s="282">
        <f t="shared" si="4"/>
        <v>-55237.2</v>
      </c>
      <c r="F56" s="282">
        <f t="shared" si="4"/>
        <v>11868.799999999861</v>
      </c>
      <c r="G56" s="282">
        <f>G55+G37</f>
        <v>-49315.900000000045</v>
      </c>
    </row>
    <row r="57" spans="1:7" s="257" customFormat="1" ht="15.75" customHeight="1">
      <c r="A57" s="296">
        <v>380</v>
      </c>
      <c r="B57" s="297"/>
      <c r="C57" s="298" t="s">
        <v>254</v>
      </c>
      <c r="D57" s="419">
        <v>0</v>
      </c>
      <c r="E57" s="419">
        <v>0</v>
      </c>
      <c r="F57" s="419">
        <v>0</v>
      </c>
      <c r="G57" s="419">
        <v>0</v>
      </c>
    </row>
    <row r="58" spans="1:7" s="257" customFormat="1" ht="15.75" customHeight="1">
      <c r="A58" s="296">
        <v>381</v>
      </c>
      <c r="B58" s="297"/>
      <c r="C58" s="298" t="s">
        <v>255</v>
      </c>
      <c r="D58" s="419">
        <v>0</v>
      </c>
      <c r="E58" s="419">
        <v>0</v>
      </c>
      <c r="F58" s="419">
        <v>0</v>
      </c>
      <c r="G58" s="419">
        <v>0</v>
      </c>
    </row>
    <row r="59" spans="1:7" s="269" customFormat="1" ht="14">
      <c r="A59" s="266">
        <v>383</v>
      </c>
      <c r="B59" s="267"/>
      <c r="C59" s="268" t="s">
        <v>256</v>
      </c>
      <c r="D59" s="300">
        <v>0</v>
      </c>
      <c r="E59" s="300">
        <v>0</v>
      </c>
      <c r="F59" s="300">
        <v>0</v>
      </c>
      <c r="G59" s="300">
        <v>0</v>
      </c>
    </row>
    <row r="60" spans="1:7" s="269" customFormat="1" ht="14">
      <c r="A60" s="266">
        <v>3840</v>
      </c>
      <c r="B60" s="267"/>
      <c r="C60" s="268" t="s">
        <v>257</v>
      </c>
      <c r="D60" s="420">
        <v>0</v>
      </c>
      <c r="E60" s="420">
        <v>0</v>
      </c>
      <c r="F60" s="420">
        <v>0</v>
      </c>
      <c r="G60" s="420">
        <v>0</v>
      </c>
    </row>
    <row r="61" spans="1:7" s="269" customFormat="1" ht="14">
      <c r="A61" s="266">
        <v>3841</v>
      </c>
      <c r="B61" s="267"/>
      <c r="C61" s="268" t="s">
        <v>258</v>
      </c>
      <c r="D61" s="420">
        <v>0</v>
      </c>
      <c r="E61" s="420">
        <v>0</v>
      </c>
      <c r="F61" s="420">
        <v>0</v>
      </c>
      <c r="G61" s="420">
        <v>0</v>
      </c>
    </row>
    <row r="62" spans="1:7" s="269" customFormat="1" ht="14">
      <c r="A62" s="302">
        <v>386</v>
      </c>
      <c r="B62" s="303"/>
      <c r="C62" s="304" t="s">
        <v>259</v>
      </c>
      <c r="D62" s="420">
        <v>0</v>
      </c>
      <c r="E62" s="420">
        <v>0</v>
      </c>
      <c r="F62" s="420">
        <v>0</v>
      </c>
      <c r="G62" s="420">
        <v>0</v>
      </c>
    </row>
    <row r="63" spans="1:7" s="269" customFormat="1" ht="28">
      <c r="A63" s="266">
        <v>387</v>
      </c>
      <c r="B63" s="267"/>
      <c r="C63" s="268" t="s">
        <v>260</v>
      </c>
      <c r="D63" s="420">
        <v>0</v>
      </c>
      <c r="E63" s="420">
        <v>0</v>
      </c>
      <c r="F63" s="420">
        <v>0</v>
      </c>
      <c r="G63" s="420">
        <v>0</v>
      </c>
    </row>
    <row r="64" spans="1:7" s="269" customFormat="1">
      <c r="A64" s="265">
        <v>389</v>
      </c>
      <c r="B64" s="305"/>
      <c r="C64" s="260" t="s">
        <v>61</v>
      </c>
      <c r="D64" s="283">
        <v>0</v>
      </c>
      <c r="E64" s="283">
        <v>0</v>
      </c>
      <c r="F64" s="283">
        <v>0</v>
      </c>
      <c r="G64" s="283">
        <v>0</v>
      </c>
    </row>
    <row r="65" spans="1:7" s="257" customFormat="1">
      <c r="A65" s="258" t="s">
        <v>261</v>
      </c>
      <c r="B65" s="259"/>
      <c r="C65" s="260" t="s">
        <v>262</v>
      </c>
      <c r="D65" s="283">
        <v>0</v>
      </c>
      <c r="E65" s="283">
        <v>0</v>
      </c>
      <c r="F65" s="283">
        <v>0</v>
      </c>
      <c r="G65" s="283">
        <v>0</v>
      </c>
    </row>
    <row r="66" spans="1:7" s="308" customFormat="1" ht="14">
      <c r="A66" s="309" t="s">
        <v>263</v>
      </c>
      <c r="B66" s="307"/>
      <c r="C66" s="268" t="s">
        <v>264</v>
      </c>
      <c r="D66" s="300">
        <v>0</v>
      </c>
      <c r="E66" s="300">
        <v>0</v>
      </c>
      <c r="F66" s="300">
        <v>0</v>
      </c>
      <c r="G66" s="300">
        <v>0</v>
      </c>
    </row>
    <row r="67" spans="1:7" s="257" customFormat="1">
      <c r="A67" s="309">
        <v>481</v>
      </c>
      <c r="B67" s="259"/>
      <c r="C67" s="260" t="s">
        <v>265</v>
      </c>
      <c r="D67" s="283">
        <v>0</v>
      </c>
      <c r="E67" s="283">
        <v>0</v>
      </c>
      <c r="F67" s="283">
        <v>0</v>
      </c>
      <c r="G67" s="283">
        <v>0</v>
      </c>
    </row>
    <row r="68" spans="1:7" s="257" customFormat="1">
      <c r="A68" s="309">
        <v>482</v>
      </c>
      <c r="B68" s="259"/>
      <c r="C68" s="260" t="s">
        <v>266</v>
      </c>
      <c r="D68" s="283">
        <v>0</v>
      </c>
      <c r="E68" s="283">
        <v>0</v>
      </c>
      <c r="F68" s="283">
        <v>0</v>
      </c>
      <c r="G68" s="283">
        <v>0</v>
      </c>
    </row>
    <row r="69" spans="1:7" s="257" customFormat="1">
      <c r="A69" s="309">
        <v>483</v>
      </c>
      <c r="B69" s="259"/>
      <c r="C69" s="260" t="s">
        <v>267</v>
      </c>
      <c r="D69" s="283">
        <v>0</v>
      </c>
      <c r="E69" s="283">
        <v>0</v>
      </c>
      <c r="F69" s="283">
        <v>0</v>
      </c>
      <c r="G69" s="283">
        <v>0</v>
      </c>
    </row>
    <row r="70" spans="1:7" s="257" customFormat="1">
      <c r="A70" s="309">
        <v>484</v>
      </c>
      <c r="B70" s="259"/>
      <c r="C70" s="260" t="s">
        <v>268</v>
      </c>
      <c r="D70" s="283">
        <v>0</v>
      </c>
      <c r="E70" s="283">
        <v>0</v>
      </c>
      <c r="F70" s="283">
        <v>0</v>
      </c>
      <c r="G70" s="283">
        <v>0</v>
      </c>
    </row>
    <row r="71" spans="1:7" s="257" customFormat="1">
      <c r="A71" s="309">
        <v>485</v>
      </c>
      <c r="B71" s="259"/>
      <c r="C71" s="260" t="s">
        <v>269</v>
      </c>
      <c r="D71" s="283">
        <v>0</v>
      </c>
      <c r="E71" s="283">
        <v>0</v>
      </c>
      <c r="F71" s="283">
        <v>0</v>
      </c>
      <c r="G71" s="283">
        <v>0</v>
      </c>
    </row>
    <row r="72" spans="1:7" s="257" customFormat="1">
      <c r="A72" s="309">
        <v>486</v>
      </c>
      <c r="B72" s="259"/>
      <c r="C72" s="260" t="s">
        <v>270</v>
      </c>
      <c r="D72" s="283">
        <v>0</v>
      </c>
      <c r="E72" s="283">
        <v>0</v>
      </c>
      <c r="F72" s="283">
        <v>0</v>
      </c>
      <c r="G72" s="283">
        <v>0</v>
      </c>
    </row>
    <row r="73" spans="1:7" s="269" customFormat="1">
      <c r="A73" s="309">
        <v>487</v>
      </c>
      <c r="B73" s="263"/>
      <c r="C73" s="260" t="s">
        <v>271</v>
      </c>
      <c r="D73" s="283">
        <v>0</v>
      </c>
      <c r="E73" s="283">
        <v>0</v>
      </c>
      <c r="F73" s="283">
        <v>0</v>
      </c>
      <c r="G73" s="283">
        <v>0</v>
      </c>
    </row>
    <row r="74" spans="1:7" s="269" customFormat="1">
      <c r="A74" s="309">
        <v>489</v>
      </c>
      <c r="B74" s="310"/>
      <c r="C74" s="278" t="s">
        <v>78</v>
      </c>
      <c r="D74" s="283">
        <v>0</v>
      </c>
      <c r="E74" s="283">
        <v>0</v>
      </c>
      <c r="F74" s="283">
        <v>0</v>
      </c>
      <c r="G74" s="283">
        <v>0</v>
      </c>
    </row>
    <row r="75" spans="1:7" s="269" customFormat="1">
      <c r="A75" s="311" t="s">
        <v>272</v>
      </c>
      <c r="B75" s="310"/>
      <c r="C75" s="294" t="s">
        <v>273</v>
      </c>
      <c r="D75" s="283">
        <v>0</v>
      </c>
      <c r="E75" s="283">
        <v>0</v>
      </c>
      <c r="F75" s="283">
        <v>0</v>
      </c>
      <c r="G75" s="283">
        <v>0</v>
      </c>
    </row>
    <row r="76" spans="1:7">
      <c r="A76" s="280"/>
      <c r="B76" s="280"/>
      <c r="C76" s="281" t="s">
        <v>274</v>
      </c>
      <c r="D76" s="282">
        <f t="shared" ref="D76:G76" si="5">SUM(D65:D74)-SUM(D57:D64)</f>
        <v>0</v>
      </c>
      <c r="E76" s="282">
        <f t="shared" si="5"/>
        <v>0</v>
      </c>
      <c r="F76" s="282">
        <f t="shared" si="5"/>
        <v>0</v>
      </c>
      <c r="G76" s="282">
        <f t="shared" si="5"/>
        <v>0</v>
      </c>
    </row>
    <row r="77" spans="1:7">
      <c r="A77" s="312"/>
      <c r="B77" s="312"/>
      <c r="C77" s="281" t="s">
        <v>275</v>
      </c>
      <c r="D77" s="282">
        <f t="shared" ref="D77:F77" si="6">D56+D76</f>
        <v>0</v>
      </c>
      <c r="E77" s="282">
        <f t="shared" si="6"/>
        <v>-55237.2</v>
      </c>
      <c r="F77" s="282">
        <f t="shared" si="6"/>
        <v>11868.799999999861</v>
      </c>
      <c r="G77" s="282">
        <f>G56+G76</f>
        <v>-49315.900000000045</v>
      </c>
    </row>
    <row r="78" spans="1:7">
      <c r="A78" s="313">
        <v>3</v>
      </c>
      <c r="B78" s="313"/>
      <c r="C78" s="314" t="s">
        <v>276</v>
      </c>
      <c r="D78" s="315">
        <f t="shared" ref="D78:F78" si="7">D20+D21+SUM(D38:D43)+SUM(D57:D64)</f>
        <v>0</v>
      </c>
      <c r="E78" s="315">
        <f t="shared" si="7"/>
        <v>1452702.6</v>
      </c>
      <c r="F78" s="315">
        <f t="shared" si="7"/>
        <v>1531100.2</v>
      </c>
      <c r="G78" s="315">
        <f>G20+G21+SUM(G38:G43)+SUM(G57:G64)</f>
        <v>1495413.4</v>
      </c>
    </row>
    <row r="79" spans="1:7" ht="14" customHeight="1">
      <c r="A79" s="313">
        <v>4</v>
      </c>
      <c r="B79" s="313"/>
      <c r="C79" s="314" t="s">
        <v>277</v>
      </c>
      <c r="D79" s="315">
        <f t="shared" ref="D79:F79" si="8">D35+D36+SUM(D44:D53)+SUM(D65:D74)</f>
        <v>0</v>
      </c>
      <c r="E79" s="315">
        <f t="shared" si="8"/>
        <v>1397465.4000000001</v>
      </c>
      <c r="F79" s="315">
        <f t="shared" si="8"/>
        <v>1542969</v>
      </c>
      <c r="G79" s="315">
        <f>G35+G36+SUM(G44:G53)+SUM(G65:G74)</f>
        <v>1446097.4999999998</v>
      </c>
    </row>
    <row r="80" spans="1:7">
      <c r="C80" s="292"/>
    </row>
    <row r="81" spans="1:7">
      <c r="A81" s="573" t="s">
        <v>278</v>
      </c>
      <c r="B81" s="574"/>
      <c r="C81" s="574"/>
    </row>
    <row r="82" spans="1:7" s="257" customFormat="1">
      <c r="A82" s="318">
        <v>50</v>
      </c>
      <c r="B82" s="319"/>
      <c r="C82" s="319" t="s">
        <v>279</v>
      </c>
      <c r="D82" s="421">
        <v>0</v>
      </c>
      <c r="E82" s="421">
        <v>75650</v>
      </c>
      <c r="F82" s="421">
        <v>61390</v>
      </c>
      <c r="G82" s="421">
        <v>75850</v>
      </c>
    </row>
    <row r="83" spans="1:7" s="257" customFormat="1">
      <c r="A83" s="318">
        <v>51</v>
      </c>
      <c r="B83" s="319"/>
      <c r="C83" s="319" t="s">
        <v>280</v>
      </c>
      <c r="D83" s="283">
        <v>0</v>
      </c>
      <c r="E83" s="283">
        <v>0</v>
      </c>
      <c r="F83" s="283">
        <v>0</v>
      </c>
      <c r="G83" s="283">
        <v>0</v>
      </c>
    </row>
    <row r="84" spans="1:7" s="257" customFormat="1">
      <c r="A84" s="318">
        <v>52</v>
      </c>
      <c r="B84" s="319"/>
      <c r="C84" s="319" t="s">
        <v>281</v>
      </c>
      <c r="D84" s="283">
        <v>0</v>
      </c>
      <c r="E84" s="283">
        <v>0</v>
      </c>
      <c r="F84" s="283">
        <v>0</v>
      </c>
      <c r="G84" s="283">
        <v>0</v>
      </c>
    </row>
    <row r="85" spans="1:7" s="257" customFormat="1">
      <c r="A85" s="320">
        <v>54</v>
      </c>
      <c r="B85" s="321"/>
      <c r="C85" s="321" t="s">
        <v>282</v>
      </c>
      <c r="D85" s="289">
        <v>0</v>
      </c>
      <c r="E85" s="289">
        <v>0</v>
      </c>
      <c r="F85" s="289">
        <v>0</v>
      </c>
      <c r="G85" s="289">
        <v>0</v>
      </c>
    </row>
    <row r="86" spans="1:7" s="257" customFormat="1">
      <c r="A86" s="320">
        <v>55</v>
      </c>
      <c r="B86" s="321"/>
      <c r="C86" s="321" t="s">
        <v>283</v>
      </c>
      <c r="D86" s="289">
        <v>0</v>
      </c>
      <c r="E86" s="289">
        <v>1650</v>
      </c>
      <c r="F86" s="289">
        <v>0</v>
      </c>
      <c r="G86" s="289">
        <v>1650</v>
      </c>
    </row>
    <row r="87" spans="1:7" s="257" customFormat="1">
      <c r="A87" s="320">
        <v>56</v>
      </c>
      <c r="B87" s="321"/>
      <c r="C87" s="321" t="s">
        <v>284</v>
      </c>
      <c r="D87" s="422">
        <v>0</v>
      </c>
      <c r="E87" s="422">
        <v>0</v>
      </c>
      <c r="F87" s="422">
        <v>0</v>
      </c>
      <c r="G87" s="422">
        <v>0</v>
      </c>
    </row>
    <row r="88" spans="1:7" s="257" customFormat="1">
      <c r="A88" s="318">
        <v>57</v>
      </c>
      <c r="B88" s="319"/>
      <c r="C88" s="319" t="s">
        <v>285</v>
      </c>
      <c r="D88" s="283">
        <v>0</v>
      </c>
      <c r="E88" s="283">
        <v>0</v>
      </c>
      <c r="F88" s="283">
        <v>0</v>
      </c>
      <c r="G88" s="283">
        <v>0</v>
      </c>
    </row>
    <row r="89" spans="1:7" s="257" customFormat="1">
      <c r="A89" s="318">
        <v>580</v>
      </c>
      <c r="B89" s="319"/>
      <c r="C89" s="319" t="s">
        <v>286</v>
      </c>
      <c r="D89" s="283">
        <v>0</v>
      </c>
      <c r="E89" s="283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287</v>
      </c>
      <c r="D90" s="283">
        <v>0</v>
      </c>
      <c r="E90" s="283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288</v>
      </c>
      <c r="D91" s="283">
        <v>0</v>
      </c>
      <c r="E91" s="283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289</v>
      </c>
      <c r="D92" s="283">
        <v>0</v>
      </c>
      <c r="E92" s="283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290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291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292</v>
      </c>
      <c r="D95" s="326">
        <f t="shared" ref="D95:F95" si="9">SUM(D82:D94)</f>
        <v>0</v>
      </c>
      <c r="E95" s="326">
        <f t="shared" si="9"/>
        <v>77300</v>
      </c>
      <c r="F95" s="326">
        <f t="shared" si="9"/>
        <v>61390</v>
      </c>
      <c r="G95" s="326">
        <f>SUM(G82:G94)</f>
        <v>77500</v>
      </c>
    </row>
    <row r="96" spans="1:7" s="257" customFormat="1">
      <c r="A96" s="318">
        <v>60</v>
      </c>
      <c r="B96" s="319"/>
      <c r="C96" s="319" t="s">
        <v>293</v>
      </c>
      <c r="D96" s="283">
        <v>0</v>
      </c>
      <c r="E96" s="283">
        <v>0</v>
      </c>
      <c r="F96" s="283">
        <v>0</v>
      </c>
      <c r="G96" s="283">
        <v>0</v>
      </c>
    </row>
    <row r="97" spans="1:7" s="257" customFormat="1">
      <c r="A97" s="318">
        <v>61</v>
      </c>
      <c r="B97" s="319"/>
      <c r="C97" s="319" t="s">
        <v>294</v>
      </c>
      <c r="D97" s="283">
        <v>0</v>
      </c>
      <c r="E97" s="283">
        <v>15855</v>
      </c>
      <c r="F97" s="283">
        <v>16194.8</v>
      </c>
      <c r="G97" s="283">
        <v>13944</v>
      </c>
    </row>
    <row r="98" spans="1:7" s="257" customFormat="1">
      <c r="A98" s="318">
        <v>62</v>
      </c>
      <c r="B98" s="319"/>
      <c r="C98" s="319" t="s">
        <v>295</v>
      </c>
      <c r="D98" s="283">
        <v>0</v>
      </c>
      <c r="E98" s="283">
        <v>0</v>
      </c>
      <c r="F98" s="283">
        <v>0</v>
      </c>
      <c r="G98" s="283">
        <v>0</v>
      </c>
    </row>
    <row r="99" spans="1:7" s="257" customFormat="1">
      <c r="A99" s="318">
        <v>63</v>
      </c>
      <c r="B99" s="319"/>
      <c r="C99" s="319" t="s">
        <v>296</v>
      </c>
      <c r="D99" s="410">
        <v>0</v>
      </c>
      <c r="E99" s="410">
        <v>4923</v>
      </c>
      <c r="F99" s="410">
        <v>5554.6</v>
      </c>
      <c r="G99" s="410">
        <v>5656</v>
      </c>
    </row>
    <row r="100" spans="1:7" s="257" customFormat="1">
      <c r="A100" s="318">
        <v>64</v>
      </c>
      <c r="B100" s="319"/>
      <c r="C100" s="319" t="s">
        <v>297</v>
      </c>
      <c r="D100" s="283">
        <v>0</v>
      </c>
      <c r="E100" s="283">
        <v>10800</v>
      </c>
      <c r="F100" s="283">
        <v>10939.7</v>
      </c>
      <c r="G100" s="283">
        <v>4810.8999999999996</v>
      </c>
    </row>
    <row r="101" spans="1:7" s="257" customFormat="1">
      <c r="A101" s="318">
        <v>65</v>
      </c>
      <c r="B101" s="319"/>
      <c r="C101" s="319" t="s">
        <v>298</v>
      </c>
      <c r="D101" s="283">
        <v>0</v>
      </c>
      <c r="E101" s="283">
        <v>0</v>
      </c>
      <c r="F101" s="283">
        <v>0</v>
      </c>
      <c r="G101" s="283">
        <v>0</v>
      </c>
    </row>
    <row r="102" spans="1:7" s="257" customFormat="1">
      <c r="A102" s="318">
        <v>66</v>
      </c>
      <c r="B102" s="319"/>
      <c r="C102" s="319" t="s">
        <v>299</v>
      </c>
      <c r="D102" s="283">
        <v>0</v>
      </c>
      <c r="E102" s="283">
        <v>0</v>
      </c>
      <c r="F102" s="283">
        <v>0</v>
      </c>
      <c r="G102" s="283">
        <v>0</v>
      </c>
    </row>
    <row r="103" spans="1:7" s="257" customFormat="1">
      <c r="A103" s="318">
        <v>67</v>
      </c>
      <c r="B103" s="319"/>
      <c r="C103" s="319" t="s">
        <v>285</v>
      </c>
      <c r="D103" s="261">
        <v>0</v>
      </c>
      <c r="E103" s="261">
        <v>0</v>
      </c>
      <c r="F103" s="261">
        <v>0</v>
      </c>
      <c r="G103" s="261">
        <v>0</v>
      </c>
    </row>
    <row r="104" spans="1:7" s="257" customFormat="1" ht="28">
      <c r="A104" s="327" t="s">
        <v>300</v>
      </c>
      <c r="B104" s="319"/>
      <c r="C104" s="328" t="s">
        <v>301</v>
      </c>
      <c r="D104" s="423">
        <v>0</v>
      </c>
      <c r="E104" s="423">
        <v>0</v>
      </c>
      <c r="F104" s="423">
        <v>0</v>
      </c>
      <c r="G104" s="423">
        <v>0</v>
      </c>
    </row>
    <row r="105" spans="1:7" s="257" customFormat="1" ht="42">
      <c r="A105" s="329" t="s">
        <v>302</v>
      </c>
      <c r="B105" s="323"/>
      <c r="C105" s="330" t="s">
        <v>303</v>
      </c>
      <c r="D105" s="424">
        <v>0</v>
      </c>
      <c r="E105" s="424">
        <v>0</v>
      </c>
      <c r="F105" s="424">
        <v>0</v>
      </c>
      <c r="G105" s="424">
        <v>0</v>
      </c>
    </row>
    <row r="106" spans="1:7">
      <c r="A106" s="324">
        <v>6</v>
      </c>
      <c r="B106" s="325"/>
      <c r="C106" s="325" t="s">
        <v>304</v>
      </c>
      <c r="D106" s="326">
        <f t="shared" ref="D106:F106" si="10">SUM(D96:D105)</f>
        <v>0</v>
      </c>
      <c r="E106" s="326">
        <f t="shared" si="10"/>
        <v>31578</v>
      </c>
      <c r="F106" s="326">
        <f t="shared" si="10"/>
        <v>32689.100000000002</v>
      </c>
      <c r="G106" s="326">
        <f>SUM(G96:G105)</f>
        <v>24410.9</v>
      </c>
    </row>
    <row r="107" spans="1:7">
      <c r="A107" s="331" t="s">
        <v>305</v>
      </c>
      <c r="B107" s="331"/>
      <c r="C107" s="325" t="s">
        <v>3</v>
      </c>
      <c r="D107" s="326">
        <f t="shared" ref="D107:F107" si="11">(D95-D88)-(D106-D103)</f>
        <v>0</v>
      </c>
      <c r="E107" s="326">
        <f t="shared" si="11"/>
        <v>45722</v>
      </c>
      <c r="F107" s="326">
        <f t="shared" si="11"/>
        <v>28700.899999999998</v>
      </c>
      <c r="G107" s="326">
        <f>(G95-G88)-(G106-G103)</f>
        <v>53089.1</v>
      </c>
    </row>
    <row r="108" spans="1:7">
      <c r="A108" s="332" t="s">
        <v>306</v>
      </c>
      <c r="B108" s="332"/>
      <c r="C108" s="333" t="s">
        <v>307</v>
      </c>
      <c r="D108" s="425">
        <f t="shared" ref="D108:F108" si="12">D107-D85-D86+D100+D101</f>
        <v>0</v>
      </c>
      <c r="E108" s="425">
        <f t="shared" si="12"/>
        <v>54872</v>
      </c>
      <c r="F108" s="425">
        <f t="shared" si="12"/>
        <v>39640.6</v>
      </c>
      <c r="G108" s="425">
        <f>G107-G85-G86+G100+G101</f>
        <v>56250</v>
      </c>
    </row>
    <row r="109" spans="1:7">
      <c r="C109" s="292"/>
    </row>
    <row r="110" spans="1:7">
      <c r="A110" s="334" t="s">
        <v>308</v>
      </c>
      <c r="B110" s="335"/>
      <c r="C110" s="334"/>
    </row>
    <row r="111" spans="1:7" s="257" customFormat="1">
      <c r="A111" s="336">
        <v>10</v>
      </c>
      <c r="B111" s="337"/>
      <c r="C111" s="337" t="s">
        <v>309</v>
      </c>
      <c r="D111" s="338">
        <f t="shared" ref="D111:F111" si="13">D112+D117</f>
        <v>0</v>
      </c>
      <c r="E111" s="338">
        <f t="shared" si="13"/>
        <v>0</v>
      </c>
      <c r="F111" s="338">
        <f t="shared" si="13"/>
        <v>546987.19999999995</v>
      </c>
      <c r="G111" s="338">
        <f>G112+G117</f>
        <v>0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:F112" si="14">D113+D114+D115+D116</f>
        <v>0</v>
      </c>
      <c r="E112" s="338">
        <f t="shared" si="14"/>
        <v>0</v>
      </c>
      <c r="F112" s="338">
        <f t="shared" si="14"/>
        <v>495416</v>
      </c>
      <c r="G112" s="338">
        <f>G113+G114+G115+G116</f>
        <v>0</v>
      </c>
    </row>
    <row r="113" spans="1:7" s="257" customFormat="1">
      <c r="A113" s="426" t="s">
        <v>312</v>
      </c>
      <c r="B113" s="361"/>
      <c r="C113" s="361" t="s">
        <v>313</v>
      </c>
      <c r="D113" s="422">
        <v>0</v>
      </c>
      <c r="E113" s="422">
        <v>0</v>
      </c>
      <c r="F113" s="422">
        <v>432257.3</v>
      </c>
      <c r="G113" s="422">
        <v>0</v>
      </c>
    </row>
    <row r="114" spans="1:7" s="308" customFormat="1" ht="15" customHeight="1">
      <c r="A114" s="427">
        <v>102</v>
      </c>
      <c r="B114" s="428"/>
      <c r="C114" s="428" t="s">
        <v>314</v>
      </c>
      <c r="D114" s="429">
        <v>0</v>
      </c>
      <c r="E114" s="429">
        <v>0</v>
      </c>
      <c r="F114" s="429">
        <v>20000</v>
      </c>
      <c r="G114" s="429">
        <v>0</v>
      </c>
    </row>
    <row r="115" spans="1:7" s="257" customFormat="1">
      <c r="A115" s="426">
        <v>104</v>
      </c>
      <c r="B115" s="361"/>
      <c r="C115" s="361" t="s">
        <v>315</v>
      </c>
      <c r="D115" s="422">
        <v>0</v>
      </c>
      <c r="E115" s="422">
        <v>0</v>
      </c>
      <c r="F115" s="422">
        <v>42656.800000000003</v>
      </c>
      <c r="G115" s="422">
        <v>0</v>
      </c>
    </row>
    <row r="116" spans="1:7" s="257" customFormat="1">
      <c r="A116" s="426">
        <v>106</v>
      </c>
      <c r="B116" s="361"/>
      <c r="C116" s="361" t="s">
        <v>316</v>
      </c>
      <c r="D116" s="422">
        <v>0</v>
      </c>
      <c r="E116" s="422">
        <v>0</v>
      </c>
      <c r="F116" s="422">
        <v>501.9</v>
      </c>
      <c r="G116" s="422">
        <v>0</v>
      </c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F117" si="15">D118+D119+D120</f>
        <v>0</v>
      </c>
      <c r="E117" s="338">
        <f t="shared" si="15"/>
        <v>0</v>
      </c>
      <c r="F117" s="338">
        <f t="shared" si="15"/>
        <v>51571.199999999997</v>
      </c>
      <c r="G117" s="338">
        <f>G118+G119+G120</f>
        <v>0</v>
      </c>
    </row>
    <row r="118" spans="1:7" s="257" customFormat="1">
      <c r="A118" s="426">
        <v>107</v>
      </c>
      <c r="B118" s="361"/>
      <c r="C118" s="361" t="s">
        <v>319</v>
      </c>
      <c r="D118" s="422">
        <v>0</v>
      </c>
      <c r="E118" s="422">
        <v>0</v>
      </c>
      <c r="F118" s="422">
        <v>0</v>
      </c>
      <c r="G118" s="422">
        <v>0</v>
      </c>
    </row>
    <row r="119" spans="1:7" s="257" customFormat="1">
      <c r="A119" s="426">
        <v>108</v>
      </c>
      <c r="B119" s="361"/>
      <c r="C119" s="361" t="s">
        <v>320</v>
      </c>
      <c r="D119" s="422">
        <v>0</v>
      </c>
      <c r="E119" s="422">
        <v>0</v>
      </c>
      <c r="F119" s="422">
        <v>51571.199999999997</v>
      </c>
      <c r="G119" s="422">
        <v>0</v>
      </c>
    </row>
    <row r="120" spans="1:7" s="347" customFormat="1" ht="14">
      <c r="A120" s="427">
        <v>109</v>
      </c>
      <c r="B120" s="430"/>
      <c r="C120" s="430" t="s">
        <v>321</v>
      </c>
      <c r="D120" s="431">
        <v>0</v>
      </c>
      <c r="E120" s="431">
        <v>0</v>
      </c>
      <c r="F120" s="431">
        <v>0</v>
      </c>
      <c r="G120" s="431">
        <v>0</v>
      </c>
    </row>
    <row r="121" spans="1:7" s="257" customFormat="1">
      <c r="A121" s="339">
        <v>14</v>
      </c>
      <c r="B121" s="340"/>
      <c r="C121" s="340" t="s">
        <v>322</v>
      </c>
      <c r="D121" s="348">
        <f t="shared" ref="D121:F121" si="16">SUM(D122:D130)</f>
        <v>0</v>
      </c>
      <c r="E121" s="348">
        <f t="shared" si="16"/>
        <v>0</v>
      </c>
      <c r="F121" s="348">
        <f t="shared" si="16"/>
        <v>250237.90000000002</v>
      </c>
      <c r="G121" s="348">
        <f>SUM(G122:G130)</f>
        <v>0</v>
      </c>
    </row>
    <row r="122" spans="1:7" s="257" customFormat="1">
      <c r="A122" s="341" t="s">
        <v>323</v>
      </c>
      <c r="B122" s="342"/>
      <c r="C122" s="342" t="s">
        <v>324</v>
      </c>
      <c r="D122" s="410">
        <v>0</v>
      </c>
      <c r="E122" s="410">
        <v>0</v>
      </c>
      <c r="F122" s="410">
        <v>98097.2</v>
      </c>
      <c r="G122" s="410">
        <v>0</v>
      </c>
    </row>
    <row r="123" spans="1:7" s="257" customFormat="1">
      <c r="A123" s="341">
        <v>144</v>
      </c>
      <c r="B123" s="342"/>
      <c r="C123" s="342" t="s">
        <v>282</v>
      </c>
      <c r="D123" s="422">
        <v>0</v>
      </c>
      <c r="E123" s="422">
        <v>0</v>
      </c>
      <c r="F123" s="422">
        <v>150548.70000000001</v>
      </c>
      <c r="G123" s="422">
        <v>0</v>
      </c>
    </row>
    <row r="124" spans="1:7" s="257" customFormat="1">
      <c r="A124" s="341">
        <v>145</v>
      </c>
      <c r="B124" s="342"/>
      <c r="C124" s="342" t="s">
        <v>325</v>
      </c>
      <c r="D124" s="422">
        <v>0</v>
      </c>
      <c r="E124" s="422">
        <v>0</v>
      </c>
      <c r="F124" s="422">
        <v>1592</v>
      </c>
      <c r="G124" s="422">
        <v>0</v>
      </c>
    </row>
    <row r="125" spans="1:7" s="257" customFormat="1">
      <c r="A125" s="341">
        <v>146</v>
      </c>
      <c r="B125" s="342"/>
      <c r="C125" s="342" t="s">
        <v>326</v>
      </c>
      <c r="D125" s="422">
        <v>0</v>
      </c>
      <c r="E125" s="422">
        <v>0</v>
      </c>
      <c r="F125" s="422">
        <v>0</v>
      </c>
      <c r="G125" s="422">
        <v>0</v>
      </c>
    </row>
    <row r="126" spans="1:7" s="347" customFormat="1" ht="29.5" customHeight="1">
      <c r="A126" s="343" t="s">
        <v>327</v>
      </c>
      <c r="B126" s="345"/>
      <c r="C126" s="345" t="s">
        <v>328</v>
      </c>
      <c r="D126" s="413">
        <v>0</v>
      </c>
      <c r="E126" s="413">
        <v>0</v>
      </c>
      <c r="F126" s="413">
        <v>0</v>
      </c>
      <c r="G126" s="413">
        <v>0</v>
      </c>
    </row>
    <row r="127" spans="1:7" s="257" customFormat="1">
      <c r="A127" s="341">
        <v>1484</v>
      </c>
      <c r="B127" s="342"/>
      <c r="C127" s="342" t="s">
        <v>329</v>
      </c>
      <c r="D127" s="410">
        <v>0</v>
      </c>
      <c r="E127" s="410">
        <v>0</v>
      </c>
      <c r="F127" s="410">
        <v>0</v>
      </c>
      <c r="G127" s="410">
        <v>0</v>
      </c>
    </row>
    <row r="128" spans="1:7" s="257" customFormat="1">
      <c r="A128" s="341">
        <v>1485</v>
      </c>
      <c r="B128" s="342"/>
      <c r="C128" s="342" t="s">
        <v>330</v>
      </c>
      <c r="D128" s="410">
        <v>0</v>
      </c>
      <c r="E128" s="410">
        <v>0</v>
      </c>
      <c r="F128" s="410">
        <v>0</v>
      </c>
      <c r="G128" s="410">
        <v>0</v>
      </c>
    </row>
    <row r="129" spans="1:7" s="257" customFormat="1">
      <c r="A129" s="341">
        <v>1486</v>
      </c>
      <c r="B129" s="342"/>
      <c r="C129" s="342" t="s">
        <v>331</v>
      </c>
      <c r="D129" s="410">
        <v>0</v>
      </c>
      <c r="E129" s="410">
        <v>0</v>
      </c>
      <c r="F129" s="410">
        <v>0</v>
      </c>
      <c r="G129" s="410">
        <v>0</v>
      </c>
    </row>
    <row r="130" spans="1:7" s="257" customFormat="1">
      <c r="A130" s="351">
        <v>1489</v>
      </c>
      <c r="B130" s="352"/>
      <c r="C130" s="352" t="s">
        <v>332</v>
      </c>
      <c r="D130" s="432">
        <v>0</v>
      </c>
      <c r="E130" s="432">
        <v>0</v>
      </c>
      <c r="F130" s="432">
        <v>0</v>
      </c>
      <c r="G130" s="432">
        <v>0</v>
      </c>
    </row>
    <row r="131" spans="1:7">
      <c r="A131" s="354">
        <v>1</v>
      </c>
      <c r="B131" s="355"/>
      <c r="C131" s="354" t="s">
        <v>333</v>
      </c>
      <c r="D131" s="356">
        <f t="shared" ref="D131:F131" si="17">D111+D121</f>
        <v>0</v>
      </c>
      <c r="E131" s="356">
        <f t="shared" si="17"/>
        <v>0</v>
      </c>
      <c r="F131" s="356">
        <f t="shared" si="17"/>
        <v>797225.1</v>
      </c>
      <c r="G131" s="356">
        <f>G111+G121</f>
        <v>0</v>
      </c>
    </row>
    <row r="132" spans="1:7">
      <c r="C132" s="292"/>
    </row>
    <row r="133" spans="1:7" s="257" customFormat="1">
      <c r="A133" s="336">
        <v>20</v>
      </c>
      <c r="B133" s="337"/>
      <c r="C133" s="337" t="s">
        <v>334</v>
      </c>
      <c r="D133" s="357">
        <f t="shared" ref="D133:G133" si="18">D134+D140</f>
        <v>0</v>
      </c>
      <c r="E133" s="357">
        <f t="shared" si="18"/>
        <v>0</v>
      </c>
      <c r="F133" s="357">
        <f t="shared" si="18"/>
        <v>573981.89999999991</v>
      </c>
      <c r="G133" s="357">
        <f t="shared" si="18"/>
        <v>0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:F134" si="19">D135+D136+D138+D139</f>
        <v>0</v>
      </c>
      <c r="E134" s="338">
        <f t="shared" si="19"/>
        <v>0</v>
      </c>
      <c r="F134" s="338">
        <f t="shared" si="19"/>
        <v>264007.5</v>
      </c>
      <c r="G134" s="338">
        <f>G135+G136+G138+G139</f>
        <v>0</v>
      </c>
    </row>
    <row r="135" spans="1:7" s="269" customFormat="1">
      <c r="A135" s="359">
        <v>200</v>
      </c>
      <c r="B135" s="342"/>
      <c r="C135" s="342" t="s">
        <v>337</v>
      </c>
      <c r="D135" s="422">
        <v>0</v>
      </c>
      <c r="E135" s="422">
        <v>0</v>
      </c>
      <c r="F135" s="422">
        <v>233521.7</v>
      </c>
      <c r="G135" s="422">
        <v>0</v>
      </c>
    </row>
    <row r="136" spans="1:7" s="269" customFormat="1">
      <c r="A136" s="359">
        <v>201</v>
      </c>
      <c r="B136" s="342"/>
      <c r="C136" s="342" t="s">
        <v>338</v>
      </c>
      <c r="D136" s="422">
        <v>0</v>
      </c>
      <c r="E136" s="422">
        <v>0</v>
      </c>
      <c r="F136" s="422">
        <v>0</v>
      </c>
      <c r="G136" s="422">
        <v>0</v>
      </c>
    </row>
    <row r="137" spans="1:7" s="269" customFormat="1">
      <c r="A137" s="360" t="s">
        <v>339</v>
      </c>
      <c r="B137" s="361"/>
      <c r="C137" s="361" t="s">
        <v>340</v>
      </c>
      <c r="D137" s="422">
        <v>0</v>
      </c>
      <c r="E137" s="422">
        <v>0</v>
      </c>
      <c r="F137" s="422">
        <v>0</v>
      </c>
      <c r="G137" s="422">
        <v>0</v>
      </c>
    </row>
    <row r="138" spans="1:7" s="269" customFormat="1">
      <c r="A138" s="359">
        <v>204</v>
      </c>
      <c r="B138" s="342"/>
      <c r="C138" s="342" t="s">
        <v>341</v>
      </c>
      <c r="D138" s="422">
        <v>0</v>
      </c>
      <c r="E138" s="422">
        <v>0</v>
      </c>
      <c r="F138" s="422">
        <v>25344.1</v>
      </c>
      <c r="G138" s="422">
        <v>0</v>
      </c>
    </row>
    <row r="139" spans="1:7" s="269" customFormat="1">
      <c r="A139" s="359">
        <v>205</v>
      </c>
      <c r="B139" s="342"/>
      <c r="C139" s="342" t="s">
        <v>342</v>
      </c>
      <c r="D139" s="422">
        <v>0</v>
      </c>
      <c r="E139" s="422">
        <v>0</v>
      </c>
      <c r="F139" s="422">
        <v>5141.7</v>
      </c>
      <c r="G139" s="422">
        <v>0</v>
      </c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F140" si="20">D141+D143+D144</f>
        <v>0</v>
      </c>
      <c r="E140" s="338">
        <f t="shared" si="20"/>
        <v>0</v>
      </c>
      <c r="F140" s="338">
        <f t="shared" si="20"/>
        <v>309974.39999999997</v>
      </c>
      <c r="G140" s="338">
        <f>G141+G143+G144</f>
        <v>0</v>
      </c>
    </row>
    <row r="141" spans="1:7" s="269" customFormat="1">
      <c r="A141" s="359">
        <v>206</v>
      </c>
      <c r="B141" s="342"/>
      <c r="C141" s="342" t="s">
        <v>345</v>
      </c>
      <c r="D141" s="422">
        <v>0</v>
      </c>
      <c r="E141" s="422">
        <v>0</v>
      </c>
      <c r="F141" s="422">
        <v>242736.9</v>
      </c>
      <c r="G141" s="422">
        <v>0</v>
      </c>
    </row>
    <row r="142" spans="1:7" s="269" customFormat="1">
      <c r="A142" s="360" t="s">
        <v>346</v>
      </c>
      <c r="B142" s="361"/>
      <c r="C142" s="361" t="s">
        <v>347</v>
      </c>
      <c r="D142" s="422">
        <v>0</v>
      </c>
      <c r="E142" s="422">
        <v>0</v>
      </c>
      <c r="F142" s="422">
        <v>0</v>
      </c>
      <c r="G142" s="422">
        <v>0</v>
      </c>
    </row>
    <row r="143" spans="1:7" s="269" customFormat="1">
      <c r="A143" s="359">
        <v>208</v>
      </c>
      <c r="B143" s="342"/>
      <c r="C143" s="342" t="s">
        <v>348</v>
      </c>
      <c r="D143" s="422">
        <v>0</v>
      </c>
      <c r="E143" s="422">
        <v>0</v>
      </c>
      <c r="F143" s="422">
        <v>66027.7</v>
      </c>
      <c r="G143" s="422">
        <v>0</v>
      </c>
    </row>
    <row r="144" spans="1:7" s="273" customFormat="1" ht="28">
      <c r="A144" s="343">
        <v>209</v>
      </c>
      <c r="B144" s="345"/>
      <c r="C144" s="345" t="s">
        <v>349</v>
      </c>
      <c r="D144" s="429">
        <v>0</v>
      </c>
      <c r="E144" s="429">
        <v>0</v>
      </c>
      <c r="F144" s="429">
        <v>1209.8</v>
      </c>
      <c r="G144" s="429">
        <v>0</v>
      </c>
    </row>
    <row r="145" spans="1:7" s="257" customFormat="1">
      <c r="A145" s="358">
        <v>29</v>
      </c>
      <c r="B145" s="340"/>
      <c r="C145" s="340" t="s">
        <v>350</v>
      </c>
      <c r="D145" s="422">
        <v>0</v>
      </c>
      <c r="E145" s="422">
        <v>0</v>
      </c>
      <c r="F145" s="422">
        <v>223243</v>
      </c>
      <c r="G145" s="422">
        <v>0</v>
      </c>
    </row>
    <row r="146" spans="1:7" s="257" customFormat="1">
      <c r="A146" s="363" t="s">
        <v>351</v>
      </c>
      <c r="B146" s="364"/>
      <c r="C146" s="364" t="s">
        <v>352</v>
      </c>
      <c r="D146" s="433">
        <v>0</v>
      </c>
      <c r="E146" s="433">
        <v>0</v>
      </c>
      <c r="F146" s="433">
        <v>93946.8</v>
      </c>
      <c r="G146" s="433">
        <v>0</v>
      </c>
    </row>
    <row r="147" spans="1:7">
      <c r="A147" s="354">
        <v>2</v>
      </c>
      <c r="B147" s="355"/>
      <c r="C147" s="434" t="s">
        <v>353</v>
      </c>
      <c r="D147" s="356">
        <f t="shared" ref="D147:F147" si="21">D133+D145</f>
        <v>0</v>
      </c>
      <c r="E147" s="356">
        <f t="shared" si="21"/>
        <v>0</v>
      </c>
      <c r="F147" s="356">
        <f t="shared" si="21"/>
        <v>797224.89999999991</v>
      </c>
      <c r="G147" s="356">
        <f>G133+G145</f>
        <v>0</v>
      </c>
    </row>
    <row r="148" spans="1:7" ht="7.5" customHeight="1"/>
    <row r="149" spans="1:7" ht="13.5" customHeight="1">
      <c r="A149" s="365" t="s">
        <v>354</v>
      </c>
      <c r="B149" s="366"/>
      <c r="C149" s="435" t="s">
        <v>355</v>
      </c>
      <c r="D149" s="366"/>
      <c r="E149" s="366"/>
      <c r="F149" s="366"/>
      <c r="G149" s="366"/>
    </row>
    <row r="150" spans="1:7">
      <c r="A150" s="436" t="s">
        <v>356</v>
      </c>
      <c r="B150" s="437"/>
      <c r="C150" s="438" t="s">
        <v>101</v>
      </c>
      <c r="D150" s="370">
        <f t="shared" ref="D150:G150" si="22">D77+SUM(D8:D12)-D30-D31+D16-D33+D59+D63-D73+D64-D74-D54+D20-D35</f>
        <v>0</v>
      </c>
      <c r="E150" s="370">
        <f t="shared" si="22"/>
        <v>38946.400000000009</v>
      </c>
      <c r="F150" s="370">
        <f t="shared" si="22"/>
        <v>68270.899999999878</v>
      </c>
      <c r="G150" s="370">
        <f t="shared" si="22"/>
        <v>53488.799999999974</v>
      </c>
    </row>
    <row r="151" spans="1:7">
      <c r="A151" s="367" t="s">
        <v>357</v>
      </c>
      <c r="B151" s="366"/>
      <c r="C151" s="439" t="s">
        <v>358</v>
      </c>
      <c r="D151" s="373">
        <f t="shared" ref="D151:F151" si="23">IF(D177=0,0,D150/D177)</f>
        <v>0</v>
      </c>
      <c r="E151" s="373">
        <f t="shared" si="23"/>
        <v>3.2209880622208517E-2</v>
      </c>
      <c r="F151" s="373">
        <f t="shared" si="23"/>
        <v>5.0174730995110384E-2</v>
      </c>
      <c r="G151" s="373">
        <f>IF(G177=0,0,G150/G177)</f>
        <v>4.2520852299484511E-2</v>
      </c>
    </row>
    <row r="152" spans="1:7" s="443" customFormat="1" ht="28">
      <c r="A152" s="381" t="s">
        <v>359</v>
      </c>
      <c r="B152" s="440"/>
      <c r="C152" s="441" t="s">
        <v>360</v>
      </c>
      <c r="D152" s="442">
        <f t="shared" ref="D152:F152" si="24">IF(D107=0,0,D150/D107)</f>
        <v>0</v>
      </c>
      <c r="E152" s="442">
        <f t="shared" si="24"/>
        <v>0.8518087572722105</v>
      </c>
      <c r="F152" s="442">
        <f t="shared" si="24"/>
        <v>2.3787024100289496</v>
      </c>
      <c r="G152" s="442">
        <f>IF(G107=0,0,G150/G107)</f>
        <v>1.0075288524386357</v>
      </c>
    </row>
    <row r="153" spans="1:7" s="443" customFormat="1" ht="28">
      <c r="A153" s="374" t="s">
        <v>359</v>
      </c>
      <c r="B153" s="444"/>
      <c r="C153" s="445" t="s">
        <v>361</v>
      </c>
      <c r="D153" s="393">
        <f t="shared" ref="D153:F153" si="25">IF(0=D108,0,D150/D108)</f>
        <v>0</v>
      </c>
      <c r="E153" s="393">
        <f t="shared" si="25"/>
        <v>0.70976818778247575</v>
      </c>
      <c r="F153" s="393">
        <f t="shared" si="25"/>
        <v>1.7222468882912942</v>
      </c>
      <c r="G153" s="393">
        <f>IF(0=G108,0,G150/G108)</f>
        <v>0.95091199999999954</v>
      </c>
    </row>
    <row r="154" spans="1:7" ht="28">
      <c r="A154" s="378" t="s">
        <v>362</v>
      </c>
      <c r="B154" s="446"/>
      <c r="C154" s="447" t="s">
        <v>363</v>
      </c>
      <c r="D154" s="386">
        <f t="shared" ref="D154:F154" si="26">D150-D107</f>
        <v>0</v>
      </c>
      <c r="E154" s="386">
        <f t="shared" si="26"/>
        <v>-6775.5999999999913</v>
      </c>
      <c r="F154" s="386">
        <f t="shared" si="26"/>
        <v>39569.999999999884</v>
      </c>
      <c r="G154" s="386">
        <f>G150-G107</f>
        <v>399.69999999997526</v>
      </c>
    </row>
    <row r="155" spans="1:7" ht="28">
      <c r="A155" s="374" t="s">
        <v>364</v>
      </c>
      <c r="B155" s="444"/>
      <c r="C155" s="445" t="s">
        <v>365</v>
      </c>
      <c r="D155" s="383">
        <f t="shared" ref="D155:F155" si="27">D150-D108</f>
        <v>0</v>
      </c>
      <c r="E155" s="383">
        <f t="shared" si="27"/>
        <v>-15925.599999999991</v>
      </c>
      <c r="F155" s="383">
        <f t="shared" si="27"/>
        <v>28630.299999999879</v>
      </c>
      <c r="G155" s="383">
        <f>G150-G108</f>
        <v>-2761.2000000000262</v>
      </c>
    </row>
    <row r="156" spans="1:7">
      <c r="A156" s="436" t="s">
        <v>366</v>
      </c>
      <c r="B156" s="437"/>
      <c r="C156" s="438" t="s">
        <v>367</v>
      </c>
      <c r="D156" s="387">
        <f t="shared" ref="D156:F156" si="28">D135+D136-D137+D141-D142</f>
        <v>0</v>
      </c>
      <c r="E156" s="387">
        <f t="shared" si="28"/>
        <v>0</v>
      </c>
      <c r="F156" s="387">
        <f t="shared" si="28"/>
        <v>476258.6</v>
      </c>
      <c r="G156" s="387">
        <f>G135+G136-G137+G141-G142</f>
        <v>0</v>
      </c>
    </row>
    <row r="157" spans="1:7">
      <c r="A157" s="448" t="s">
        <v>368</v>
      </c>
      <c r="B157" s="449"/>
      <c r="C157" s="450" t="s">
        <v>369</v>
      </c>
      <c r="D157" s="390">
        <f t="shared" ref="D157:F157" si="29">IF(D177=0,0,D156/D177)</f>
        <v>0</v>
      </c>
      <c r="E157" s="390">
        <f t="shared" si="29"/>
        <v>0</v>
      </c>
      <c r="F157" s="390">
        <f t="shared" si="29"/>
        <v>0.35001951254645713</v>
      </c>
      <c r="G157" s="390">
        <f>IF(G177=0,0,G156/G177)</f>
        <v>0</v>
      </c>
    </row>
    <row r="158" spans="1:7">
      <c r="A158" s="436" t="s">
        <v>370</v>
      </c>
      <c r="B158" s="437"/>
      <c r="C158" s="438" t="s">
        <v>371</v>
      </c>
      <c r="D158" s="387">
        <f t="shared" ref="D158:F158" si="30">D133-D142-D111</f>
        <v>0</v>
      </c>
      <c r="E158" s="387">
        <f t="shared" si="30"/>
        <v>0</v>
      </c>
      <c r="F158" s="387">
        <f t="shared" si="30"/>
        <v>26994.699999999953</v>
      </c>
      <c r="G158" s="387">
        <f>G133-G142-G111</f>
        <v>0</v>
      </c>
    </row>
    <row r="159" spans="1:7">
      <c r="A159" s="367" t="s">
        <v>372</v>
      </c>
      <c r="B159" s="366"/>
      <c r="C159" s="439" t="s">
        <v>373</v>
      </c>
      <c r="D159" s="391">
        <f t="shared" ref="D159:F159" si="31">D121-D123-D124-D142-D145</f>
        <v>0</v>
      </c>
      <c r="E159" s="391">
        <f t="shared" si="31"/>
        <v>0</v>
      </c>
      <c r="F159" s="391">
        <f t="shared" si="31"/>
        <v>-125145.79999999999</v>
      </c>
      <c r="G159" s="391">
        <f>G121-G123-G124-G142-G145</f>
        <v>0</v>
      </c>
    </row>
    <row r="160" spans="1:7">
      <c r="A160" s="367" t="s">
        <v>374</v>
      </c>
      <c r="B160" s="366"/>
      <c r="C160" s="439" t="s">
        <v>375</v>
      </c>
      <c r="D160" s="392" t="str">
        <f t="shared" ref="D160:F160" si="32">IF(D175=0,"-",1000*D158/D175)</f>
        <v>-</v>
      </c>
      <c r="E160" s="392" t="str">
        <f t="shared" si="32"/>
        <v>-</v>
      </c>
      <c r="F160" s="392">
        <f t="shared" si="32"/>
        <v>174.75125424825995</v>
      </c>
      <c r="G160" s="392">
        <f>IF(G175=0,"-",1000*G158/G175)</f>
        <v>0</v>
      </c>
    </row>
    <row r="161" spans="1:7">
      <c r="A161" s="367" t="s">
        <v>374</v>
      </c>
      <c r="B161" s="366"/>
      <c r="C161" s="439" t="s">
        <v>376</v>
      </c>
      <c r="D161" s="391">
        <f t="shared" ref="D161:F161" si="33">IF(D175=0,0,1000*(D159/D175))</f>
        <v>0</v>
      </c>
      <c r="E161" s="391">
        <f t="shared" si="33"/>
        <v>0</v>
      </c>
      <c r="F161" s="391">
        <f t="shared" si="33"/>
        <v>-810.13626800453142</v>
      </c>
      <c r="G161" s="391">
        <f>IF(G175=0,0,1000*(G159/G175))</f>
        <v>0</v>
      </c>
    </row>
    <row r="162" spans="1:7">
      <c r="A162" s="448" t="s">
        <v>377</v>
      </c>
      <c r="B162" s="449"/>
      <c r="C162" s="450" t="s">
        <v>378</v>
      </c>
      <c r="D162" s="390">
        <f t="shared" ref="D162:F162" si="34">IF((D22+D23+D65+D66)=0,0,D158/(D22+D23+D65+D66))</f>
        <v>0</v>
      </c>
      <c r="E162" s="390">
        <f t="shared" si="34"/>
        <v>0</v>
      </c>
      <c r="F162" s="390">
        <f t="shared" si="34"/>
        <v>3.2717065202399573E-2</v>
      </c>
      <c r="G162" s="390">
        <f>IF((G22+G23+G65+G66)=0,0,G158/(G22+G23+G65+G66))</f>
        <v>0</v>
      </c>
    </row>
    <row r="163" spans="1:7">
      <c r="A163" s="367" t="s">
        <v>379</v>
      </c>
      <c r="B163" s="366"/>
      <c r="C163" s="439" t="s">
        <v>420</v>
      </c>
      <c r="D163" s="370">
        <f t="shared" ref="D163:F163" si="35">D145</f>
        <v>0</v>
      </c>
      <c r="E163" s="370">
        <f t="shared" si="35"/>
        <v>0</v>
      </c>
      <c r="F163" s="370">
        <f t="shared" si="35"/>
        <v>223243</v>
      </c>
      <c r="G163" s="370">
        <f>G145</f>
        <v>0</v>
      </c>
    </row>
    <row r="164" spans="1:7" ht="28">
      <c r="A164" s="374" t="s">
        <v>380</v>
      </c>
      <c r="B164" s="451"/>
      <c r="C164" s="452" t="s">
        <v>381</v>
      </c>
      <c r="D164" s="393">
        <f t="shared" ref="D164:F164" si="36">IF(D178=0,0,D146/D178)</f>
        <v>0</v>
      </c>
      <c r="E164" s="393">
        <f t="shared" si="36"/>
        <v>0</v>
      </c>
      <c r="F164" s="393">
        <f t="shared" si="36"/>
        <v>6.9652434745048578E-2</v>
      </c>
      <c r="G164" s="393">
        <f>IF(G178=0,0,G146/G178)</f>
        <v>0</v>
      </c>
    </row>
    <row r="165" spans="1:7">
      <c r="A165" s="453" t="s">
        <v>382</v>
      </c>
      <c r="B165" s="454"/>
      <c r="C165" s="455" t="s">
        <v>383</v>
      </c>
      <c r="D165" s="396">
        <f t="shared" ref="D165:F165" si="37">IF(D177=0,0,D180/D177)</f>
        <v>0</v>
      </c>
      <c r="E165" s="396">
        <f t="shared" si="37"/>
        <v>8.3982352812256938E-2</v>
      </c>
      <c r="F165" s="396">
        <f t="shared" si="37"/>
        <v>5.1584558410128004E-2</v>
      </c>
      <c r="G165" s="396">
        <f>IF(G177=0,0,G180/G177)</f>
        <v>7.7311384905577596E-2</v>
      </c>
    </row>
    <row r="166" spans="1:7">
      <c r="A166" s="367" t="s">
        <v>384</v>
      </c>
      <c r="B166" s="366"/>
      <c r="C166" s="439" t="s">
        <v>252</v>
      </c>
      <c r="D166" s="370">
        <f t="shared" ref="D166:F166" si="38">D55</f>
        <v>0</v>
      </c>
      <c r="E166" s="370">
        <f t="shared" si="38"/>
        <v>39096.300000000003</v>
      </c>
      <c r="F166" s="370">
        <f t="shared" si="38"/>
        <v>-2722.7999999999997</v>
      </c>
      <c r="G166" s="370">
        <f>G55</f>
        <v>42733.4</v>
      </c>
    </row>
    <row r="167" spans="1:7">
      <c r="A167" s="448" t="s">
        <v>385</v>
      </c>
      <c r="B167" s="449"/>
      <c r="C167" s="450" t="s">
        <v>386</v>
      </c>
      <c r="D167" s="390">
        <f t="shared" ref="D167:F167" si="39">IF(0=D111,0,(D44+D45+D46+D47+D48)/D111)</f>
        <v>0</v>
      </c>
      <c r="E167" s="390">
        <f t="shared" si="39"/>
        <v>0</v>
      </c>
      <c r="F167" s="390">
        <f t="shared" si="39"/>
        <v>3.8393951448955298E-3</v>
      </c>
      <c r="G167" s="390">
        <f>IF(0=G111,0,(G44+G45+G46+G47+G48)/G111)</f>
        <v>0</v>
      </c>
    </row>
    <row r="168" spans="1:7">
      <c r="A168" s="367" t="s">
        <v>387</v>
      </c>
      <c r="B168" s="437"/>
      <c r="C168" s="438" t="s">
        <v>388</v>
      </c>
      <c r="D168" s="370">
        <f t="shared" ref="D168:F168" si="40">D38-D44</f>
        <v>0</v>
      </c>
      <c r="E168" s="370">
        <f t="shared" si="40"/>
        <v>1759.8000000000002</v>
      </c>
      <c r="F168" s="370">
        <f t="shared" si="40"/>
        <v>-281.40000000000009</v>
      </c>
      <c r="G168" s="370">
        <f>G38-G44</f>
        <v>1168.8000000000002</v>
      </c>
    </row>
    <row r="169" spans="1:7">
      <c r="A169" s="448" t="s">
        <v>389</v>
      </c>
      <c r="B169" s="449"/>
      <c r="C169" s="450" t="s">
        <v>390</v>
      </c>
      <c r="D169" s="373">
        <f t="shared" ref="D169:F169" si="41">IF(D177=0,0,D168/D177)</f>
        <v>0</v>
      </c>
      <c r="E169" s="373">
        <f t="shared" si="41"/>
        <v>1.4554091756609736E-3</v>
      </c>
      <c r="F169" s="373">
        <f t="shared" si="41"/>
        <v>-2.0681094437050181E-4</v>
      </c>
      <c r="G169" s="373">
        <f>IF(G177=0,0,G168/G177)</f>
        <v>9.2913604656745942E-4</v>
      </c>
    </row>
    <row r="170" spans="1:7">
      <c r="A170" s="367" t="s">
        <v>391</v>
      </c>
      <c r="B170" s="366"/>
      <c r="C170" s="439" t="s">
        <v>392</v>
      </c>
      <c r="D170" s="370">
        <f t="shared" ref="D170:G170" si="42">SUM(D82:D87)+SUM(D89:D94)</f>
        <v>0</v>
      </c>
      <c r="E170" s="370">
        <f t="shared" si="42"/>
        <v>77300</v>
      </c>
      <c r="F170" s="370">
        <f t="shared" si="42"/>
        <v>61390</v>
      </c>
      <c r="G170" s="370">
        <f t="shared" si="42"/>
        <v>77500</v>
      </c>
    </row>
    <row r="171" spans="1:7">
      <c r="A171" s="367" t="s">
        <v>393</v>
      </c>
      <c r="B171" s="366"/>
      <c r="C171" s="439" t="s">
        <v>394</v>
      </c>
      <c r="D171" s="391">
        <f t="shared" ref="D171:G171" si="43">SUM(D96:D102)+SUM(D104:D105)</f>
        <v>0</v>
      </c>
      <c r="E171" s="391">
        <f t="shared" si="43"/>
        <v>31578</v>
      </c>
      <c r="F171" s="391">
        <f t="shared" si="43"/>
        <v>32689.100000000002</v>
      </c>
      <c r="G171" s="391">
        <f t="shared" si="43"/>
        <v>24410.9</v>
      </c>
    </row>
    <row r="172" spans="1:7">
      <c r="A172" s="453" t="s">
        <v>395</v>
      </c>
      <c r="B172" s="454"/>
      <c r="C172" s="455" t="s">
        <v>396</v>
      </c>
      <c r="D172" s="396">
        <f t="shared" ref="D172:F172" si="44">IF(D184=0,0,D170/D184)</f>
        <v>0</v>
      </c>
      <c r="E172" s="396">
        <f t="shared" si="44"/>
        <v>6.2910070095490642E-2</v>
      </c>
      <c r="F172" s="396">
        <f t="shared" si="44"/>
        <v>4.6903989085329424E-2</v>
      </c>
      <c r="G172" s="396">
        <f>IF(G184=0,0,G170/G184)</f>
        <v>6.1112885356169835E-2</v>
      </c>
    </row>
    <row r="173" spans="1:7">
      <c r="C173" s="456"/>
    </row>
    <row r="174" spans="1:7">
      <c r="A174" s="457" t="s">
        <v>397</v>
      </c>
      <c r="B174" s="399"/>
      <c r="C174" s="458"/>
      <c r="D174" s="316"/>
      <c r="E174" s="316"/>
      <c r="F174" s="316"/>
      <c r="G174" s="316"/>
    </row>
    <row r="175" spans="1:7" s="257" customFormat="1">
      <c r="A175" s="459" t="s">
        <v>398</v>
      </c>
      <c r="B175" s="399"/>
      <c r="C175" s="460" t="s">
        <v>421</v>
      </c>
      <c r="D175" s="461"/>
      <c r="E175" s="461"/>
      <c r="F175" s="461">
        <v>154475</v>
      </c>
      <c r="G175" s="461">
        <v>156019.75</v>
      </c>
    </row>
    <row r="176" spans="1:7">
      <c r="A176" s="457" t="s">
        <v>400</v>
      </c>
      <c r="B176" s="399"/>
      <c r="C176" s="460"/>
      <c r="D176" s="399"/>
      <c r="E176" s="399"/>
      <c r="F176" s="399"/>
      <c r="G176" s="399"/>
    </row>
    <row r="177" spans="1:7">
      <c r="A177" s="459" t="s">
        <v>401</v>
      </c>
      <c r="B177" s="399"/>
      <c r="C177" s="460" t="s">
        <v>402</v>
      </c>
      <c r="D177" s="400">
        <f t="shared" ref="D177:G177" si="45">SUM(D22:D32)+SUM(D44:D53)+SUM(D65:D72)+D75</f>
        <v>0</v>
      </c>
      <c r="E177" s="400">
        <f t="shared" si="45"/>
        <v>1209144.5</v>
      </c>
      <c r="F177" s="400">
        <f t="shared" si="45"/>
        <v>1360663</v>
      </c>
      <c r="G177" s="400">
        <f t="shared" si="45"/>
        <v>1257942.7999999998</v>
      </c>
    </row>
    <row r="178" spans="1:7">
      <c r="A178" s="459" t="s">
        <v>403</v>
      </c>
      <c r="B178" s="399"/>
      <c r="C178" s="460" t="s">
        <v>404</v>
      </c>
      <c r="D178" s="400">
        <f t="shared" ref="D178:F178" si="46">D78-D17-D20-D59-D63-D64</f>
        <v>0</v>
      </c>
      <c r="E178" s="400">
        <f t="shared" si="46"/>
        <v>1264381.7</v>
      </c>
      <c r="F178" s="400">
        <f t="shared" si="46"/>
        <v>1348794.2</v>
      </c>
      <c r="G178" s="400">
        <f>G78-G17-G20-G59-G63-G64</f>
        <v>1307258.7</v>
      </c>
    </row>
    <row r="179" spans="1:7">
      <c r="A179" s="459"/>
      <c r="B179" s="399"/>
      <c r="C179" s="460" t="s">
        <v>405</v>
      </c>
      <c r="D179" s="400">
        <f t="shared" ref="D179:F179" si="47">D178+D170</f>
        <v>0</v>
      </c>
      <c r="E179" s="400">
        <f t="shared" si="47"/>
        <v>1341681.7</v>
      </c>
      <c r="F179" s="400">
        <f t="shared" si="47"/>
        <v>1410184.2</v>
      </c>
      <c r="G179" s="400">
        <f>G178+G170</f>
        <v>1384758.7</v>
      </c>
    </row>
    <row r="180" spans="1:7">
      <c r="A180" s="459" t="s">
        <v>406</v>
      </c>
      <c r="B180" s="399"/>
      <c r="C180" s="460" t="s">
        <v>407</v>
      </c>
      <c r="D180" s="400">
        <f t="shared" ref="D180:F180" si="48">D38-D44+D8+D9+D10+D16-D33</f>
        <v>0</v>
      </c>
      <c r="E180" s="400">
        <f t="shared" si="48"/>
        <v>101546.8</v>
      </c>
      <c r="F180" s="400">
        <f t="shared" si="48"/>
        <v>70189.2</v>
      </c>
      <c r="G180" s="400">
        <f>G38-G44+G8+G9+G10+G16-G33</f>
        <v>97253.3</v>
      </c>
    </row>
    <row r="181" spans="1:7" ht="27.5" customHeight="1">
      <c r="A181" s="462" t="s">
        <v>408</v>
      </c>
      <c r="B181" s="402"/>
      <c r="C181" s="463" t="s">
        <v>409</v>
      </c>
      <c r="D181" s="403">
        <f t="shared" ref="D181:F181" si="49">D22+D23+D24+D25+D26+D29+SUM(D44:D47)+SUM(D49:D53)-D54+D32-D33+SUM(D65:D70)+D72</f>
        <v>0</v>
      </c>
      <c r="E181" s="403">
        <f t="shared" si="49"/>
        <v>1190640.5</v>
      </c>
      <c r="F181" s="403">
        <f t="shared" si="49"/>
        <v>1321142.8999999999</v>
      </c>
      <c r="G181" s="403">
        <f>G22+G23+G24+G25+G26+G29+SUM(G44:G47)+SUM(G49:G53)-G54+G32-G33+SUM(G65:G70)+G72</f>
        <v>1244188.7999999998</v>
      </c>
    </row>
    <row r="182" spans="1:7">
      <c r="A182" s="464" t="s">
        <v>410</v>
      </c>
      <c r="B182" s="402"/>
      <c r="C182" s="463" t="s">
        <v>411</v>
      </c>
      <c r="D182" s="403">
        <f t="shared" ref="D182:F182" si="50">D181+D171</f>
        <v>0</v>
      </c>
      <c r="E182" s="403">
        <f t="shared" si="50"/>
        <v>1222218.5</v>
      </c>
      <c r="F182" s="403">
        <f t="shared" si="50"/>
        <v>1353832</v>
      </c>
      <c r="G182" s="403">
        <f>G181+G171</f>
        <v>1268599.6999999997</v>
      </c>
    </row>
    <row r="183" spans="1:7">
      <c r="A183" s="464" t="s">
        <v>412</v>
      </c>
      <c r="B183" s="402"/>
      <c r="C183" s="463" t="s">
        <v>413</v>
      </c>
      <c r="D183" s="403">
        <f t="shared" ref="D183:G183" si="51">D4+D5-D7+D38+D39+D40+D41+D43+D13-D16+D57+D58+D60+D62</f>
        <v>0</v>
      </c>
      <c r="E183" s="403">
        <f t="shared" si="51"/>
        <v>1151438.1000000001</v>
      </c>
      <c r="F183" s="403">
        <f t="shared" si="51"/>
        <v>1247453.9000000001</v>
      </c>
      <c r="G183" s="403">
        <f t="shared" si="51"/>
        <v>1190645</v>
      </c>
    </row>
    <row r="184" spans="1:7">
      <c r="A184" s="464" t="s">
        <v>414</v>
      </c>
      <c r="B184" s="402"/>
      <c r="C184" s="463" t="s">
        <v>415</v>
      </c>
      <c r="D184" s="403">
        <f t="shared" ref="D184:F184" si="52">D183+D170</f>
        <v>0</v>
      </c>
      <c r="E184" s="403">
        <f t="shared" si="52"/>
        <v>1228738.1000000001</v>
      </c>
      <c r="F184" s="403">
        <f t="shared" si="52"/>
        <v>1308843.9000000001</v>
      </c>
      <c r="G184" s="403">
        <f>G183+G170</f>
        <v>1268145</v>
      </c>
    </row>
    <row r="185" spans="1:7">
      <c r="A185" s="464"/>
      <c r="B185" s="402"/>
      <c r="C185" s="463" t="s">
        <v>416</v>
      </c>
      <c r="D185" s="403">
        <f t="shared" ref="D185:F186" si="53">D181-D183</f>
        <v>0</v>
      </c>
      <c r="E185" s="403">
        <f t="shared" si="53"/>
        <v>39202.399999999907</v>
      </c>
      <c r="F185" s="403">
        <f t="shared" si="53"/>
        <v>73688.999999999767</v>
      </c>
      <c r="G185" s="403">
        <f>G181-G183</f>
        <v>53543.799999999814</v>
      </c>
    </row>
    <row r="186" spans="1:7">
      <c r="A186" s="464"/>
      <c r="B186" s="402"/>
      <c r="C186" s="463" t="s">
        <v>417</v>
      </c>
      <c r="D186" s="403">
        <f t="shared" si="53"/>
        <v>0</v>
      </c>
      <c r="E186" s="403">
        <f t="shared" si="53"/>
        <v>-6519.6000000000931</v>
      </c>
      <c r="F186" s="403">
        <f t="shared" si="53"/>
        <v>44988.09999999986</v>
      </c>
      <c r="G186" s="403">
        <f>G182-G184</f>
        <v>454.6999999997206</v>
      </c>
    </row>
  </sheetData>
  <sheetProtection selectLockedCells="1" sort="0" autoFilter="0" pivotTables="0"/>
  <autoFilter ref="A1:AM1" xr:uid="{00000000-0009-0000-0000-000005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fitToHeight="0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17" man="1"/>
    <brk id="148" max="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O186"/>
  <sheetViews>
    <sheetView zoomScale="115" zoomScaleNormal="115" workbookViewId="0">
      <selection activeCell="B31" sqref="B31"/>
    </sheetView>
  </sheetViews>
  <sheetFormatPr baseColWidth="10" defaultColWidth="11.5" defaultRowHeight="13"/>
  <cols>
    <col min="1" max="1" width="15.1640625" style="252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41" s="244" customFormat="1" ht="18" customHeight="1">
      <c r="A1" s="239" t="s">
        <v>190</v>
      </c>
      <c r="B1" s="240" t="s">
        <v>653</v>
      </c>
      <c r="C1" s="240" t="s">
        <v>108</v>
      </c>
      <c r="D1" s="241" t="s">
        <v>23</v>
      </c>
      <c r="E1" s="242" t="s">
        <v>22</v>
      </c>
      <c r="F1" s="241" t="s">
        <v>23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</row>
    <row r="2" spans="1:41" s="250" customFormat="1" ht="15" customHeight="1">
      <c r="A2" s="245"/>
      <c r="B2" s="246"/>
      <c r="C2" s="247" t="s">
        <v>192</v>
      </c>
      <c r="D2" s="248">
        <v>2015</v>
      </c>
      <c r="E2" s="249">
        <v>2016</v>
      </c>
      <c r="F2" s="248">
        <v>2016</v>
      </c>
      <c r="G2" s="249">
        <v>2017</v>
      </c>
    </row>
    <row r="3" spans="1:41" ht="15" customHeight="1">
      <c r="A3" s="571" t="s">
        <v>193</v>
      </c>
      <c r="B3" s="572"/>
      <c r="C3" s="572"/>
      <c r="D3" s="251"/>
      <c r="E3" s="251"/>
      <c r="F3" s="251"/>
      <c r="G3" s="251"/>
    </row>
    <row r="4" spans="1:41" s="257" customFormat="1" ht="12.75" customHeight="1">
      <c r="A4" s="253">
        <v>30</v>
      </c>
      <c r="B4" s="254"/>
      <c r="C4" s="255" t="s">
        <v>33</v>
      </c>
      <c r="D4" s="535">
        <v>55636</v>
      </c>
      <c r="E4" s="535">
        <v>55971</v>
      </c>
      <c r="F4" s="256">
        <v>56016</v>
      </c>
      <c r="G4" s="256">
        <v>56874</v>
      </c>
    </row>
    <row r="5" spans="1:41" s="257" customFormat="1" ht="12.75" customHeight="1">
      <c r="A5" s="258">
        <v>31</v>
      </c>
      <c r="B5" s="259"/>
      <c r="C5" s="260" t="s">
        <v>194</v>
      </c>
      <c r="D5" s="536">
        <v>31838</v>
      </c>
      <c r="E5" s="536">
        <v>28030</v>
      </c>
      <c r="F5" s="261">
        <v>29216</v>
      </c>
      <c r="G5" s="261">
        <v>25137</v>
      </c>
    </row>
    <row r="6" spans="1:41" s="257" customFormat="1" ht="12.75" customHeight="1">
      <c r="A6" s="262" t="s">
        <v>36</v>
      </c>
      <c r="B6" s="263"/>
      <c r="C6" s="264" t="s">
        <v>195</v>
      </c>
      <c r="D6" s="536">
        <v>3754</v>
      </c>
      <c r="E6" s="536">
        <v>3332</v>
      </c>
      <c r="F6" s="261">
        <v>3810</v>
      </c>
      <c r="G6" s="261">
        <v>3356</v>
      </c>
    </row>
    <row r="7" spans="1:41" s="257" customFormat="1" ht="12.75" customHeight="1">
      <c r="A7" s="262" t="s">
        <v>196</v>
      </c>
      <c r="B7" s="263"/>
      <c r="C7" s="264" t="s">
        <v>197</v>
      </c>
      <c r="D7" s="536">
        <v>771.44299999999998</v>
      </c>
      <c r="E7" s="536">
        <v>480</v>
      </c>
      <c r="F7" s="261">
        <v>1296</v>
      </c>
      <c r="G7" s="261">
        <v>0</v>
      </c>
    </row>
    <row r="8" spans="1:41" s="257" customFormat="1" ht="12.75" customHeight="1">
      <c r="A8" s="265">
        <v>330</v>
      </c>
      <c r="B8" s="259"/>
      <c r="C8" s="260" t="s">
        <v>198</v>
      </c>
      <c r="D8" s="536">
        <v>9257</v>
      </c>
      <c r="E8" s="536">
        <v>8266</v>
      </c>
      <c r="F8" s="261">
        <v>7004</v>
      </c>
      <c r="G8" s="261">
        <v>7272</v>
      </c>
    </row>
    <row r="9" spans="1:41" s="257" customFormat="1" ht="12.75" customHeight="1">
      <c r="A9" s="265">
        <v>332</v>
      </c>
      <c r="B9" s="259"/>
      <c r="C9" s="260" t="s">
        <v>199</v>
      </c>
      <c r="D9" s="536">
        <v>741</v>
      </c>
      <c r="E9" s="536">
        <v>945</v>
      </c>
      <c r="F9" s="261">
        <v>640</v>
      </c>
      <c r="G9" s="261">
        <v>760</v>
      </c>
    </row>
    <row r="10" spans="1:41" s="257" customFormat="1" ht="12.75" customHeight="1">
      <c r="A10" s="265">
        <v>339</v>
      </c>
      <c r="B10" s="259"/>
      <c r="C10" s="260" t="s">
        <v>200</v>
      </c>
      <c r="D10" s="536">
        <v>0</v>
      </c>
      <c r="E10" s="536">
        <v>0</v>
      </c>
      <c r="F10" s="261">
        <v>0</v>
      </c>
      <c r="G10" s="261">
        <v>0</v>
      </c>
    </row>
    <row r="11" spans="1:41" s="257" customFormat="1" ht="12.75" customHeight="1">
      <c r="A11" s="258">
        <v>350</v>
      </c>
      <c r="B11" s="259"/>
      <c r="C11" s="260" t="s">
        <v>201</v>
      </c>
      <c r="D11" s="536">
        <v>2481</v>
      </c>
      <c r="E11" s="536">
        <v>332</v>
      </c>
      <c r="F11" s="261">
        <v>1836</v>
      </c>
      <c r="G11" s="261">
        <v>2687</v>
      </c>
    </row>
    <row r="12" spans="1:41" s="269" customFormat="1" ht="14">
      <c r="A12" s="266">
        <v>351</v>
      </c>
      <c r="B12" s="267"/>
      <c r="C12" s="268" t="s">
        <v>202</v>
      </c>
      <c r="D12" s="536">
        <v>0</v>
      </c>
      <c r="E12" s="536">
        <v>1793</v>
      </c>
      <c r="F12" s="261">
        <v>0</v>
      </c>
      <c r="G12" s="261">
        <v>0</v>
      </c>
    </row>
    <row r="13" spans="1:41" s="257" customFormat="1" ht="12.75" customHeight="1">
      <c r="A13" s="258">
        <v>36</v>
      </c>
      <c r="B13" s="259"/>
      <c r="C13" s="260" t="s">
        <v>203</v>
      </c>
      <c r="D13" s="536">
        <v>146532</v>
      </c>
      <c r="E13" s="536">
        <v>150117</v>
      </c>
      <c r="F13" s="261">
        <v>157620</v>
      </c>
      <c r="G13" s="261">
        <v>160076</v>
      </c>
    </row>
    <row r="14" spans="1:41" s="257" customFormat="1" ht="12.75" customHeight="1">
      <c r="A14" s="270" t="s">
        <v>204</v>
      </c>
      <c r="B14" s="259"/>
      <c r="C14" s="271" t="s">
        <v>205</v>
      </c>
      <c r="D14" s="536">
        <v>39110</v>
      </c>
      <c r="E14" s="536">
        <v>40119</v>
      </c>
      <c r="F14" s="261">
        <v>42146</v>
      </c>
      <c r="G14" s="261">
        <v>37939</v>
      </c>
    </row>
    <row r="15" spans="1:41" s="257" customFormat="1" ht="12.75" customHeight="1">
      <c r="A15" s="270" t="s">
        <v>206</v>
      </c>
      <c r="B15" s="259"/>
      <c r="C15" s="271" t="s">
        <v>207</v>
      </c>
      <c r="D15" s="536">
        <v>20326</v>
      </c>
      <c r="E15" s="536">
        <v>21342</v>
      </c>
      <c r="F15" s="261">
        <v>21639</v>
      </c>
      <c r="G15" s="261">
        <v>21030</v>
      </c>
    </row>
    <row r="16" spans="1:41" s="273" customFormat="1" ht="26.25" customHeight="1">
      <c r="A16" s="270" t="s">
        <v>208</v>
      </c>
      <c r="B16" s="272"/>
      <c r="C16" s="271" t="s">
        <v>209</v>
      </c>
      <c r="D16" s="536">
        <v>8428</v>
      </c>
      <c r="E16" s="536">
        <v>7493</v>
      </c>
      <c r="F16" s="261">
        <v>7754</v>
      </c>
      <c r="G16" s="261">
        <v>7727</v>
      </c>
    </row>
    <row r="17" spans="1:7" s="274" customFormat="1">
      <c r="A17" s="258">
        <v>37</v>
      </c>
      <c r="B17" s="259"/>
      <c r="C17" s="260" t="s">
        <v>210</v>
      </c>
      <c r="D17" s="536">
        <v>39890</v>
      </c>
      <c r="E17" s="536">
        <v>40967</v>
      </c>
      <c r="F17" s="261">
        <v>39066</v>
      </c>
      <c r="G17" s="261">
        <v>38944</v>
      </c>
    </row>
    <row r="18" spans="1:7" s="274" customFormat="1">
      <c r="A18" s="275" t="s">
        <v>211</v>
      </c>
      <c r="B18" s="263"/>
      <c r="C18" s="264" t="s">
        <v>212</v>
      </c>
      <c r="D18" s="536">
        <v>745</v>
      </c>
      <c r="E18" s="536">
        <v>790</v>
      </c>
      <c r="F18" s="261">
        <v>745</v>
      </c>
      <c r="G18" s="261">
        <v>766</v>
      </c>
    </row>
    <row r="19" spans="1:7" s="274" customFormat="1">
      <c r="A19" s="275" t="s">
        <v>213</v>
      </c>
      <c r="B19" s="263"/>
      <c r="C19" s="264" t="s">
        <v>214</v>
      </c>
      <c r="D19" s="536">
        <v>1369</v>
      </c>
      <c r="E19" s="536">
        <v>1141</v>
      </c>
      <c r="F19" s="261">
        <v>446</v>
      </c>
      <c r="G19" s="261">
        <v>792</v>
      </c>
    </row>
    <row r="20" spans="1:7" s="257" customFormat="1" ht="12.75" customHeight="1">
      <c r="A20" s="276">
        <v>39</v>
      </c>
      <c r="B20" s="277"/>
      <c r="C20" s="278" t="s">
        <v>215</v>
      </c>
      <c r="D20" s="537">
        <v>22168</v>
      </c>
      <c r="E20" s="537">
        <v>22396</v>
      </c>
      <c r="F20" s="279">
        <v>22673</v>
      </c>
      <c r="G20" s="279">
        <v>23341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286375</v>
      </c>
      <c r="E21" s="282">
        <f t="shared" si="0"/>
        <v>286421</v>
      </c>
      <c r="F21" s="282">
        <f t="shared" si="0"/>
        <v>291398</v>
      </c>
      <c r="G21" s="282">
        <f t="shared" si="0"/>
        <v>291750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538">
        <v>82236</v>
      </c>
      <c r="E22" s="538">
        <v>81230</v>
      </c>
      <c r="F22" s="283">
        <v>77753</v>
      </c>
      <c r="G22" s="283">
        <v>82028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538">
        <v>16324</v>
      </c>
      <c r="E23" s="538">
        <v>16783</v>
      </c>
      <c r="F23" s="283">
        <v>20207</v>
      </c>
      <c r="G23" s="283">
        <v>16688</v>
      </c>
    </row>
    <row r="24" spans="1:7" s="284" customFormat="1" ht="12.75" customHeight="1">
      <c r="A24" s="258">
        <v>41</v>
      </c>
      <c r="B24" s="259"/>
      <c r="C24" s="260" t="s">
        <v>221</v>
      </c>
      <c r="D24" s="538">
        <v>10778</v>
      </c>
      <c r="E24" s="538">
        <v>4802</v>
      </c>
      <c r="F24" s="283">
        <v>7616</v>
      </c>
      <c r="G24" s="283">
        <v>7653</v>
      </c>
    </row>
    <row r="25" spans="1:7" s="257" customFormat="1" ht="12.75" customHeight="1">
      <c r="A25" s="285">
        <v>42</v>
      </c>
      <c r="B25" s="286"/>
      <c r="C25" s="260" t="s">
        <v>222</v>
      </c>
      <c r="D25" s="538">
        <v>18356</v>
      </c>
      <c r="E25" s="538">
        <v>18270</v>
      </c>
      <c r="F25" s="283">
        <v>18589</v>
      </c>
      <c r="G25" s="283">
        <v>18617</v>
      </c>
    </row>
    <row r="26" spans="1:7" s="288" customFormat="1" ht="12.75" customHeight="1">
      <c r="A26" s="266">
        <v>430</v>
      </c>
      <c r="B26" s="259"/>
      <c r="C26" s="260" t="s">
        <v>223</v>
      </c>
      <c r="D26" s="539">
        <v>1408</v>
      </c>
      <c r="E26" s="539">
        <v>1453</v>
      </c>
      <c r="F26" s="287">
        <v>1398</v>
      </c>
      <c r="G26" s="287">
        <v>1455</v>
      </c>
    </row>
    <row r="27" spans="1:7" s="288" customFormat="1" ht="12.75" customHeight="1">
      <c r="A27" s="266">
        <v>431</v>
      </c>
      <c r="B27" s="259"/>
      <c r="C27" s="260" t="s">
        <v>224</v>
      </c>
      <c r="D27" s="539">
        <v>716</v>
      </c>
      <c r="E27" s="539">
        <v>762</v>
      </c>
      <c r="F27" s="287">
        <v>656</v>
      </c>
      <c r="G27" s="287">
        <v>690</v>
      </c>
    </row>
    <row r="28" spans="1:7" s="288" customFormat="1" ht="12.75" customHeight="1">
      <c r="A28" s="266">
        <v>432</v>
      </c>
      <c r="B28" s="259"/>
      <c r="C28" s="260" t="s">
        <v>225</v>
      </c>
      <c r="D28" s="539">
        <v>0</v>
      </c>
      <c r="E28" s="539">
        <v>0</v>
      </c>
      <c r="F28" s="287">
        <v>0</v>
      </c>
      <c r="G28" s="287">
        <v>0</v>
      </c>
    </row>
    <row r="29" spans="1:7" s="288" customFormat="1" ht="12.75" customHeight="1">
      <c r="A29" s="266">
        <v>439</v>
      </c>
      <c r="B29" s="259"/>
      <c r="C29" s="260" t="s">
        <v>226</v>
      </c>
      <c r="D29" s="539">
        <v>1371</v>
      </c>
      <c r="E29" s="539">
        <v>1007</v>
      </c>
      <c r="F29" s="287">
        <v>1603</v>
      </c>
      <c r="G29" s="287">
        <v>915</v>
      </c>
    </row>
    <row r="30" spans="1:7" s="257" customFormat="1" ht="14">
      <c r="A30" s="266">
        <v>450</v>
      </c>
      <c r="B30" s="267"/>
      <c r="C30" s="268" t="s">
        <v>227</v>
      </c>
      <c r="D30" s="536">
        <v>759</v>
      </c>
      <c r="E30" s="536">
        <v>404</v>
      </c>
      <c r="F30" s="261">
        <v>493</v>
      </c>
      <c r="G30" s="261">
        <v>616</v>
      </c>
    </row>
    <row r="31" spans="1:7" s="269" customFormat="1" ht="14">
      <c r="A31" s="266">
        <v>451</v>
      </c>
      <c r="B31" s="267"/>
      <c r="C31" s="268" t="s">
        <v>228</v>
      </c>
      <c r="D31" s="538">
        <v>31</v>
      </c>
      <c r="E31" s="538">
        <v>3</v>
      </c>
      <c r="F31" s="283">
        <v>37</v>
      </c>
      <c r="G31" s="283">
        <v>23</v>
      </c>
    </row>
    <row r="32" spans="1:7" s="257" customFormat="1" ht="12.75" customHeight="1">
      <c r="A32" s="258">
        <v>46</v>
      </c>
      <c r="B32" s="259"/>
      <c r="C32" s="260" t="s">
        <v>229</v>
      </c>
      <c r="D32" s="538">
        <v>85860</v>
      </c>
      <c r="E32" s="538">
        <v>77205</v>
      </c>
      <c r="F32" s="283">
        <v>93135</v>
      </c>
      <c r="G32" s="283">
        <v>74689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540">
        <v>0</v>
      </c>
      <c r="E33" s="540">
        <v>0</v>
      </c>
      <c r="F33" s="289">
        <v>0</v>
      </c>
      <c r="G33" s="289">
        <v>0</v>
      </c>
    </row>
    <row r="34" spans="1:7" s="257" customFormat="1" ht="15" customHeight="1">
      <c r="A34" s="258">
        <v>47</v>
      </c>
      <c r="B34" s="259"/>
      <c r="C34" s="260" t="s">
        <v>210</v>
      </c>
      <c r="D34" s="538">
        <v>39890</v>
      </c>
      <c r="E34" s="538">
        <v>40967</v>
      </c>
      <c r="F34" s="283">
        <v>39066</v>
      </c>
      <c r="G34" s="283">
        <v>38944</v>
      </c>
    </row>
    <row r="35" spans="1:7" s="257" customFormat="1" ht="15" customHeight="1">
      <c r="A35" s="276">
        <v>49</v>
      </c>
      <c r="B35" s="277"/>
      <c r="C35" s="278" t="s">
        <v>232</v>
      </c>
      <c r="D35" s="537">
        <v>22168</v>
      </c>
      <c r="E35" s="537">
        <v>22396</v>
      </c>
      <c r="F35" s="279">
        <v>22673</v>
      </c>
      <c r="G35" s="279">
        <v>23341</v>
      </c>
    </row>
    <row r="36" spans="1:7" ht="13.5" customHeight="1">
      <c r="A36" s="280"/>
      <c r="B36" s="291"/>
      <c r="C36" s="281" t="s">
        <v>233</v>
      </c>
      <c r="D36" s="282">
        <f t="shared" ref="D36:G36" si="1">D22+D23+D24+D25+D26+D27+D28+D29+D30+D31+D32+D34</f>
        <v>257729</v>
      </c>
      <c r="E36" s="282">
        <f t="shared" si="1"/>
        <v>242886</v>
      </c>
      <c r="F36" s="282">
        <f t="shared" si="1"/>
        <v>260553</v>
      </c>
      <c r="G36" s="282">
        <f t="shared" si="1"/>
        <v>242318</v>
      </c>
    </row>
    <row r="37" spans="1:7" s="292" customFormat="1" ht="15" customHeight="1">
      <c r="A37" s="280"/>
      <c r="B37" s="291"/>
      <c r="C37" s="281" t="s">
        <v>234</v>
      </c>
      <c r="D37" s="282">
        <f t="shared" ref="D37:G37" si="2">D36-D21</f>
        <v>-28646</v>
      </c>
      <c r="E37" s="282">
        <f t="shared" si="2"/>
        <v>-43535</v>
      </c>
      <c r="F37" s="282">
        <f t="shared" si="2"/>
        <v>-30845</v>
      </c>
      <c r="G37" s="282">
        <f t="shared" si="2"/>
        <v>-49432</v>
      </c>
    </row>
    <row r="38" spans="1:7" s="269" customFormat="1" ht="15" customHeight="1">
      <c r="A38" s="265">
        <v>340</v>
      </c>
      <c r="B38" s="259"/>
      <c r="C38" s="260" t="s">
        <v>235</v>
      </c>
      <c r="D38" s="538">
        <v>681</v>
      </c>
      <c r="E38" s="538">
        <v>266</v>
      </c>
      <c r="F38" s="283">
        <v>402</v>
      </c>
      <c r="G38" s="283">
        <v>219</v>
      </c>
    </row>
    <row r="39" spans="1:7" s="269" customFormat="1" ht="15" customHeight="1">
      <c r="A39" s="265">
        <v>341</v>
      </c>
      <c r="B39" s="259"/>
      <c r="C39" s="260" t="s">
        <v>236</v>
      </c>
      <c r="D39" s="538">
        <v>1</v>
      </c>
      <c r="E39" s="538">
        <v>0</v>
      </c>
      <c r="F39" s="283">
        <v>2</v>
      </c>
      <c r="G39" s="283">
        <v>0</v>
      </c>
    </row>
    <row r="40" spans="1:7" s="269" customFormat="1" ht="15" customHeight="1">
      <c r="A40" s="265">
        <v>342</v>
      </c>
      <c r="B40" s="259"/>
      <c r="C40" s="260" t="s">
        <v>237</v>
      </c>
      <c r="D40" s="538">
        <v>0</v>
      </c>
      <c r="E40" s="538">
        <v>0</v>
      </c>
      <c r="F40" s="283">
        <v>0</v>
      </c>
      <c r="G40" s="283">
        <v>0</v>
      </c>
    </row>
    <row r="41" spans="1:7" s="269" customFormat="1" ht="15" customHeight="1">
      <c r="A41" s="265">
        <v>343</v>
      </c>
      <c r="B41" s="259"/>
      <c r="C41" s="260" t="s">
        <v>238</v>
      </c>
      <c r="D41" s="538">
        <v>0</v>
      </c>
      <c r="E41" s="538">
        <v>0</v>
      </c>
      <c r="F41" s="283">
        <v>0</v>
      </c>
      <c r="G41" s="283">
        <v>0</v>
      </c>
    </row>
    <row r="42" spans="1:7" s="269" customFormat="1" ht="15" customHeight="1">
      <c r="A42" s="265">
        <v>344</v>
      </c>
      <c r="B42" s="259"/>
      <c r="C42" s="260" t="s">
        <v>239</v>
      </c>
      <c r="D42" s="538">
        <v>0</v>
      </c>
      <c r="E42" s="538">
        <v>0</v>
      </c>
      <c r="F42" s="283">
        <v>74</v>
      </c>
      <c r="G42" s="283">
        <v>0</v>
      </c>
    </row>
    <row r="43" spans="1:7" s="269" customFormat="1" ht="15" customHeight="1">
      <c r="A43" s="265">
        <v>349</v>
      </c>
      <c r="B43" s="259"/>
      <c r="C43" s="260" t="s">
        <v>240</v>
      </c>
      <c r="D43" s="538">
        <v>0</v>
      </c>
      <c r="E43" s="538">
        <v>0</v>
      </c>
      <c r="F43" s="283">
        <v>0</v>
      </c>
      <c r="G43" s="283">
        <v>0</v>
      </c>
    </row>
    <row r="44" spans="1:7" s="257" customFormat="1" ht="15" customHeight="1">
      <c r="A44" s="258">
        <v>440</v>
      </c>
      <c r="B44" s="259"/>
      <c r="C44" s="260" t="s">
        <v>241</v>
      </c>
      <c r="D44" s="538">
        <v>1351</v>
      </c>
      <c r="E44" s="538">
        <v>1098</v>
      </c>
      <c r="F44" s="283">
        <v>1111</v>
      </c>
      <c r="G44" s="283">
        <v>906</v>
      </c>
    </row>
    <row r="45" spans="1:7" s="257" customFormat="1" ht="15" customHeight="1">
      <c r="A45" s="258">
        <v>441</v>
      </c>
      <c r="B45" s="259"/>
      <c r="C45" s="260" t="s">
        <v>242</v>
      </c>
      <c r="D45" s="538">
        <v>100</v>
      </c>
      <c r="E45" s="538">
        <v>0</v>
      </c>
      <c r="F45" s="283">
        <v>0.26</v>
      </c>
      <c r="G45" s="283">
        <v>0</v>
      </c>
    </row>
    <row r="46" spans="1:7" s="257" customFormat="1" ht="15" customHeight="1">
      <c r="A46" s="258">
        <v>442</v>
      </c>
      <c r="B46" s="259"/>
      <c r="C46" s="260" t="s">
        <v>243</v>
      </c>
      <c r="D46" s="538">
        <v>0</v>
      </c>
      <c r="E46" s="538">
        <v>0</v>
      </c>
      <c r="F46" s="283">
        <v>0</v>
      </c>
      <c r="G46" s="283">
        <v>0</v>
      </c>
    </row>
    <row r="47" spans="1:7" s="257" customFormat="1" ht="15" customHeight="1">
      <c r="A47" s="258">
        <v>443</v>
      </c>
      <c r="B47" s="259"/>
      <c r="C47" s="260" t="s">
        <v>244</v>
      </c>
      <c r="D47" s="538">
        <v>0</v>
      </c>
      <c r="E47" s="538">
        <v>0</v>
      </c>
      <c r="F47" s="283">
        <v>0</v>
      </c>
      <c r="G47" s="283">
        <v>0</v>
      </c>
    </row>
    <row r="48" spans="1:7" s="257" customFormat="1" ht="15" customHeight="1">
      <c r="A48" s="258">
        <v>444</v>
      </c>
      <c r="B48" s="259"/>
      <c r="C48" s="260" t="s">
        <v>239</v>
      </c>
      <c r="D48" s="538">
        <v>5</v>
      </c>
      <c r="E48" s="538">
        <v>0</v>
      </c>
      <c r="F48" s="283">
        <v>174</v>
      </c>
      <c r="G48" s="283">
        <v>2230</v>
      </c>
    </row>
    <row r="49" spans="1:7" s="257" customFormat="1" ht="15" customHeight="1">
      <c r="A49" s="258">
        <v>445</v>
      </c>
      <c r="B49" s="259"/>
      <c r="C49" s="260" t="s">
        <v>245</v>
      </c>
      <c r="D49" s="538">
        <v>232</v>
      </c>
      <c r="E49" s="538">
        <v>224</v>
      </c>
      <c r="F49" s="283">
        <v>665</v>
      </c>
      <c r="G49" s="283">
        <v>255</v>
      </c>
    </row>
    <row r="50" spans="1:7" s="257" customFormat="1" ht="15" customHeight="1">
      <c r="A50" s="258">
        <v>446</v>
      </c>
      <c r="B50" s="259"/>
      <c r="C50" s="260" t="s">
        <v>246</v>
      </c>
      <c r="D50" s="538">
        <v>11742</v>
      </c>
      <c r="E50" s="538">
        <v>11778</v>
      </c>
      <c r="F50" s="283">
        <v>12242</v>
      </c>
      <c r="G50" s="283">
        <v>11865</v>
      </c>
    </row>
    <row r="51" spans="1:7" s="257" customFormat="1" ht="15" customHeight="1">
      <c r="A51" s="258">
        <v>447</v>
      </c>
      <c r="B51" s="259"/>
      <c r="C51" s="260" t="s">
        <v>247</v>
      </c>
      <c r="D51" s="538">
        <v>7228</v>
      </c>
      <c r="E51" s="538">
        <v>7260</v>
      </c>
      <c r="F51" s="283">
        <v>7295</v>
      </c>
      <c r="G51" s="283">
        <v>5713</v>
      </c>
    </row>
    <row r="52" spans="1:7" s="257" customFormat="1" ht="15" customHeight="1">
      <c r="A52" s="258">
        <v>448</v>
      </c>
      <c r="B52" s="259"/>
      <c r="C52" s="260" t="s">
        <v>248</v>
      </c>
      <c r="D52" s="538">
        <v>0</v>
      </c>
      <c r="E52" s="538">
        <v>0</v>
      </c>
      <c r="F52" s="283">
        <v>0</v>
      </c>
      <c r="G52" s="283">
        <v>0</v>
      </c>
    </row>
    <row r="53" spans="1:7" s="257" customFormat="1" ht="15" customHeight="1">
      <c r="A53" s="258">
        <v>449</v>
      </c>
      <c r="B53" s="259"/>
      <c r="C53" s="260" t="s">
        <v>249</v>
      </c>
      <c r="D53" s="538">
        <v>170</v>
      </c>
      <c r="E53" s="538">
        <v>0</v>
      </c>
      <c r="F53" s="283">
        <v>55</v>
      </c>
      <c r="G53" s="283">
        <v>26</v>
      </c>
    </row>
    <row r="54" spans="1:7" s="269" customFormat="1" ht="13.5" customHeight="1">
      <c r="A54" s="293" t="s">
        <v>250</v>
      </c>
      <c r="B54" s="294"/>
      <c r="C54" s="294" t="s">
        <v>251</v>
      </c>
      <c r="D54" s="541">
        <v>36</v>
      </c>
      <c r="E54" s="541">
        <v>0</v>
      </c>
      <c r="F54" s="295">
        <v>0</v>
      </c>
      <c r="G54" s="295">
        <v>0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20146</v>
      </c>
      <c r="E55" s="282">
        <f t="shared" si="3"/>
        <v>20094</v>
      </c>
      <c r="F55" s="282">
        <f t="shared" si="3"/>
        <v>21064.260000000002</v>
      </c>
      <c r="G55" s="282">
        <f t="shared" si="3"/>
        <v>20776</v>
      </c>
    </row>
    <row r="56" spans="1:7" ht="14.25" customHeight="1">
      <c r="A56" s="291"/>
      <c r="B56" s="291"/>
      <c r="C56" s="281" t="s">
        <v>253</v>
      </c>
      <c r="D56" s="282">
        <f t="shared" ref="D56:G56" si="4">D55+D37</f>
        <v>-8500</v>
      </c>
      <c r="E56" s="282">
        <f t="shared" si="4"/>
        <v>-23441</v>
      </c>
      <c r="F56" s="282">
        <f t="shared" si="4"/>
        <v>-9780.739999999998</v>
      </c>
      <c r="G56" s="282">
        <f t="shared" si="4"/>
        <v>-28656</v>
      </c>
    </row>
    <row r="57" spans="1:7" s="257" customFormat="1" ht="15.75" customHeight="1">
      <c r="A57" s="296">
        <v>380</v>
      </c>
      <c r="B57" s="297"/>
      <c r="C57" s="298" t="s">
        <v>254</v>
      </c>
      <c r="D57" s="542">
        <v>0</v>
      </c>
      <c r="E57" s="542">
        <v>0</v>
      </c>
      <c r="F57" s="419">
        <v>0</v>
      </c>
      <c r="G57" s="419">
        <v>0</v>
      </c>
    </row>
    <row r="58" spans="1:7" s="257" customFormat="1" ht="15.75" customHeight="1">
      <c r="A58" s="296">
        <v>381</v>
      </c>
      <c r="B58" s="297"/>
      <c r="C58" s="298" t="s">
        <v>255</v>
      </c>
      <c r="D58" s="542">
        <v>0</v>
      </c>
      <c r="E58" s="542">
        <v>0</v>
      </c>
      <c r="F58" s="419">
        <v>0</v>
      </c>
      <c r="G58" s="419">
        <v>0</v>
      </c>
    </row>
    <row r="59" spans="1:7" s="269" customFormat="1" ht="14">
      <c r="A59" s="266">
        <v>383</v>
      </c>
      <c r="B59" s="267"/>
      <c r="C59" s="268" t="s">
        <v>256</v>
      </c>
      <c r="D59" s="543">
        <v>1099.7260000000001</v>
      </c>
      <c r="E59" s="543">
        <v>0</v>
      </c>
      <c r="F59" s="300">
        <v>980</v>
      </c>
      <c r="G59" s="300">
        <v>0</v>
      </c>
    </row>
    <row r="60" spans="1:7" s="269" customFormat="1" ht="14">
      <c r="A60" s="266">
        <v>3840</v>
      </c>
      <c r="B60" s="267"/>
      <c r="C60" s="268" t="s">
        <v>257</v>
      </c>
      <c r="D60" s="544">
        <v>0</v>
      </c>
      <c r="E60" s="544">
        <v>0</v>
      </c>
      <c r="F60" s="301">
        <v>0</v>
      </c>
      <c r="G60" s="301">
        <v>0</v>
      </c>
    </row>
    <row r="61" spans="1:7" s="269" customFormat="1" ht="14">
      <c r="A61" s="266">
        <v>3841</v>
      </c>
      <c r="B61" s="267"/>
      <c r="C61" s="268" t="s">
        <v>258</v>
      </c>
      <c r="D61" s="544">
        <v>0</v>
      </c>
      <c r="E61" s="544">
        <v>0</v>
      </c>
      <c r="F61" s="301">
        <v>0</v>
      </c>
      <c r="G61" s="301">
        <v>0</v>
      </c>
    </row>
    <row r="62" spans="1:7" s="269" customFormat="1" ht="14">
      <c r="A62" s="302">
        <v>386</v>
      </c>
      <c r="B62" s="303"/>
      <c r="C62" s="304" t="s">
        <v>259</v>
      </c>
      <c r="D62" s="544">
        <v>0</v>
      </c>
      <c r="E62" s="544">
        <v>0</v>
      </c>
      <c r="F62" s="301">
        <v>0</v>
      </c>
      <c r="G62" s="301">
        <v>0</v>
      </c>
    </row>
    <row r="63" spans="1:7" s="269" customFormat="1" ht="28">
      <c r="A63" s="266">
        <v>387</v>
      </c>
      <c r="B63" s="267"/>
      <c r="C63" s="268" t="s">
        <v>260</v>
      </c>
      <c r="D63" s="544">
        <v>0</v>
      </c>
      <c r="E63" s="544">
        <v>0</v>
      </c>
      <c r="F63" s="301">
        <v>0</v>
      </c>
      <c r="G63" s="301">
        <v>0</v>
      </c>
    </row>
    <row r="64" spans="1:7" s="269" customFormat="1">
      <c r="A64" s="275">
        <v>389</v>
      </c>
      <c r="B64" s="472"/>
      <c r="C64" s="264" t="s">
        <v>61</v>
      </c>
      <c r="D64" s="540">
        <v>20000</v>
      </c>
      <c r="E64" s="540">
        <v>0</v>
      </c>
      <c r="F64" s="289">
        <v>0</v>
      </c>
      <c r="G64" s="289">
        <v>0</v>
      </c>
    </row>
    <row r="65" spans="1:7" s="257" customFormat="1">
      <c r="A65" s="265" t="s">
        <v>261</v>
      </c>
      <c r="B65" s="259"/>
      <c r="C65" s="260" t="s">
        <v>262</v>
      </c>
      <c r="D65" s="538">
        <v>26000</v>
      </c>
      <c r="E65" s="538">
        <v>0</v>
      </c>
      <c r="F65" s="283">
        <v>0</v>
      </c>
      <c r="G65" s="283">
        <v>0</v>
      </c>
    </row>
    <row r="66" spans="1:7" s="308" customFormat="1" ht="14">
      <c r="A66" s="306" t="s">
        <v>263</v>
      </c>
      <c r="B66" s="307"/>
      <c r="C66" s="268" t="s">
        <v>264</v>
      </c>
      <c r="D66" s="543">
        <v>0</v>
      </c>
      <c r="E66" s="543">
        <v>0</v>
      </c>
      <c r="F66" s="300">
        <v>0</v>
      </c>
      <c r="G66" s="300">
        <v>0</v>
      </c>
    </row>
    <row r="67" spans="1:7" s="257" customFormat="1">
      <c r="A67" s="309">
        <v>481</v>
      </c>
      <c r="B67" s="259"/>
      <c r="C67" s="260" t="s">
        <v>265</v>
      </c>
      <c r="D67" s="538">
        <v>0</v>
      </c>
      <c r="E67" s="538">
        <v>0</v>
      </c>
      <c r="F67" s="283">
        <v>0</v>
      </c>
      <c r="G67" s="283">
        <v>0</v>
      </c>
    </row>
    <row r="68" spans="1:7" s="257" customFormat="1">
      <c r="A68" s="309">
        <v>482</v>
      </c>
      <c r="B68" s="259"/>
      <c r="C68" s="260" t="s">
        <v>266</v>
      </c>
      <c r="D68" s="538">
        <v>0</v>
      </c>
      <c r="E68" s="538">
        <v>0</v>
      </c>
      <c r="F68" s="283">
        <v>0</v>
      </c>
      <c r="G68" s="283">
        <v>0</v>
      </c>
    </row>
    <row r="69" spans="1:7" s="257" customFormat="1">
      <c r="A69" s="309">
        <v>483</v>
      </c>
      <c r="B69" s="259"/>
      <c r="C69" s="260" t="s">
        <v>267</v>
      </c>
      <c r="D69" s="538">
        <v>0</v>
      </c>
      <c r="E69" s="538">
        <v>0</v>
      </c>
      <c r="F69" s="283">
        <v>0</v>
      </c>
      <c r="G69" s="283">
        <v>0</v>
      </c>
    </row>
    <row r="70" spans="1:7" s="257" customFormat="1">
      <c r="A70" s="309">
        <v>484</v>
      </c>
      <c r="B70" s="259"/>
      <c r="C70" s="260" t="s">
        <v>268</v>
      </c>
      <c r="D70" s="538">
        <v>0</v>
      </c>
      <c r="E70" s="538">
        <v>0</v>
      </c>
      <c r="F70" s="283">
        <v>0</v>
      </c>
      <c r="G70" s="283">
        <v>0</v>
      </c>
    </row>
    <row r="71" spans="1:7" s="257" customFormat="1">
      <c r="A71" s="309">
        <v>485</v>
      </c>
      <c r="B71" s="259"/>
      <c r="C71" s="260" t="s">
        <v>269</v>
      </c>
      <c r="D71" s="538">
        <v>0</v>
      </c>
      <c r="E71" s="538">
        <v>0</v>
      </c>
      <c r="F71" s="283">
        <v>0</v>
      </c>
      <c r="G71" s="283">
        <v>0</v>
      </c>
    </row>
    <row r="72" spans="1:7" s="257" customFormat="1">
      <c r="A72" s="309">
        <v>486</v>
      </c>
      <c r="B72" s="259"/>
      <c r="C72" s="260" t="s">
        <v>270</v>
      </c>
      <c r="D72" s="538">
        <v>0</v>
      </c>
      <c r="E72" s="538">
        <v>0</v>
      </c>
      <c r="F72" s="283">
        <v>0</v>
      </c>
      <c r="G72" s="283">
        <v>0</v>
      </c>
    </row>
    <row r="73" spans="1:7" s="269" customFormat="1">
      <c r="A73" s="309">
        <v>487</v>
      </c>
      <c r="B73" s="263"/>
      <c r="C73" s="264" t="s">
        <v>271</v>
      </c>
      <c r="D73" s="540">
        <v>0</v>
      </c>
      <c r="E73" s="540">
        <v>0</v>
      </c>
      <c r="F73" s="289">
        <v>0</v>
      </c>
      <c r="G73" s="289">
        <v>0</v>
      </c>
    </row>
    <row r="74" spans="1:7" s="269" customFormat="1">
      <c r="A74" s="309">
        <v>489</v>
      </c>
      <c r="B74" s="310"/>
      <c r="C74" s="278" t="s">
        <v>78</v>
      </c>
      <c r="D74" s="540">
        <v>0</v>
      </c>
      <c r="E74" s="540">
        <v>16000</v>
      </c>
      <c r="F74" s="289">
        <v>0</v>
      </c>
      <c r="G74" s="289">
        <v>18500</v>
      </c>
    </row>
    <row r="75" spans="1:7" s="269" customFormat="1">
      <c r="A75" s="311" t="s">
        <v>272</v>
      </c>
      <c r="B75" s="310"/>
      <c r="C75" s="278" t="s">
        <v>273</v>
      </c>
      <c r="D75" s="538">
        <v>0</v>
      </c>
      <c r="E75" s="538">
        <v>0</v>
      </c>
      <c r="F75" s="283">
        <v>0</v>
      </c>
      <c r="G75" s="283">
        <v>0</v>
      </c>
    </row>
    <row r="76" spans="1:7">
      <c r="A76" s="280"/>
      <c r="B76" s="280"/>
      <c r="C76" s="281" t="s">
        <v>274</v>
      </c>
      <c r="D76" s="282">
        <f t="shared" ref="D76:G76" si="5">SUM(D65:D74)-SUM(D57:D64)</f>
        <v>4900.2740000000013</v>
      </c>
      <c r="E76" s="282">
        <f t="shared" si="5"/>
        <v>16000</v>
      </c>
      <c r="F76" s="282">
        <f t="shared" si="5"/>
        <v>-980</v>
      </c>
      <c r="G76" s="282">
        <f t="shared" si="5"/>
        <v>18500</v>
      </c>
    </row>
    <row r="77" spans="1:7">
      <c r="A77" s="312"/>
      <c r="B77" s="312"/>
      <c r="C77" s="281" t="s">
        <v>275</v>
      </c>
      <c r="D77" s="282">
        <f t="shared" ref="D77:G77" si="6">D56+D76</f>
        <v>-3599.7259999999987</v>
      </c>
      <c r="E77" s="282">
        <f t="shared" si="6"/>
        <v>-7441</v>
      </c>
      <c r="F77" s="282">
        <f t="shared" si="6"/>
        <v>-10760.739999999998</v>
      </c>
      <c r="G77" s="282">
        <f t="shared" si="6"/>
        <v>-10156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330324.72600000002</v>
      </c>
      <c r="E78" s="315">
        <f t="shared" si="7"/>
        <v>309083</v>
      </c>
      <c r="F78" s="315">
        <f t="shared" si="7"/>
        <v>315529</v>
      </c>
      <c r="G78" s="315">
        <f t="shared" si="7"/>
        <v>315310</v>
      </c>
    </row>
    <row r="79" spans="1:7">
      <c r="A79" s="313">
        <v>4</v>
      </c>
      <c r="B79" s="313"/>
      <c r="C79" s="314" t="s">
        <v>277</v>
      </c>
      <c r="D79" s="315">
        <f t="shared" ref="D79:G79" si="8">D35+D36+SUM(D44:D53)+SUM(D65:D74)</f>
        <v>326725</v>
      </c>
      <c r="E79" s="315">
        <f t="shared" si="8"/>
        <v>301642</v>
      </c>
      <c r="F79" s="315">
        <f t="shared" si="8"/>
        <v>304768.26</v>
      </c>
      <c r="G79" s="315">
        <f t="shared" si="8"/>
        <v>305154</v>
      </c>
    </row>
    <row r="80" spans="1:7">
      <c r="C80" s="292"/>
      <c r="D80" s="316"/>
      <c r="E80" s="316"/>
      <c r="F80" s="316"/>
      <c r="G80" s="316"/>
    </row>
    <row r="81" spans="1:7">
      <c r="A81" s="573" t="s">
        <v>278</v>
      </c>
      <c r="B81" s="574"/>
      <c r="C81" s="574"/>
      <c r="D81" s="498"/>
      <c r="E81" s="498"/>
      <c r="F81" s="498"/>
      <c r="G81" s="498"/>
    </row>
    <row r="82" spans="1:7" s="257" customFormat="1">
      <c r="A82" s="318">
        <v>50</v>
      </c>
      <c r="B82" s="319"/>
      <c r="C82" s="319" t="s">
        <v>279</v>
      </c>
      <c r="D82" s="538">
        <v>6889</v>
      </c>
      <c r="E82" s="538">
        <v>9105</v>
      </c>
      <c r="F82" s="283">
        <v>13774</v>
      </c>
      <c r="G82" s="283">
        <v>23810</v>
      </c>
    </row>
    <row r="83" spans="1:7" s="257" customFormat="1">
      <c r="A83" s="318">
        <v>51</v>
      </c>
      <c r="B83" s="319"/>
      <c r="C83" s="319" t="s">
        <v>280</v>
      </c>
      <c r="D83" s="538">
        <v>2109</v>
      </c>
      <c r="E83" s="538">
        <v>1232</v>
      </c>
      <c r="F83" s="283">
        <v>3523</v>
      </c>
      <c r="G83" s="283">
        <v>500</v>
      </c>
    </row>
    <row r="84" spans="1:7" s="257" customFormat="1">
      <c r="A84" s="318">
        <v>52</v>
      </c>
      <c r="B84" s="319"/>
      <c r="C84" s="319" t="s">
        <v>281</v>
      </c>
      <c r="D84" s="538">
        <v>536</v>
      </c>
      <c r="E84" s="538">
        <v>892</v>
      </c>
      <c r="F84" s="283">
        <v>779</v>
      </c>
      <c r="G84" s="283">
        <v>1055</v>
      </c>
    </row>
    <row r="85" spans="1:7" s="257" customFormat="1">
      <c r="A85" s="320">
        <v>54</v>
      </c>
      <c r="B85" s="321"/>
      <c r="C85" s="321" t="s">
        <v>282</v>
      </c>
      <c r="D85" s="538">
        <v>652</v>
      </c>
      <c r="E85" s="538">
        <v>1300</v>
      </c>
      <c r="F85" s="283">
        <v>74</v>
      </c>
      <c r="G85" s="283">
        <v>2800</v>
      </c>
    </row>
    <row r="86" spans="1:7" s="257" customFormat="1">
      <c r="A86" s="320">
        <v>55</v>
      </c>
      <c r="B86" s="321"/>
      <c r="C86" s="321" t="s">
        <v>283</v>
      </c>
      <c r="D86" s="538">
        <v>0</v>
      </c>
      <c r="E86" s="538">
        <v>0</v>
      </c>
      <c r="F86" s="283">
        <v>0</v>
      </c>
      <c r="G86" s="283">
        <v>0</v>
      </c>
    </row>
    <row r="87" spans="1:7" s="257" customFormat="1">
      <c r="A87" s="320">
        <v>56</v>
      </c>
      <c r="B87" s="321"/>
      <c r="C87" s="321" t="s">
        <v>284</v>
      </c>
      <c r="D87" s="538">
        <v>5638</v>
      </c>
      <c r="E87" s="538">
        <v>7180</v>
      </c>
      <c r="F87" s="283">
        <v>5827</v>
      </c>
      <c r="G87" s="283">
        <v>6527</v>
      </c>
    </row>
    <row r="88" spans="1:7" s="257" customFormat="1">
      <c r="A88" s="318">
        <v>57</v>
      </c>
      <c r="B88" s="319"/>
      <c r="C88" s="319" t="s">
        <v>285</v>
      </c>
      <c r="D88" s="538">
        <v>7052</v>
      </c>
      <c r="E88" s="538">
        <v>10578</v>
      </c>
      <c r="F88" s="283">
        <v>12912</v>
      </c>
      <c r="G88" s="283">
        <v>11800</v>
      </c>
    </row>
    <row r="89" spans="1:7" s="257" customFormat="1">
      <c r="A89" s="318">
        <v>580</v>
      </c>
      <c r="B89" s="319"/>
      <c r="C89" s="319" t="s">
        <v>286</v>
      </c>
      <c r="D89" s="538">
        <v>0</v>
      </c>
      <c r="E89" s="538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287</v>
      </c>
      <c r="D90" s="538">
        <v>0</v>
      </c>
      <c r="E90" s="538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288</v>
      </c>
      <c r="D91" s="538">
        <v>0</v>
      </c>
      <c r="E91" s="538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289</v>
      </c>
      <c r="D92" s="538">
        <v>0</v>
      </c>
      <c r="E92" s="538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290</v>
      </c>
      <c r="D93" s="538">
        <v>0</v>
      </c>
      <c r="E93" s="538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291</v>
      </c>
      <c r="D94" s="545">
        <v>0</v>
      </c>
      <c r="E94" s="545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292</v>
      </c>
      <c r="D95" s="326">
        <f t="shared" ref="D95:G95" si="9">SUM(D82:D94)</f>
        <v>22876</v>
      </c>
      <c r="E95" s="326">
        <f t="shared" si="9"/>
        <v>30287</v>
      </c>
      <c r="F95" s="326">
        <f t="shared" si="9"/>
        <v>36889</v>
      </c>
      <c r="G95" s="326">
        <f t="shared" si="9"/>
        <v>46492</v>
      </c>
    </row>
    <row r="96" spans="1:7" s="257" customFormat="1">
      <c r="A96" s="318">
        <v>60</v>
      </c>
      <c r="B96" s="319"/>
      <c r="C96" s="319" t="s">
        <v>293</v>
      </c>
      <c r="D96" s="546">
        <v>0</v>
      </c>
      <c r="E96" s="546">
        <v>0</v>
      </c>
      <c r="F96" s="410">
        <v>0</v>
      </c>
      <c r="G96" s="410">
        <v>0</v>
      </c>
    </row>
    <row r="97" spans="1:7" s="257" customFormat="1">
      <c r="A97" s="318">
        <v>61</v>
      </c>
      <c r="B97" s="319"/>
      <c r="C97" s="319" t="s">
        <v>294</v>
      </c>
      <c r="D97" s="546">
        <v>2081</v>
      </c>
      <c r="E97" s="546">
        <v>1795</v>
      </c>
      <c r="F97" s="410">
        <v>4215</v>
      </c>
      <c r="G97" s="410">
        <v>1485</v>
      </c>
    </row>
    <row r="98" spans="1:7" s="257" customFormat="1">
      <c r="A98" s="318">
        <v>62</v>
      </c>
      <c r="B98" s="319"/>
      <c r="C98" s="319" t="s">
        <v>295</v>
      </c>
      <c r="D98" s="546">
        <v>0</v>
      </c>
      <c r="E98" s="546">
        <v>0</v>
      </c>
      <c r="F98" s="410">
        <v>0</v>
      </c>
      <c r="G98" s="410">
        <v>0</v>
      </c>
    </row>
    <row r="99" spans="1:7" s="257" customFormat="1">
      <c r="A99" s="318">
        <v>63</v>
      </c>
      <c r="B99" s="319"/>
      <c r="C99" s="319" t="s">
        <v>296</v>
      </c>
      <c r="D99" s="546">
        <v>1152</v>
      </c>
      <c r="E99" s="546">
        <v>70</v>
      </c>
      <c r="F99" s="410">
        <v>-16</v>
      </c>
      <c r="G99" s="410">
        <v>21563</v>
      </c>
    </row>
    <row r="100" spans="1:7" s="257" customFormat="1">
      <c r="A100" s="320">
        <v>64</v>
      </c>
      <c r="B100" s="321"/>
      <c r="C100" s="321" t="s">
        <v>297</v>
      </c>
      <c r="D100" s="546">
        <v>918</v>
      </c>
      <c r="E100" s="546">
        <v>911</v>
      </c>
      <c r="F100" s="410">
        <v>1660</v>
      </c>
      <c r="G100" s="410">
        <v>913</v>
      </c>
    </row>
    <row r="101" spans="1:7" s="257" customFormat="1">
      <c r="A101" s="320">
        <v>65</v>
      </c>
      <c r="B101" s="321"/>
      <c r="C101" s="321" t="s">
        <v>298</v>
      </c>
      <c r="D101" s="546">
        <v>0</v>
      </c>
      <c r="E101" s="546">
        <v>0</v>
      </c>
      <c r="F101" s="410">
        <v>0</v>
      </c>
      <c r="G101" s="410">
        <v>0</v>
      </c>
    </row>
    <row r="102" spans="1:7" s="257" customFormat="1">
      <c r="A102" s="320">
        <v>66</v>
      </c>
      <c r="B102" s="321"/>
      <c r="C102" s="321" t="s">
        <v>299</v>
      </c>
      <c r="D102" s="546">
        <v>0</v>
      </c>
      <c r="E102" s="546">
        <v>0</v>
      </c>
      <c r="F102" s="410">
        <v>0</v>
      </c>
      <c r="G102" s="410">
        <v>0</v>
      </c>
    </row>
    <row r="103" spans="1:7" s="257" customFormat="1">
      <c r="A103" s="318">
        <v>67</v>
      </c>
      <c r="B103" s="319"/>
      <c r="C103" s="319" t="s">
        <v>285</v>
      </c>
      <c r="D103" s="547">
        <v>7053</v>
      </c>
      <c r="E103" s="547">
        <v>10578</v>
      </c>
      <c r="F103" s="412">
        <v>12912</v>
      </c>
      <c r="G103" s="412">
        <v>11800</v>
      </c>
    </row>
    <row r="104" spans="1:7" s="257" customFormat="1" ht="28">
      <c r="A104" s="327" t="s">
        <v>300</v>
      </c>
      <c r="B104" s="319"/>
      <c r="C104" s="328" t="s">
        <v>301</v>
      </c>
      <c r="D104" s="547">
        <v>0</v>
      </c>
      <c r="E104" s="547">
        <v>0</v>
      </c>
      <c r="F104" s="412">
        <v>0</v>
      </c>
      <c r="G104" s="412">
        <v>0</v>
      </c>
    </row>
    <row r="105" spans="1:7" s="257" customFormat="1" ht="42">
      <c r="A105" s="329" t="s">
        <v>302</v>
      </c>
      <c r="B105" s="323"/>
      <c r="C105" s="330" t="s">
        <v>303</v>
      </c>
      <c r="D105" s="548">
        <v>30</v>
      </c>
      <c r="E105" s="548">
        <v>2185</v>
      </c>
      <c r="F105" s="414">
        <v>850</v>
      </c>
      <c r="G105" s="414">
        <v>85</v>
      </c>
    </row>
    <row r="106" spans="1:7">
      <c r="A106" s="324">
        <v>6</v>
      </c>
      <c r="B106" s="325"/>
      <c r="C106" s="325" t="s">
        <v>304</v>
      </c>
      <c r="D106" s="326">
        <f t="shared" ref="D106:G106" si="10">SUM(D96:D105)</f>
        <v>11234</v>
      </c>
      <c r="E106" s="326">
        <f t="shared" si="10"/>
        <v>15539</v>
      </c>
      <c r="F106" s="326">
        <f t="shared" si="10"/>
        <v>19621</v>
      </c>
      <c r="G106" s="326">
        <f t="shared" si="10"/>
        <v>35846</v>
      </c>
    </row>
    <row r="107" spans="1:7">
      <c r="A107" s="331" t="s">
        <v>305</v>
      </c>
      <c r="B107" s="331"/>
      <c r="C107" s="325" t="s">
        <v>3</v>
      </c>
      <c r="D107" s="326">
        <f t="shared" ref="D107:G107" si="11">(D95-D88)-(D106-D103)</f>
        <v>11643</v>
      </c>
      <c r="E107" s="326">
        <f t="shared" si="11"/>
        <v>14748</v>
      </c>
      <c r="F107" s="326">
        <f t="shared" si="11"/>
        <v>17268</v>
      </c>
      <c r="G107" s="326">
        <f t="shared" si="11"/>
        <v>10646</v>
      </c>
    </row>
    <row r="108" spans="1:7">
      <c r="A108" s="332" t="s">
        <v>306</v>
      </c>
      <c r="B108" s="332"/>
      <c r="C108" s="333" t="s">
        <v>307</v>
      </c>
      <c r="D108" s="326">
        <f t="shared" ref="D108:G108" si="12">D107-D85-D86+D100+D101</f>
        <v>11909</v>
      </c>
      <c r="E108" s="326">
        <f t="shared" si="12"/>
        <v>14359</v>
      </c>
      <c r="F108" s="326">
        <f t="shared" si="12"/>
        <v>18854</v>
      </c>
      <c r="G108" s="326">
        <f t="shared" si="12"/>
        <v>8759</v>
      </c>
    </row>
    <row r="109" spans="1:7">
      <c r="C109" s="292"/>
      <c r="D109" s="316"/>
      <c r="E109" s="316"/>
      <c r="F109" s="316"/>
      <c r="G109" s="316"/>
    </row>
    <row r="110" spans="1:7">
      <c r="A110" s="334" t="s">
        <v>308</v>
      </c>
      <c r="B110" s="335"/>
      <c r="C110" s="334"/>
      <c r="D110" s="316"/>
      <c r="E110" s="316"/>
      <c r="F110" s="316"/>
      <c r="G110" s="316"/>
    </row>
    <row r="111" spans="1:7" s="257" customFormat="1">
      <c r="A111" s="336">
        <v>10</v>
      </c>
      <c r="B111" s="337"/>
      <c r="C111" s="337" t="s">
        <v>309</v>
      </c>
      <c r="D111" s="338">
        <f t="shared" ref="D111:G111" si="13">D112+D117</f>
        <v>175078</v>
      </c>
      <c r="E111" s="338">
        <f t="shared" si="13"/>
        <v>0</v>
      </c>
      <c r="F111" s="338">
        <f t="shared" si="13"/>
        <v>157475</v>
      </c>
      <c r="G111" s="338">
        <f t="shared" si="13"/>
        <v>0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:G112" si="14">D113+D114+D115+D116</f>
        <v>117943</v>
      </c>
      <c r="E112" s="338">
        <f t="shared" si="14"/>
        <v>0</v>
      </c>
      <c r="F112" s="338">
        <f t="shared" si="14"/>
        <v>116054</v>
      </c>
      <c r="G112" s="338">
        <f t="shared" si="14"/>
        <v>0</v>
      </c>
    </row>
    <row r="113" spans="1:7" s="257" customFormat="1">
      <c r="A113" s="341" t="s">
        <v>312</v>
      </c>
      <c r="B113" s="342"/>
      <c r="C113" s="342" t="s">
        <v>313</v>
      </c>
      <c r="D113" s="538">
        <v>100631</v>
      </c>
      <c r="E113" s="283"/>
      <c r="F113" s="283">
        <v>80855</v>
      </c>
      <c r="G113" s="283"/>
    </row>
    <row r="114" spans="1:7" s="308" customFormat="1" ht="15" customHeight="1">
      <c r="A114" s="343">
        <v>102</v>
      </c>
      <c r="B114" s="344"/>
      <c r="C114" s="344" t="s">
        <v>314</v>
      </c>
      <c r="D114" s="543">
        <v>6652</v>
      </c>
      <c r="E114" s="300"/>
      <c r="F114" s="300">
        <v>22600</v>
      </c>
      <c r="G114" s="300"/>
    </row>
    <row r="115" spans="1:7" s="257" customFormat="1">
      <c r="A115" s="341">
        <v>104</v>
      </c>
      <c r="B115" s="342"/>
      <c r="C115" s="342" t="s">
        <v>315</v>
      </c>
      <c r="D115" s="538">
        <v>10497</v>
      </c>
      <c r="E115" s="283"/>
      <c r="F115" s="283">
        <v>12367</v>
      </c>
      <c r="G115" s="283"/>
    </row>
    <row r="116" spans="1:7" s="257" customFormat="1">
      <c r="A116" s="341">
        <v>106</v>
      </c>
      <c r="B116" s="342"/>
      <c r="C116" s="342" t="s">
        <v>316</v>
      </c>
      <c r="D116" s="538">
        <v>163</v>
      </c>
      <c r="E116" s="283"/>
      <c r="F116" s="283">
        <v>232</v>
      </c>
      <c r="G116" s="283"/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E117" si="15">D118+D119+D120</f>
        <v>57135</v>
      </c>
      <c r="E117" s="338">
        <f t="shared" si="15"/>
        <v>0</v>
      </c>
      <c r="F117" s="338">
        <v>41421</v>
      </c>
      <c r="G117" s="338">
        <v>0</v>
      </c>
    </row>
    <row r="118" spans="1:7" s="257" customFormat="1">
      <c r="A118" s="341">
        <v>107</v>
      </c>
      <c r="B118" s="342"/>
      <c r="C118" s="342" t="s">
        <v>319</v>
      </c>
      <c r="D118" s="538">
        <v>56817</v>
      </c>
      <c r="E118" s="283"/>
      <c r="F118" s="283">
        <v>41177</v>
      </c>
      <c r="G118" s="283"/>
    </row>
    <row r="119" spans="1:7" s="257" customFormat="1">
      <c r="A119" s="341">
        <v>108</v>
      </c>
      <c r="B119" s="342"/>
      <c r="C119" s="342" t="s">
        <v>320</v>
      </c>
      <c r="D119" s="538">
        <v>318</v>
      </c>
      <c r="E119" s="283"/>
      <c r="F119" s="283">
        <v>244</v>
      </c>
      <c r="G119" s="283"/>
    </row>
    <row r="120" spans="1:7" s="347" customFormat="1" ht="14">
      <c r="A120" s="343">
        <v>109</v>
      </c>
      <c r="B120" s="345"/>
      <c r="C120" s="345" t="s">
        <v>321</v>
      </c>
      <c r="D120" s="549"/>
      <c r="E120" s="346"/>
      <c r="F120" s="346"/>
      <c r="G120" s="346"/>
    </row>
    <row r="121" spans="1:7" s="257" customFormat="1">
      <c r="A121" s="339">
        <v>14</v>
      </c>
      <c r="B121" s="340"/>
      <c r="C121" s="340" t="s">
        <v>322</v>
      </c>
      <c r="D121" s="348">
        <f t="shared" ref="D121:G121" si="16">SUM(D122:D130)</f>
        <v>128585</v>
      </c>
      <c r="E121" s="348">
        <f t="shared" si="16"/>
        <v>0</v>
      </c>
      <c r="F121" s="348">
        <f t="shared" si="16"/>
        <v>130325</v>
      </c>
      <c r="G121" s="348">
        <f t="shared" si="16"/>
        <v>0</v>
      </c>
    </row>
    <row r="122" spans="1:7" s="257" customFormat="1">
      <c r="A122" s="341" t="s">
        <v>323</v>
      </c>
      <c r="B122" s="342"/>
      <c r="C122" s="342" t="s">
        <v>324</v>
      </c>
      <c r="D122" s="538">
        <v>69258</v>
      </c>
      <c r="E122" s="283"/>
      <c r="F122" s="283">
        <v>74517</v>
      </c>
      <c r="G122" s="283"/>
    </row>
    <row r="123" spans="1:7" s="257" customFormat="1">
      <c r="A123" s="341">
        <v>144</v>
      </c>
      <c r="B123" s="342"/>
      <c r="C123" s="342" t="s">
        <v>282</v>
      </c>
      <c r="D123" s="538">
        <v>6178</v>
      </c>
      <c r="E123" s="283"/>
      <c r="F123" s="283">
        <v>4592</v>
      </c>
      <c r="G123" s="283"/>
    </row>
    <row r="124" spans="1:7" s="257" customFormat="1">
      <c r="A124" s="341">
        <v>145</v>
      </c>
      <c r="B124" s="342"/>
      <c r="C124" s="342" t="s">
        <v>325</v>
      </c>
      <c r="D124" s="550">
        <v>22165</v>
      </c>
      <c r="E124" s="349"/>
      <c r="F124" s="349">
        <v>22165</v>
      </c>
      <c r="G124" s="349"/>
    </row>
    <row r="125" spans="1:7" s="257" customFormat="1">
      <c r="A125" s="341">
        <v>146</v>
      </c>
      <c r="B125" s="342"/>
      <c r="C125" s="342" t="s">
        <v>326</v>
      </c>
      <c r="D125" s="550">
        <v>30984</v>
      </c>
      <c r="E125" s="349"/>
      <c r="F125" s="349">
        <v>29051</v>
      </c>
      <c r="G125" s="349"/>
    </row>
    <row r="126" spans="1:7" s="347" customFormat="1" ht="29.5" customHeight="1">
      <c r="A126" s="343" t="s">
        <v>327</v>
      </c>
      <c r="B126" s="345"/>
      <c r="C126" s="345" t="s">
        <v>328</v>
      </c>
      <c r="D126" s="551"/>
      <c r="E126" s="350"/>
      <c r="F126" s="350"/>
      <c r="G126" s="350"/>
    </row>
    <row r="127" spans="1:7" s="257" customFormat="1">
      <c r="A127" s="341">
        <v>1484</v>
      </c>
      <c r="B127" s="342"/>
      <c r="C127" s="342" t="s">
        <v>329</v>
      </c>
      <c r="D127" s="550"/>
      <c r="E127" s="349"/>
      <c r="F127" s="349"/>
      <c r="G127" s="349"/>
    </row>
    <row r="128" spans="1:7" s="257" customFormat="1">
      <c r="A128" s="341">
        <v>1485</v>
      </c>
      <c r="B128" s="342"/>
      <c r="C128" s="342" t="s">
        <v>330</v>
      </c>
      <c r="D128" s="550"/>
      <c r="E128" s="349"/>
      <c r="F128" s="349"/>
      <c r="G128" s="349"/>
    </row>
    <row r="129" spans="1:7" s="257" customFormat="1">
      <c r="A129" s="341">
        <v>1486</v>
      </c>
      <c r="B129" s="342"/>
      <c r="C129" s="342" t="s">
        <v>331</v>
      </c>
      <c r="D129" s="550"/>
      <c r="E129" s="349"/>
      <c r="F129" s="349"/>
      <c r="G129" s="349"/>
    </row>
    <row r="130" spans="1:7" s="257" customFormat="1">
      <c r="A130" s="351">
        <v>1489</v>
      </c>
      <c r="B130" s="352"/>
      <c r="C130" s="352" t="s">
        <v>332</v>
      </c>
      <c r="D130" s="552"/>
      <c r="E130" s="353"/>
      <c r="F130" s="353"/>
      <c r="G130" s="353"/>
    </row>
    <row r="131" spans="1:7">
      <c r="A131" s="354">
        <v>1</v>
      </c>
      <c r="B131" s="355"/>
      <c r="C131" s="354" t="s">
        <v>333</v>
      </c>
      <c r="D131" s="356">
        <f>D111+D121</f>
        <v>303663</v>
      </c>
      <c r="E131" s="356">
        <f>E111+E121</f>
        <v>0</v>
      </c>
      <c r="F131" s="356">
        <f>F111+F121</f>
        <v>287800</v>
      </c>
      <c r="G131" s="356">
        <f>G111+G121</f>
        <v>0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336">
        <v>20</v>
      </c>
      <c r="B133" s="337"/>
      <c r="C133" s="337" t="s">
        <v>334</v>
      </c>
      <c r="D133" s="466">
        <f t="shared" ref="D133:G133" si="17">D134+D140</f>
        <v>110692</v>
      </c>
      <c r="E133" s="466">
        <f t="shared" si="17"/>
        <v>0</v>
      </c>
      <c r="F133" s="466">
        <f t="shared" si="17"/>
        <v>105642</v>
      </c>
      <c r="G133" s="466">
        <f t="shared" si="17"/>
        <v>0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:G134" si="18">D135+D136+D138+D139</f>
        <v>59819</v>
      </c>
      <c r="E134" s="338">
        <f t="shared" si="18"/>
        <v>0</v>
      </c>
      <c r="F134" s="338">
        <f t="shared" si="18"/>
        <v>48709</v>
      </c>
      <c r="G134" s="338">
        <f t="shared" si="18"/>
        <v>0</v>
      </c>
    </row>
    <row r="135" spans="1:7" s="269" customFormat="1">
      <c r="A135" s="359">
        <v>200</v>
      </c>
      <c r="B135" s="342"/>
      <c r="C135" s="342" t="s">
        <v>337</v>
      </c>
      <c r="D135" s="538">
        <v>37785</v>
      </c>
      <c r="E135" s="283"/>
      <c r="F135" s="283">
        <v>28828</v>
      </c>
      <c r="G135" s="283"/>
    </row>
    <row r="136" spans="1:7" s="269" customFormat="1">
      <c r="A136" s="359">
        <v>201</v>
      </c>
      <c r="B136" s="342"/>
      <c r="C136" s="342" t="s">
        <v>338</v>
      </c>
      <c r="D136" s="538">
        <v>8409</v>
      </c>
      <c r="E136" s="283"/>
      <c r="F136" s="283">
        <v>34</v>
      </c>
      <c r="G136" s="283"/>
    </row>
    <row r="137" spans="1:7" s="269" customFormat="1">
      <c r="A137" s="360" t="s">
        <v>339</v>
      </c>
      <c r="B137" s="361"/>
      <c r="C137" s="361" t="s">
        <v>340</v>
      </c>
      <c r="D137" s="553"/>
      <c r="E137" s="362"/>
      <c r="F137" s="362"/>
      <c r="G137" s="362"/>
    </row>
    <row r="138" spans="1:7" s="269" customFormat="1">
      <c r="A138" s="359">
        <v>204</v>
      </c>
      <c r="B138" s="342"/>
      <c r="C138" s="342" t="s">
        <v>341</v>
      </c>
      <c r="D138" s="550">
        <v>11579</v>
      </c>
      <c r="E138" s="349"/>
      <c r="F138" s="349">
        <v>18417</v>
      </c>
      <c r="G138" s="349"/>
    </row>
    <row r="139" spans="1:7" s="269" customFormat="1">
      <c r="A139" s="359">
        <v>205</v>
      </c>
      <c r="B139" s="342"/>
      <c r="C139" s="342" t="s">
        <v>342</v>
      </c>
      <c r="D139" s="550">
        <v>2046</v>
      </c>
      <c r="E139" s="349"/>
      <c r="F139" s="349">
        <v>1430</v>
      </c>
      <c r="G139" s="349"/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G140" si="19">D141+D143+D144</f>
        <v>50873</v>
      </c>
      <c r="E140" s="338">
        <f t="shared" si="19"/>
        <v>0</v>
      </c>
      <c r="F140" s="338">
        <f t="shared" si="19"/>
        <v>56933</v>
      </c>
      <c r="G140" s="338">
        <f t="shared" si="19"/>
        <v>0</v>
      </c>
    </row>
    <row r="141" spans="1:7" s="269" customFormat="1">
      <c r="A141" s="359">
        <v>206</v>
      </c>
      <c r="B141" s="342"/>
      <c r="C141" s="342" t="s">
        <v>345</v>
      </c>
      <c r="D141" s="550">
        <v>5000</v>
      </c>
      <c r="E141" s="349"/>
      <c r="F141" s="349">
        <v>10000</v>
      </c>
      <c r="G141" s="349"/>
    </row>
    <row r="142" spans="1:7" s="269" customFormat="1">
      <c r="A142" s="360" t="s">
        <v>346</v>
      </c>
      <c r="B142" s="361"/>
      <c r="C142" s="361" t="s">
        <v>347</v>
      </c>
      <c r="D142" s="553"/>
      <c r="E142" s="362"/>
      <c r="F142" s="362"/>
      <c r="G142" s="362"/>
    </row>
    <row r="143" spans="1:7" s="269" customFormat="1">
      <c r="A143" s="359">
        <v>208</v>
      </c>
      <c r="B143" s="342"/>
      <c r="C143" s="342" t="s">
        <v>348</v>
      </c>
      <c r="D143" s="550">
        <v>3644</v>
      </c>
      <c r="E143" s="349"/>
      <c r="F143" s="349">
        <v>3374</v>
      </c>
      <c r="G143" s="349"/>
    </row>
    <row r="144" spans="1:7" s="273" customFormat="1" ht="28">
      <c r="A144" s="343">
        <v>209</v>
      </c>
      <c r="B144" s="345"/>
      <c r="C144" s="345" t="s">
        <v>349</v>
      </c>
      <c r="D144" s="551">
        <v>42229</v>
      </c>
      <c r="E144" s="350"/>
      <c r="F144" s="350">
        <v>43559</v>
      </c>
      <c r="G144" s="350"/>
    </row>
    <row r="145" spans="1:7" s="257" customFormat="1">
      <c r="A145" s="358">
        <v>29</v>
      </c>
      <c r="B145" s="340"/>
      <c r="C145" s="340" t="s">
        <v>350</v>
      </c>
      <c r="D145" s="550">
        <v>192971</v>
      </c>
      <c r="E145" s="349"/>
      <c r="F145" s="349">
        <v>182158</v>
      </c>
      <c r="G145" s="349"/>
    </row>
    <row r="146" spans="1:7" s="257" customFormat="1">
      <c r="A146" s="363" t="s">
        <v>351</v>
      </c>
      <c r="B146" s="364"/>
      <c r="C146" s="364" t="s">
        <v>352</v>
      </c>
      <c r="D146" s="541">
        <v>143558</v>
      </c>
      <c r="E146" s="295"/>
      <c r="F146" s="295">
        <v>128927</v>
      </c>
      <c r="G146" s="295"/>
    </row>
    <row r="147" spans="1:7">
      <c r="A147" s="354">
        <v>2</v>
      </c>
      <c r="B147" s="355"/>
      <c r="C147" s="354" t="s">
        <v>353</v>
      </c>
      <c r="D147" s="356">
        <f t="shared" ref="D147:G147" si="20">D133+D145</f>
        <v>303663</v>
      </c>
      <c r="E147" s="356">
        <f t="shared" si="20"/>
        <v>0</v>
      </c>
      <c r="F147" s="356">
        <f t="shared" si="20"/>
        <v>287800</v>
      </c>
      <c r="G147" s="356">
        <f t="shared" si="20"/>
        <v>0</v>
      </c>
    </row>
    <row r="148" spans="1:7" ht="7.5" customHeight="1"/>
    <row r="149" spans="1:7" ht="13.5" customHeight="1">
      <c r="A149" s="365" t="s">
        <v>354</v>
      </c>
      <c r="B149" s="366"/>
      <c r="C149" s="367" t="s">
        <v>355</v>
      </c>
      <c r="D149" s="366"/>
      <c r="E149" s="366"/>
      <c r="F149" s="366"/>
      <c r="G149" s="366"/>
    </row>
    <row r="150" spans="1:7">
      <c r="A150" s="368" t="s">
        <v>356</v>
      </c>
      <c r="B150" s="369"/>
      <c r="C150" s="369" t="s">
        <v>101</v>
      </c>
      <c r="D150" s="370">
        <f t="shared" ref="D150:G150" si="21">D77+SUM(D8:D12)-D30-D31+D16-D33+D59+D63-D73+D64-D74-D54+D20-D35</f>
        <v>37581</v>
      </c>
      <c r="E150" s="370">
        <f t="shared" si="21"/>
        <v>-5019</v>
      </c>
      <c r="F150" s="370">
        <f t="shared" si="21"/>
        <v>6923.260000000002</v>
      </c>
      <c r="G150" s="370">
        <f t="shared" si="21"/>
        <v>-10849</v>
      </c>
    </row>
    <row r="151" spans="1:7">
      <c r="A151" s="371" t="s">
        <v>357</v>
      </c>
      <c r="B151" s="372"/>
      <c r="C151" s="372" t="s">
        <v>358</v>
      </c>
      <c r="D151" s="373">
        <f t="shared" ref="D151:G151" si="22">IF(D177=0,0,D150/D177)</f>
        <v>0.14199352393762729</v>
      </c>
      <c r="E151" s="373">
        <f t="shared" si="22"/>
        <v>-2.2579730878760477E-2</v>
      </c>
      <c r="F151" s="373">
        <f t="shared" si="22"/>
        <v>2.8487351687611615E-2</v>
      </c>
      <c r="G151" s="373">
        <f t="shared" si="22"/>
        <v>-4.835338215172328E-2</v>
      </c>
    </row>
    <row r="152" spans="1:7" s="377" customFormat="1" ht="28">
      <c r="A152" s="374" t="s">
        <v>359</v>
      </c>
      <c r="B152" s="375"/>
      <c r="C152" s="375" t="s">
        <v>360</v>
      </c>
      <c r="D152" s="376">
        <f t="shared" ref="D152:G152" si="23">IF(D107=0,0,D150/D107)</f>
        <v>3.2277763463024995</v>
      </c>
      <c r="E152" s="376">
        <f t="shared" si="23"/>
        <v>-0.34031733116354762</v>
      </c>
      <c r="F152" s="376">
        <f t="shared" si="23"/>
        <v>0.40093004401204552</v>
      </c>
      <c r="G152" s="376">
        <f t="shared" si="23"/>
        <v>-1.0190681946270901</v>
      </c>
    </row>
    <row r="153" spans="1:7" s="443" customFormat="1" ht="28">
      <c r="A153" s="378" t="s">
        <v>359</v>
      </c>
      <c r="B153" s="379"/>
      <c r="C153" s="379" t="s">
        <v>361</v>
      </c>
      <c r="D153" s="509">
        <f t="shared" ref="D153:G153" si="24">IF(0=D108,0,D150/D108)</f>
        <v>3.1556805777143335</v>
      </c>
      <c r="E153" s="509">
        <f t="shared" si="24"/>
        <v>-0.34953687582700743</v>
      </c>
      <c r="F153" s="509">
        <f t="shared" si="24"/>
        <v>0.36720377638697371</v>
      </c>
      <c r="G153" s="509">
        <f t="shared" si="24"/>
        <v>-1.2386117136659436</v>
      </c>
    </row>
    <row r="154" spans="1:7" s="443" customFormat="1" ht="28">
      <c r="A154" s="381" t="s">
        <v>362</v>
      </c>
      <c r="B154" s="382"/>
      <c r="C154" s="382" t="s">
        <v>363</v>
      </c>
      <c r="D154" s="383">
        <f t="shared" ref="D154:G154" si="25">D150-D107</f>
        <v>25938</v>
      </c>
      <c r="E154" s="383">
        <f t="shared" si="25"/>
        <v>-19767</v>
      </c>
      <c r="F154" s="383">
        <f t="shared" si="25"/>
        <v>-10344.739999999998</v>
      </c>
      <c r="G154" s="383">
        <f t="shared" si="25"/>
        <v>-21495</v>
      </c>
    </row>
    <row r="155" spans="1:7" ht="28">
      <c r="A155" s="384" t="s">
        <v>364</v>
      </c>
      <c r="B155" s="385"/>
      <c r="C155" s="385" t="s">
        <v>365</v>
      </c>
      <c r="D155" s="386">
        <f t="shared" ref="D155:G155" si="26">D150-D108</f>
        <v>25672</v>
      </c>
      <c r="E155" s="386">
        <f t="shared" si="26"/>
        <v>-19378</v>
      </c>
      <c r="F155" s="386">
        <f t="shared" si="26"/>
        <v>-11930.739999999998</v>
      </c>
      <c r="G155" s="386">
        <f t="shared" si="26"/>
        <v>-19608</v>
      </c>
    </row>
    <row r="156" spans="1:7">
      <c r="A156" s="368" t="s">
        <v>366</v>
      </c>
      <c r="B156" s="369"/>
      <c r="C156" s="369" t="s">
        <v>367</v>
      </c>
      <c r="D156" s="387">
        <f t="shared" ref="D156:G156" si="27">D135+D136-D137+D141-D142</f>
        <v>51194</v>
      </c>
      <c r="E156" s="387">
        <f t="shared" si="27"/>
        <v>0</v>
      </c>
      <c r="F156" s="387">
        <f t="shared" si="27"/>
        <v>38862</v>
      </c>
      <c r="G156" s="387">
        <f t="shared" si="27"/>
        <v>0</v>
      </c>
    </row>
    <row r="157" spans="1:7">
      <c r="A157" s="388" t="s">
        <v>368</v>
      </c>
      <c r="B157" s="389"/>
      <c r="C157" s="389" t="s">
        <v>369</v>
      </c>
      <c r="D157" s="390">
        <f t="shared" ref="D157:G157" si="28">IF(D177=0,0,D156/D177)</f>
        <v>0.19342796797485143</v>
      </c>
      <c r="E157" s="390">
        <f t="shared" si="28"/>
        <v>0</v>
      </c>
      <c r="F157" s="390">
        <f t="shared" si="28"/>
        <v>0.15990667132015296</v>
      </c>
      <c r="G157" s="390">
        <f t="shared" si="28"/>
        <v>0</v>
      </c>
    </row>
    <row r="158" spans="1:7">
      <c r="A158" s="368" t="s">
        <v>370</v>
      </c>
      <c r="B158" s="369"/>
      <c r="C158" s="369" t="s">
        <v>371</v>
      </c>
      <c r="D158" s="387">
        <f t="shared" ref="D158:G158" si="29">D133-D142-D111</f>
        <v>-64386</v>
      </c>
      <c r="E158" s="387">
        <f t="shared" si="29"/>
        <v>0</v>
      </c>
      <c r="F158" s="387">
        <f t="shared" si="29"/>
        <v>-51833</v>
      </c>
      <c r="G158" s="387">
        <f t="shared" si="29"/>
        <v>0</v>
      </c>
    </row>
    <row r="159" spans="1:7">
      <c r="A159" s="371" t="s">
        <v>372</v>
      </c>
      <c r="B159" s="372"/>
      <c r="C159" s="372" t="s">
        <v>373</v>
      </c>
      <c r="D159" s="391">
        <f t="shared" ref="D159:G159" si="30">D121-D123-D124-D142-D145</f>
        <v>-92729</v>
      </c>
      <c r="E159" s="391">
        <f t="shared" si="30"/>
        <v>0</v>
      </c>
      <c r="F159" s="391">
        <f t="shared" si="30"/>
        <v>-78590</v>
      </c>
      <c r="G159" s="391">
        <f t="shared" si="30"/>
        <v>0</v>
      </c>
    </row>
    <row r="160" spans="1:7">
      <c r="A160" s="371" t="s">
        <v>374</v>
      </c>
      <c r="B160" s="372"/>
      <c r="C160" s="372" t="s">
        <v>375</v>
      </c>
      <c r="D160" s="392">
        <f t="shared" ref="D160:G160" si="31">IF(D175=0,"-",1000*D158/D175)</f>
        <v>-1731.2718472707718</v>
      </c>
      <c r="E160" s="392">
        <f t="shared" si="31"/>
        <v>0</v>
      </c>
      <c r="F160" s="392">
        <f t="shared" si="31"/>
        <v>-1383.6892685531234</v>
      </c>
      <c r="G160" s="392">
        <f t="shared" si="31"/>
        <v>0</v>
      </c>
    </row>
    <row r="161" spans="1:7">
      <c r="A161" s="371" t="s">
        <v>374</v>
      </c>
      <c r="B161" s="372"/>
      <c r="C161" s="372" t="s">
        <v>376</v>
      </c>
      <c r="D161" s="391">
        <f t="shared" ref="D161:G161" si="32">IF(D175=0,0,1000*(D159/D175))</f>
        <v>-2493.3853186340411</v>
      </c>
      <c r="E161" s="391">
        <f t="shared" si="32"/>
        <v>0</v>
      </c>
      <c r="F161" s="391">
        <f t="shared" si="32"/>
        <v>-2097.9711692471969</v>
      </c>
      <c r="G161" s="391">
        <f t="shared" si="32"/>
        <v>0</v>
      </c>
    </row>
    <row r="162" spans="1:7">
      <c r="A162" s="388" t="s">
        <v>377</v>
      </c>
      <c r="B162" s="389"/>
      <c r="C162" s="389" t="s">
        <v>378</v>
      </c>
      <c r="D162" s="390">
        <f t="shared" ref="D162:G162" si="33">IF((D22+D23+D65+D66)=0,0,D158/(D22+D23+D65+D66))</f>
        <v>-0.51690751445086702</v>
      </c>
      <c r="E162" s="390">
        <f t="shared" si="33"/>
        <v>0</v>
      </c>
      <c r="F162" s="390">
        <f t="shared" si="33"/>
        <v>-0.52912413229889754</v>
      </c>
      <c r="G162" s="390">
        <f t="shared" si="33"/>
        <v>0</v>
      </c>
    </row>
    <row r="163" spans="1:7">
      <c r="A163" s="371" t="s">
        <v>379</v>
      </c>
      <c r="B163" s="372"/>
      <c r="C163" s="372" t="s">
        <v>350</v>
      </c>
      <c r="D163" s="370">
        <f t="shared" ref="D163:G163" si="34">D145</f>
        <v>192971</v>
      </c>
      <c r="E163" s="370">
        <f t="shared" si="34"/>
        <v>0</v>
      </c>
      <c r="F163" s="370">
        <f t="shared" si="34"/>
        <v>182158</v>
      </c>
      <c r="G163" s="370">
        <f t="shared" si="34"/>
        <v>0</v>
      </c>
    </row>
    <row r="164" spans="1:7" ht="28">
      <c r="A164" s="374" t="s">
        <v>380</v>
      </c>
      <c r="B164" s="389"/>
      <c r="C164" s="389" t="s">
        <v>381</v>
      </c>
      <c r="D164" s="393">
        <f t="shared" ref="D164:G164" si="35">IF(D178=0,0,D146/D178)</f>
        <v>0.58081378177507514</v>
      </c>
      <c r="E164" s="393">
        <f t="shared" si="35"/>
        <v>0</v>
      </c>
      <c r="F164" s="393">
        <f t="shared" si="35"/>
        <v>0.50997587120762633</v>
      </c>
      <c r="G164" s="393">
        <f t="shared" si="35"/>
        <v>0</v>
      </c>
    </row>
    <row r="165" spans="1:7">
      <c r="A165" s="394" t="s">
        <v>382</v>
      </c>
      <c r="B165" s="395"/>
      <c r="C165" s="395" t="s">
        <v>383</v>
      </c>
      <c r="D165" s="396">
        <f t="shared" ref="D165:G165" si="36">IF(D177=0,0,D180/D177)</f>
        <v>6.7088076715268619E-2</v>
      </c>
      <c r="E165" s="396">
        <f t="shared" si="36"/>
        <v>7.1405755829385589E-2</v>
      </c>
      <c r="F165" s="396">
        <f t="shared" si="36"/>
        <v>6.0441281844005115E-2</v>
      </c>
      <c r="G165" s="396">
        <f t="shared" si="36"/>
        <v>6.7175055377525411E-2</v>
      </c>
    </row>
    <row r="166" spans="1:7">
      <c r="A166" s="371" t="s">
        <v>384</v>
      </c>
      <c r="B166" s="372"/>
      <c r="C166" s="372" t="s">
        <v>252</v>
      </c>
      <c r="D166" s="370">
        <f t="shared" ref="D166:G166" si="37">D55</f>
        <v>20146</v>
      </c>
      <c r="E166" s="370">
        <f t="shared" si="37"/>
        <v>20094</v>
      </c>
      <c r="F166" s="370">
        <f t="shared" si="37"/>
        <v>21064.260000000002</v>
      </c>
      <c r="G166" s="370">
        <f t="shared" si="37"/>
        <v>20776</v>
      </c>
    </row>
    <row r="167" spans="1:7">
      <c r="A167" s="388" t="s">
        <v>385</v>
      </c>
      <c r="B167" s="389"/>
      <c r="C167" s="389" t="s">
        <v>386</v>
      </c>
      <c r="D167" s="390">
        <f t="shared" ref="D167:G167" si="38">IF(0=D111,0,(D44+D45+D46+D47+D48)/D111)</f>
        <v>8.3162933092678689E-3</v>
      </c>
      <c r="E167" s="390">
        <f t="shared" si="38"/>
        <v>0</v>
      </c>
      <c r="F167" s="390">
        <f t="shared" si="38"/>
        <v>8.1616764565804103E-3</v>
      </c>
      <c r="G167" s="390">
        <f t="shared" si="38"/>
        <v>0</v>
      </c>
    </row>
    <row r="168" spans="1:7">
      <c r="A168" s="371" t="s">
        <v>387</v>
      </c>
      <c r="B168" s="369"/>
      <c r="C168" s="369" t="s">
        <v>388</v>
      </c>
      <c r="D168" s="370">
        <f t="shared" ref="D168:G168" si="39">D38-D44</f>
        <v>-670</v>
      </c>
      <c r="E168" s="370">
        <f t="shared" si="39"/>
        <v>-832</v>
      </c>
      <c r="F168" s="370">
        <f t="shared" si="39"/>
        <v>-709</v>
      </c>
      <c r="G168" s="370">
        <f t="shared" si="39"/>
        <v>-687</v>
      </c>
    </row>
    <row r="169" spans="1:7">
      <c r="A169" s="388" t="s">
        <v>389</v>
      </c>
      <c r="B169" s="389"/>
      <c r="C169" s="389" t="s">
        <v>390</v>
      </c>
      <c r="D169" s="373">
        <f t="shared" ref="D169:G169" si="40">IF(D177=0,0,D168/D177)</f>
        <v>-2.5314829578300278E-3</v>
      </c>
      <c r="E169" s="373">
        <f t="shared" si="40"/>
        <v>-3.7430436523468256E-3</v>
      </c>
      <c r="F169" s="373">
        <f t="shared" si="40"/>
        <v>-2.9173441913948961E-3</v>
      </c>
      <c r="G169" s="373">
        <f t="shared" si="40"/>
        <v>-3.0619203187606131E-3</v>
      </c>
    </row>
    <row r="170" spans="1:7">
      <c r="A170" s="371" t="s">
        <v>391</v>
      </c>
      <c r="B170" s="372"/>
      <c r="C170" s="372" t="s">
        <v>392</v>
      </c>
      <c r="D170" s="370">
        <f t="shared" ref="D170:G170" si="41">SUM(D82:D87)+SUM(D89:D94)</f>
        <v>15824</v>
      </c>
      <c r="E170" s="370">
        <f t="shared" si="41"/>
        <v>19709</v>
      </c>
      <c r="F170" s="370">
        <f t="shared" si="41"/>
        <v>23977</v>
      </c>
      <c r="G170" s="370">
        <f t="shared" si="41"/>
        <v>34692</v>
      </c>
    </row>
    <row r="171" spans="1:7">
      <c r="A171" s="371" t="s">
        <v>393</v>
      </c>
      <c r="B171" s="372"/>
      <c r="C171" s="372" t="s">
        <v>394</v>
      </c>
      <c r="D171" s="391">
        <f t="shared" ref="D171:G171" si="42">SUM(D96:D102)+SUM(D104:D105)</f>
        <v>4181</v>
      </c>
      <c r="E171" s="391">
        <f t="shared" si="42"/>
        <v>4961</v>
      </c>
      <c r="F171" s="391">
        <f t="shared" si="42"/>
        <v>6709</v>
      </c>
      <c r="G171" s="391">
        <f t="shared" si="42"/>
        <v>24046</v>
      </c>
    </row>
    <row r="172" spans="1:7">
      <c r="A172" s="394" t="s">
        <v>395</v>
      </c>
      <c r="B172" s="395"/>
      <c r="C172" s="395" t="s">
        <v>396</v>
      </c>
      <c r="D172" s="396">
        <f t="shared" ref="D172:G172" si="43">IF(D184=0,0,D170/D184)</f>
        <v>6.5574706085435905E-2</v>
      </c>
      <c r="E172" s="396">
        <f t="shared" si="43"/>
        <v>8.007882333820901E-2</v>
      </c>
      <c r="F172" s="396">
        <f t="shared" si="43"/>
        <v>9.2868236870746718E-2</v>
      </c>
      <c r="G172" s="396">
        <f t="shared" si="43"/>
        <v>0.12883674810878259</v>
      </c>
    </row>
    <row r="173" spans="1:7">
      <c r="A173" s="479"/>
    </row>
    <row r="174" spans="1:7">
      <c r="A174" s="457" t="s">
        <v>397</v>
      </c>
      <c r="B174" s="399"/>
      <c r="C174" s="398"/>
      <c r="D174" s="316"/>
      <c r="E174" s="316"/>
      <c r="F174" s="316"/>
      <c r="G174" s="316"/>
    </row>
    <row r="175" spans="1:7" s="257" customFormat="1">
      <c r="A175" s="459" t="s">
        <v>398</v>
      </c>
      <c r="B175" s="399"/>
      <c r="C175" s="399" t="s">
        <v>399</v>
      </c>
      <c r="D175" s="461">
        <v>37190</v>
      </c>
      <c r="E175" s="461">
        <v>37500</v>
      </c>
      <c r="F175" s="461">
        <v>37460</v>
      </c>
      <c r="G175" s="461">
        <v>37700</v>
      </c>
    </row>
    <row r="176" spans="1:7">
      <c r="A176" s="457" t="s">
        <v>400</v>
      </c>
      <c r="B176" s="399"/>
      <c r="C176" s="399"/>
      <c r="D176" s="399"/>
      <c r="E176" s="399"/>
      <c r="F176" s="399"/>
      <c r="G176" s="399"/>
    </row>
    <row r="177" spans="1:7">
      <c r="A177" s="459" t="s">
        <v>401</v>
      </c>
      <c r="B177" s="399"/>
      <c r="C177" s="399" t="s">
        <v>402</v>
      </c>
      <c r="D177" s="400">
        <f t="shared" ref="D177:G177" si="44">SUM(D22:D32)+SUM(D44:D53)+SUM(D65:D72)+D75</f>
        <v>264667</v>
      </c>
      <c r="E177" s="400">
        <f t="shared" si="44"/>
        <v>222279</v>
      </c>
      <c r="F177" s="400">
        <f t="shared" si="44"/>
        <v>243029.26</v>
      </c>
      <c r="G177" s="400">
        <f t="shared" si="44"/>
        <v>224369</v>
      </c>
    </row>
    <row r="178" spans="1:7">
      <c r="A178" s="459" t="s">
        <v>403</v>
      </c>
      <c r="B178" s="399"/>
      <c r="C178" s="399" t="s">
        <v>404</v>
      </c>
      <c r="D178" s="400">
        <f t="shared" ref="D178:G178" si="45">D78-D17-D20-D59-D63-D64</f>
        <v>247167</v>
      </c>
      <c r="E178" s="400">
        <f t="shared" si="45"/>
        <v>245720</v>
      </c>
      <c r="F178" s="400">
        <f t="shared" si="45"/>
        <v>252810</v>
      </c>
      <c r="G178" s="400">
        <f t="shared" si="45"/>
        <v>253025</v>
      </c>
    </row>
    <row r="179" spans="1:7">
      <c r="A179" s="459"/>
      <c r="B179" s="399"/>
      <c r="C179" s="399" t="s">
        <v>405</v>
      </c>
      <c r="D179" s="400">
        <f t="shared" ref="D179:G179" si="46">D178+D170</f>
        <v>262991</v>
      </c>
      <c r="E179" s="400">
        <f t="shared" si="46"/>
        <v>265429</v>
      </c>
      <c r="F179" s="400">
        <f t="shared" si="46"/>
        <v>276787</v>
      </c>
      <c r="G179" s="400">
        <f t="shared" si="46"/>
        <v>287717</v>
      </c>
    </row>
    <row r="180" spans="1:7">
      <c r="A180" s="459" t="s">
        <v>406</v>
      </c>
      <c r="B180" s="399"/>
      <c r="C180" s="399" t="s">
        <v>407</v>
      </c>
      <c r="D180" s="400">
        <f t="shared" ref="D180:G180" si="47">D38-D44+D8+D9+D10+D16-D33</f>
        <v>17756</v>
      </c>
      <c r="E180" s="400">
        <f t="shared" si="47"/>
        <v>15872</v>
      </c>
      <c r="F180" s="400">
        <f t="shared" si="47"/>
        <v>14689</v>
      </c>
      <c r="G180" s="400">
        <f t="shared" si="47"/>
        <v>15072</v>
      </c>
    </row>
    <row r="181" spans="1:7" ht="27.5" customHeight="1">
      <c r="A181" s="462" t="s">
        <v>408</v>
      </c>
      <c r="B181" s="402"/>
      <c r="C181" s="402" t="s">
        <v>409</v>
      </c>
      <c r="D181" s="403">
        <f t="shared" ref="D181:G181" si="48">D22+D23+D24+D25+D26+D29+SUM(D44:D47)+SUM(D49:D53)-D54+D32-D33+SUM(D65:D70)+D72</f>
        <v>263120</v>
      </c>
      <c r="E181" s="403">
        <f t="shared" si="48"/>
        <v>221110</v>
      </c>
      <c r="F181" s="403">
        <f t="shared" si="48"/>
        <v>241669.26</v>
      </c>
      <c r="G181" s="403">
        <f t="shared" si="48"/>
        <v>220810</v>
      </c>
    </row>
    <row r="182" spans="1:7">
      <c r="A182" s="464" t="s">
        <v>410</v>
      </c>
      <c r="B182" s="402"/>
      <c r="C182" s="402" t="s">
        <v>411</v>
      </c>
      <c r="D182" s="403">
        <f t="shared" ref="D182:G182" si="49">D181+D171</f>
        <v>267301</v>
      </c>
      <c r="E182" s="403">
        <f t="shared" si="49"/>
        <v>226071</v>
      </c>
      <c r="F182" s="403">
        <f t="shared" si="49"/>
        <v>248378.26</v>
      </c>
      <c r="G182" s="403">
        <f t="shared" si="49"/>
        <v>244856</v>
      </c>
    </row>
    <row r="183" spans="1:7">
      <c r="A183" s="464" t="s">
        <v>412</v>
      </c>
      <c r="B183" s="402"/>
      <c r="C183" s="402" t="s">
        <v>413</v>
      </c>
      <c r="D183" s="403">
        <f t="shared" ref="D183:G183" si="50">D4+D5-D7+D38+D39+D40+D41+D43+D13-D16+D57+D58+D60+D62</f>
        <v>225488.557</v>
      </c>
      <c r="E183" s="403">
        <f t="shared" si="50"/>
        <v>226411</v>
      </c>
      <c r="F183" s="403">
        <f t="shared" si="50"/>
        <v>234206</v>
      </c>
      <c r="G183" s="403">
        <f t="shared" si="50"/>
        <v>234579</v>
      </c>
    </row>
    <row r="184" spans="1:7">
      <c r="A184" s="464" t="s">
        <v>414</v>
      </c>
      <c r="B184" s="402"/>
      <c r="C184" s="402" t="s">
        <v>415</v>
      </c>
      <c r="D184" s="403">
        <f t="shared" ref="D184:G184" si="51">D183+D170</f>
        <v>241312.557</v>
      </c>
      <c r="E184" s="403">
        <f t="shared" si="51"/>
        <v>246120</v>
      </c>
      <c r="F184" s="403">
        <f t="shared" si="51"/>
        <v>258183</v>
      </c>
      <c r="G184" s="403">
        <f t="shared" si="51"/>
        <v>269271</v>
      </c>
    </row>
    <row r="185" spans="1:7">
      <c r="A185" s="464"/>
      <c r="B185" s="402"/>
      <c r="C185" s="402" t="s">
        <v>416</v>
      </c>
      <c r="D185" s="403">
        <f t="shared" ref="D185:G186" si="52">D181-D183</f>
        <v>37631.442999999999</v>
      </c>
      <c r="E185" s="403">
        <f t="shared" si="52"/>
        <v>-5301</v>
      </c>
      <c r="F185" s="403">
        <f t="shared" si="52"/>
        <v>7463.2600000000093</v>
      </c>
      <c r="G185" s="403">
        <f t="shared" si="52"/>
        <v>-13769</v>
      </c>
    </row>
    <row r="186" spans="1:7">
      <c r="A186" s="464"/>
      <c r="B186" s="402"/>
      <c r="C186" s="402" t="s">
        <v>417</v>
      </c>
      <c r="D186" s="403">
        <f t="shared" si="52"/>
        <v>25988.442999999999</v>
      </c>
      <c r="E186" s="403">
        <f t="shared" si="52"/>
        <v>-20049</v>
      </c>
      <c r="F186" s="403">
        <f t="shared" si="52"/>
        <v>-9804.7399999999907</v>
      </c>
      <c r="G186" s="403">
        <f t="shared" si="52"/>
        <v>-24415</v>
      </c>
    </row>
  </sheetData>
  <sheetProtection selectLockedCells="1" sort="0" autoFilter="0" pivotTables="0"/>
  <autoFilter ref="A1:AO1" xr:uid="{00000000-0009-0000-0000-000006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8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P186"/>
  <sheetViews>
    <sheetView zoomScale="120" zoomScaleNormal="120" workbookViewId="0">
      <selection activeCell="B31" sqref="B31"/>
    </sheetView>
  </sheetViews>
  <sheetFormatPr baseColWidth="10" defaultColWidth="11.5" defaultRowHeight="13"/>
  <cols>
    <col min="1" max="1" width="15.1640625" style="252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42" s="244" customFormat="1" ht="18" customHeight="1">
      <c r="A1" s="239" t="s">
        <v>190</v>
      </c>
      <c r="B1" s="240" t="s">
        <v>654</v>
      </c>
      <c r="C1" s="240" t="s">
        <v>110</v>
      </c>
      <c r="D1" s="241" t="s">
        <v>23</v>
      </c>
      <c r="E1" s="242" t="s">
        <v>22</v>
      </c>
      <c r="F1" s="241" t="s">
        <v>23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</row>
    <row r="2" spans="1:42" s="250" customFormat="1" ht="15" customHeight="1">
      <c r="A2" s="245"/>
      <c r="B2" s="246"/>
      <c r="C2" s="247" t="s">
        <v>192</v>
      </c>
      <c r="D2" s="248">
        <v>2015</v>
      </c>
      <c r="E2" s="249">
        <v>2016</v>
      </c>
      <c r="F2" s="248">
        <v>2016</v>
      </c>
      <c r="G2" s="249">
        <v>2017</v>
      </c>
    </row>
    <row r="3" spans="1:42" ht="15" customHeight="1">
      <c r="A3" s="571" t="s">
        <v>193</v>
      </c>
      <c r="B3" s="572"/>
      <c r="C3" s="572"/>
      <c r="D3" s="251"/>
      <c r="E3" s="251"/>
      <c r="F3" s="251"/>
      <c r="G3" s="251"/>
    </row>
    <row r="4" spans="1:42" s="257" customFormat="1" ht="12.75" customHeight="1">
      <c r="A4" s="253">
        <v>30</v>
      </c>
      <c r="B4" s="254"/>
      <c r="C4" s="255" t="s">
        <v>33</v>
      </c>
      <c r="D4" s="256">
        <v>74208.100000000006</v>
      </c>
      <c r="E4" s="256">
        <v>76608.600000000006</v>
      </c>
      <c r="F4" s="256">
        <v>74243.315449999995</v>
      </c>
      <c r="G4" s="256">
        <v>77586.7</v>
      </c>
    </row>
    <row r="5" spans="1:42" s="257" customFormat="1" ht="12.75" customHeight="1">
      <c r="A5" s="258">
        <v>31</v>
      </c>
      <c r="B5" s="259"/>
      <c r="C5" s="260" t="s">
        <v>194</v>
      </c>
      <c r="D5" s="261">
        <v>27678.799999999999</v>
      </c>
      <c r="E5" s="261">
        <v>30447.200000000001</v>
      </c>
      <c r="F5" s="261">
        <v>29904.5</v>
      </c>
      <c r="G5" s="261">
        <v>30351.5</v>
      </c>
    </row>
    <row r="6" spans="1:42" s="257" customFormat="1" ht="12.75" customHeight="1">
      <c r="A6" s="262" t="s">
        <v>36</v>
      </c>
      <c r="B6" s="263"/>
      <c r="C6" s="264" t="s">
        <v>195</v>
      </c>
      <c r="D6" s="261">
        <v>5099.3999999999996</v>
      </c>
      <c r="E6" s="261">
        <v>6172.2</v>
      </c>
      <c r="F6" s="261">
        <v>5644.5</v>
      </c>
      <c r="G6" s="261">
        <v>5482.9</v>
      </c>
    </row>
    <row r="7" spans="1:42" s="257" customFormat="1" ht="12.75" customHeight="1">
      <c r="A7" s="262" t="s">
        <v>196</v>
      </c>
      <c r="B7" s="263"/>
      <c r="C7" s="264" t="s">
        <v>197</v>
      </c>
      <c r="D7" s="261">
        <v>-602.70000000000005</v>
      </c>
      <c r="E7" s="261">
        <v>376</v>
      </c>
      <c r="F7" s="261">
        <v>392.5</v>
      </c>
      <c r="G7" s="261">
        <v>251</v>
      </c>
    </row>
    <row r="8" spans="1:42" s="257" customFormat="1" ht="12.75" customHeight="1">
      <c r="A8" s="265">
        <v>330</v>
      </c>
      <c r="B8" s="259"/>
      <c r="C8" s="260" t="s">
        <v>198</v>
      </c>
      <c r="D8" s="261">
        <v>7681.8</v>
      </c>
      <c r="E8" s="261">
        <v>7399</v>
      </c>
      <c r="F8" s="261">
        <v>7308</v>
      </c>
      <c r="G8" s="261">
        <v>7930</v>
      </c>
    </row>
    <row r="9" spans="1:42" s="257" customFormat="1" ht="12.75" customHeight="1">
      <c r="A9" s="265">
        <v>332</v>
      </c>
      <c r="B9" s="259"/>
      <c r="C9" s="260" t="s">
        <v>199</v>
      </c>
      <c r="D9" s="261">
        <v>903.9</v>
      </c>
      <c r="E9" s="261">
        <v>929</v>
      </c>
      <c r="F9" s="261">
        <v>849</v>
      </c>
      <c r="G9" s="261">
        <v>1321</v>
      </c>
    </row>
    <row r="10" spans="1:42" s="257" customFormat="1" ht="12.75" customHeight="1">
      <c r="A10" s="265">
        <v>339</v>
      </c>
      <c r="B10" s="259"/>
      <c r="C10" s="260" t="s">
        <v>200</v>
      </c>
      <c r="D10" s="261">
        <v>0</v>
      </c>
      <c r="E10" s="261">
        <v>0</v>
      </c>
      <c r="F10" s="261">
        <v>0</v>
      </c>
      <c r="G10" s="261">
        <v>0</v>
      </c>
    </row>
    <row r="11" spans="1:42" s="257" customFormat="1" ht="12.75" customHeight="1">
      <c r="A11" s="258">
        <v>350</v>
      </c>
      <c r="B11" s="259"/>
      <c r="C11" s="260" t="s">
        <v>201</v>
      </c>
      <c r="D11" s="261">
        <v>9.4</v>
      </c>
      <c r="E11" s="261">
        <v>11.6</v>
      </c>
      <c r="F11" s="261">
        <v>10.5</v>
      </c>
      <c r="G11" s="261">
        <v>4.7</v>
      </c>
    </row>
    <row r="12" spans="1:42" s="269" customFormat="1" ht="14">
      <c r="A12" s="266">
        <v>351</v>
      </c>
      <c r="B12" s="267"/>
      <c r="C12" s="268" t="s">
        <v>202</v>
      </c>
      <c r="D12" s="261">
        <v>387.4</v>
      </c>
      <c r="E12" s="261">
        <v>643.1</v>
      </c>
      <c r="F12" s="261">
        <v>269.89999999999998</v>
      </c>
      <c r="G12" s="261">
        <v>209.1</v>
      </c>
    </row>
    <row r="13" spans="1:42" s="257" customFormat="1" ht="12.75" customHeight="1">
      <c r="A13" s="258">
        <v>36</v>
      </c>
      <c r="B13" s="259"/>
      <c r="C13" s="260" t="s">
        <v>203</v>
      </c>
      <c r="D13" s="261">
        <v>203535.2</v>
      </c>
      <c r="E13" s="261">
        <v>218246.6</v>
      </c>
      <c r="F13" s="261">
        <v>220939.5</v>
      </c>
      <c r="G13" s="261">
        <v>227587.1</v>
      </c>
    </row>
    <row r="14" spans="1:42" s="308" customFormat="1" ht="14">
      <c r="A14" s="270" t="s">
        <v>204</v>
      </c>
      <c r="B14" s="307"/>
      <c r="C14" s="271" t="s">
        <v>205</v>
      </c>
      <c r="D14" s="261">
        <v>23370.9</v>
      </c>
      <c r="E14" s="261">
        <v>23377.5</v>
      </c>
      <c r="F14" s="261">
        <v>24090</v>
      </c>
      <c r="G14" s="261">
        <v>24212</v>
      </c>
    </row>
    <row r="15" spans="1:42" s="308" customFormat="1" ht="14">
      <c r="A15" s="270" t="s">
        <v>206</v>
      </c>
      <c r="B15" s="307"/>
      <c r="C15" s="271" t="s">
        <v>207</v>
      </c>
      <c r="D15" s="261">
        <v>7700.9</v>
      </c>
      <c r="E15" s="261">
        <v>7674</v>
      </c>
      <c r="F15" s="261">
        <v>7880.6</v>
      </c>
      <c r="G15" s="261">
        <v>9019.6</v>
      </c>
    </row>
    <row r="16" spans="1:42" s="273" customFormat="1" ht="26.25" customHeight="1">
      <c r="A16" s="270" t="s">
        <v>208</v>
      </c>
      <c r="B16" s="272"/>
      <c r="C16" s="271" t="s">
        <v>209</v>
      </c>
      <c r="D16" s="261">
        <v>11037.5</v>
      </c>
      <c r="E16" s="261">
        <v>9326</v>
      </c>
      <c r="F16" s="261">
        <v>9658.9</v>
      </c>
      <c r="G16" s="261">
        <v>9504</v>
      </c>
    </row>
    <row r="17" spans="1:7" s="274" customFormat="1">
      <c r="A17" s="258">
        <v>37</v>
      </c>
      <c r="B17" s="259"/>
      <c r="C17" s="260" t="s">
        <v>210</v>
      </c>
      <c r="D17" s="261">
        <v>23247.7</v>
      </c>
      <c r="E17" s="261">
        <v>23406.5</v>
      </c>
      <c r="F17" s="261">
        <v>23187.5</v>
      </c>
      <c r="G17" s="261">
        <v>22254</v>
      </c>
    </row>
    <row r="18" spans="1:7" s="274" customFormat="1">
      <c r="A18" s="275" t="s">
        <v>211</v>
      </c>
      <c r="B18" s="263"/>
      <c r="C18" s="264" t="s">
        <v>212</v>
      </c>
      <c r="D18" s="261">
        <v>0</v>
      </c>
      <c r="E18" s="261">
        <v>0</v>
      </c>
      <c r="F18" s="261">
        <v>0</v>
      </c>
      <c r="G18" s="261">
        <v>0</v>
      </c>
    </row>
    <row r="19" spans="1:7" s="274" customFormat="1">
      <c r="A19" s="275" t="s">
        <v>213</v>
      </c>
      <c r="B19" s="263"/>
      <c r="C19" s="264" t="s">
        <v>214</v>
      </c>
      <c r="D19" s="261">
        <v>0</v>
      </c>
      <c r="E19" s="261">
        <v>0</v>
      </c>
      <c r="F19" s="261">
        <v>0</v>
      </c>
      <c r="G19" s="261">
        <v>0</v>
      </c>
    </row>
    <row r="20" spans="1:7" s="257" customFormat="1" ht="12.75" customHeight="1">
      <c r="A20" s="276">
        <v>39</v>
      </c>
      <c r="B20" s="277"/>
      <c r="C20" s="278" t="s">
        <v>215</v>
      </c>
      <c r="D20" s="279">
        <v>31525.599999999999</v>
      </c>
      <c r="E20" s="279">
        <v>33411.4</v>
      </c>
      <c r="F20" s="279">
        <v>34013.800000000003</v>
      </c>
      <c r="G20" s="279">
        <v>34218.5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337652.30000000005</v>
      </c>
      <c r="E21" s="282">
        <f t="shared" si="0"/>
        <v>357691.60000000003</v>
      </c>
      <c r="F21" s="282">
        <f t="shared" si="0"/>
        <v>356712.21545000002</v>
      </c>
      <c r="G21" s="282">
        <f t="shared" si="0"/>
        <v>367244.1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283">
        <v>161473</v>
      </c>
      <c r="E22" s="283">
        <v>147052</v>
      </c>
      <c r="F22" s="283">
        <v>145706.5</v>
      </c>
      <c r="G22" s="283">
        <v>152629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283">
        <v>30872</v>
      </c>
      <c r="E23" s="283">
        <v>28661</v>
      </c>
      <c r="F23" s="283">
        <v>34815.300000000003</v>
      </c>
      <c r="G23" s="283">
        <v>28651</v>
      </c>
    </row>
    <row r="24" spans="1:7" s="284" customFormat="1" ht="12.75" customHeight="1">
      <c r="A24" s="258">
        <v>41</v>
      </c>
      <c r="B24" s="259"/>
      <c r="C24" s="260" t="s">
        <v>221</v>
      </c>
      <c r="D24" s="283">
        <v>15740.4</v>
      </c>
      <c r="E24" s="283">
        <v>12277</v>
      </c>
      <c r="F24" s="283">
        <v>12193.2</v>
      </c>
      <c r="G24" s="283">
        <v>12019</v>
      </c>
    </row>
    <row r="25" spans="1:7" s="257" customFormat="1" ht="12.75" customHeight="1">
      <c r="A25" s="285">
        <v>42</v>
      </c>
      <c r="B25" s="286"/>
      <c r="C25" s="260" t="s">
        <v>222</v>
      </c>
      <c r="D25" s="283">
        <v>19140.7</v>
      </c>
      <c r="E25" s="283">
        <v>18939.099999999999</v>
      </c>
      <c r="F25" s="283">
        <v>19668.900000000001</v>
      </c>
      <c r="G25" s="283">
        <v>19331.3</v>
      </c>
    </row>
    <row r="26" spans="1:7" s="288" customFormat="1" ht="12.75" customHeight="1">
      <c r="A26" s="266">
        <v>430</v>
      </c>
      <c r="B26" s="259"/>
      <c r="C26" s="260" t="s">
        <v>223</v>
      </c>
      <c r="D26" s="287">
        <v>101.9</v>
      </c>
      <c r="E26" s="287">
        <v>6</v>
      </c>
      <c r="F26" s="287">
        <v>20.5</v>
      </c>
      <c r="G26" s="287">
        <v>6</v>
      </c>
    </row>
    <row r="27" spans="1:7" s="288" customFormat="1" ht="12.75" customHeight="1">
      <c r="A27" s="266">
        <v>431</v>
      </c>
      <c r="B27" s="259"/>
      <c r="C27" s="260" t="s">
        <v>224</v>
      </c>
      <c r="D27" s="287">
        <v>0</v>
      </c>
      <c r="E27" s="287">
        <v>45</v>
      </c>
      <c r="F27" s="287">
        <v>31.2</v>
      </c>
      <c r="G27" s="287">
        <v>37.5</v>
      </c>
    </row>
    <row r="28" spans="1:7" s="288" customFormat="1" ht="12.75" customHeight="1">
      <c r="A28" s="266">
        <v>432</v>
      </c>
      <c r="B28" s="259"/>
      <c r="C28" s="260" t="s">
        <v>225</v>
      </c>
      <c r="D28" s="287">
        <v>0</v>
      </c>
      <c r="E28" s="287">
        <v>0</v>
      </c>
      <c r="F28" s="287">
        <v>0</v>
      </c>
      <c r="G28" s="287">
        <v>0</v>
      </c>
    </row>
    <row r="29" spans="1:7" s="288" customFormat="1" ht="12.75" customHeight="1">
      <c r="A29" s="266">
        <v>439</v>
      </c>
      <c r="B29" s="259"/>
      <c r="C29" s="260" t="s">
        <v>226</v>
      </c>
      <c r="D29" s="287">
        <v>0</v>
      </c>
      <c r="E29" s="287">
        <v>0</v>
      </c>
      <c r="F29" s="287">
        <v>0</v>
      </c>
      <c r="G29" s="287">
        <v>0</v>
      </c>
    </row>
    <row r="30" spans="1:7" s="257" customFormat="1" ht="14">
      <c r="A30" s="529">
        <v>450</v>
      </c>
      <c r="B30" s="554"/>
      <c r="C30" s="555" t="s">
        <v>227</v>
      </c>
      <c r="D30" s="556">
        <v>102.8</v>
      </c>
      <c r="E30" s="556">
        <v>94.5</v>
      </c>
      <c r="F30" s="556">
        <v>125.7</v>
      </c>
      <c r="G30" s="556">
        <v>87.7</v>
      </c>
    </row>
    <row r="31" spans="1:7" s="269" customFormat="1" ht="14">
      <c r="A31" s="529">
        <v>451</v>
      </c>
      <c r="B31" s="554"/>
      <c r="C31" s="555" t="s">
        <v>228</v>
      </c>
      <c r="D31" s="557">
        <v>60.3</v>
      </c>
      <c r="E31" s="557">
        <v>531.5</v>
      </c>
      <c r="F31" s="557">
        <v>509.5</v>
      </c>
      <c r="G31" s="557">
        <v>274.2</v>
      </c>
    </row>
    <row r="32" spans="1:7" s="257" customFormat="1" ht="12.75" customHeight="1">
      <c r="A32" s="258">
        <v>46</v>
      </c>
      <c r="B32" s="259"/>
      <c r="C32" s="260" t="s">
        <v>229</v>
      </c>
      <c r="D32" s="283">
        <v>100272.8</v>
      </c>
      <c r="E32" s="283">
        <v>92053.8</v>
      </c>
      <c r="F32" s="283">
        <v>95230.9</v>
      </c>
      <c r="G32" s="283">
        <v>98914.1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289">
        <v>0</v>
      </c>
      <c r="E33" s="289">
        <v>0</v>
      </c>
      <c r="F33" s="289">
        <v>0</v>
      </c>
      <c r="G33" s="289">
        <v>0</v>
      </c>
    </row>
    <row r="34" spans="1:7" s="257" customFormat="1" ht="15" customHeight="1">
      <c r="A34" s="258">
        <v>47</v>
      </c>
      <c r="B34" s="259"/>
      <c r="C34" s="260" t="s">
        <v>210</v>
      </c>
      <c r="D34" s="287">
        <v>23247.7</v>
      </c>
      <c r="E34" s="287">
        <v>23406.5</v>
      </c>
      <c r="F34" s="287">
        <v>23187.5</v>
      </c>
      <c r="G34" s="287">
        <v>22254</v>
      </c>
    </row>
    <row r="35" spans="1:7" s="257" customFormat="1" ht="15" customHeight="1">
      <c r="A35" s="276">
        <v>49</v>
      </c>
      <c r="B35" s="277"/>
      <c r="C35" s="278" t="s">
        <v>232</v>
      </c>
      <c r="D35" s="290">
        <v>31525.599999999999</v>
      </c>
      <c r="E35" s="290">
        <v>33411.4</v>
      </c>
      <c r="F35" s="290">
        <v>34013.800000000003</v>
      </c>
      <c r="G35" s="290">
        <v>34218.5</v>
      </c>
    </row>
    <row r="36" spans="1:7" ht="13.5" customHeight="1">
      <c r="A36" s="280"/>
      <c r="B36" s="291"/>
      <c r="C36" s="281" t="s">
        <v>233</v>
      </c>
      <c r="D36" s="282">
        <f t="shared" ref="D36:G36" si="1">D22+D23+D24+D25+D26+D27+D28+D29+D30+D31+D32+D34</f>
        <v>351011.6</v>
      </c>
      <c r="E36" s="282">
        <f t="shared" si="1"/>
        <v>323066.40000000002</v>
      </c>
      <c r="F36" s="282">
        <f t="shared" si="1"/>
        <v>331489.2</v>
      </c>
      <c r="G36" s="282">
        <f t="shared" si="1"/>
        <v>334203.80000000005</v>
      </c>
    </row>
    <row r="37" spans="1:7" s="292" customFormat="1" ht="15" customHeight="1">
      <c r="A37" s="280"/>
      <c r="B37" s="291"/>
      <c r="C37" s="281" t="s">
        <v>234</v>
      </c>
      <c r="D37" s="282">
        <f t="shared" ref="D37:G37" si="2">D36-D21</f>
        <v>13359.29999999993</v>
      </c>
      <c r="E37" s="282">
        <f t="shared" si="2"/>
        <v>-34625.200000000012</v>
      </c>
      <c r="F37" s="282">
        <f t="shared" si="2"/>
        <v>-25223.015450000006</v>
      </c>
      <c r="G37" s="282">
        <f t="shared" si="2"/>
        <v>-33040.29999999993</v>
      </c>
    </row>
    <row r="38" spans="1:7" s="269" customFormat="1" ht="15" customHeight="1">
      <c r="A38" s="265">
        <v>340</v>
      </c>
      <c r="B38" s="259"/>
      <c r="C38" s="260" t="s">
        <v>235</v>
      </c>
      <c r="D38" s="283">
        <v>2671.2</v>
      </c>
      <c r="E38" s="283">
        <v>2539.5</v>
      </c>
      <c r="F38" s="283">
        <v>2411.1</v>
      </c>
      <c r="G38" s="283">
        <v>2589.5</v>
      </c>
    </row>
    <row r="39" spans="1:7" s="269" customFormat="1" ht="15" customHeight="1">
      <c r="A39" s="265">
        <v>341</v>
      </c>
      <c r="B39" s="259"/>
      <c r="C39" s="260" t="s">
        <v>236</v>
      </c>
      <c r="D39" s="283">
        <v>0</v>
      </c>
      <c r="E39" s="283">
        <v>0</v>
      </c>
      <c r="F39" s="283">
        <v>1.4</v>
      </c>
      <c r="G39" s="283">
        <v>0</v>
      </c>
    </row>
    <row r="40" spans="1:7" s="269" customFormat="1" ht="15" customHeight="1">
      <c r="A40" s="265">
        <v>342</v>
      </c>
      <c r="B40" s="259"/>
      <c r="C40" s="260" t="s">
        <v>237</v>
      </c>
      <c r="D40" s="283">
        <v>4.2</v>
      </c>
      <c r="E40" s="283">
        <v>0</v>
      </c>
      <c r="F40" s="283">
        <v>0</v>
      </c>
      <c r="G40" s="283">
        <v>0</v>
      </c>
    </row>
    <row r="41" spans="1:7" s="269" customFormat="1" ht="15" customHeight="1">
      <c r="A41" s="265">
        <v>343</v>
      </c>
      <c r="B41" s="259"/>
      <c r="C41" s="260" t="s">
        <v>238</v>
      </c>
      <c r="D41" s="283">
        <v>13.3</v>
      </c>
      <c r="E41" s="283">
        <v>19</v>
      </c>
      <c r="F41" s="283">
        <v>14</v>
      </c>
      <c r="G41" s="283">
        <v>19</v>
      </c>
    </row>
    <row r="42" spans="1:7" s="269" customFormat="1" ht="15" customHeight="1">
      <c r="A42" s="265">
        <v>344</v>
      </c>
      <c r="B42" s="259"/>
      <c r="C42" s="260" t="s">
        <v>239</v>
      </c>
      <c r="D42" s="283">
        <v>23.7</v>
      </c>
      <c r="E42" s="283">
        <v>0</v>
      </c>
      <c r="F42" s="283">
        <v>1.6</v>
      </c>
      <c r="G42" s="283">
        <v>0</v>
      </c>
    </row>
    <row r="43" spans="1:7" s="269" customFormat="1" ht="15" customHeight="1">
      <c r="A43" s="265">
        <v>349</v>
      </c>
      <c r="B43" s="259"/>
      <c r="C43" s="260" t="s">
        <v>240</v>
      </c>
      <c r="D43" s="283">
        <v>57.5</v>
      </c>
      <c r="E43" s="283">
        <v>0</v>
      </c>
      <c r="F43" s="283">
        <v>155.69999999999999</v>
      </c>
      <c r="G43" s="283">
        <v>100</v>
      </c>
    </row>
    <row r="44" spans="1:7" s="257" customFormat="1" ht="15" customHeight="1">
      <c r="A44" s="258">
        <v>440</v>
      </c>
      <c r="B44" s="259"/>
      <c r="C44" s="260" t="s">
        <v>241</v>
      </c>
      <c r="D44" s="283">
        <v>2077.5</v>
      </c>
      <c r="E44" s="283">
        <v>1278.3</v>
      </c>
      <c r="F44" s="283">
        <v>1301.3</v>
      </c>
      <c r="G44" s="283">
        <v>1048</v>
      </c>
    </row>
    <row r="45" spans="1:7" s="257" customFormat="1" ht="15" customHeight="1">
      <c r="A45" s="258">
        <v>441</v>
      </c>
      <c r="B45" s="259"/>
      <c r="C45" s="260" t="s">
        <v>242</v>
      </c>
      <c r="D45" s="283">
        <v>42</v>
      </c>
      <c r="E45" s="283">
        <v>0</v>
      </c>
      <c r="F45" s="283">
        <v>0</v>
      </c>
      <c r="G45" s="283">
        <v>0</v>
      </c>
    </row>
    <row r="46" spans="1:7" s="257" customFormat="1" ht="15" customHeight="1">
      <c r="A46" s="258">
        <v>442</v>
      </c>
      <c r="B46" s="259"/>
      <c r="C46" s="260" t="s">
        <v>243</v>
      </c>
      <c r="D46" s="283">
        <v>3.6</v>
      </c>
      <c r="E46" s="283">
        <v>4</v>
      </c>
      <c r="F46" s="283">
        <v>3.6</v>
      </c>
      <c r="G46" s="283">
        <v>4</v>
      </c>
    </row>
    <row r="47" spans="1:7" s="257" customFormat="1" ht="15" customHeight="1">
      <c r="A47" s="258">
        <v>443</v>
      </c>
      <c r="B47" s="259"/>
      <c r="C47" s="260" t="s">
        <v>244</v>
      </c>
      <c r="D47" s="283">
        <v>128</v>
      </c>
      <c r="E47" s="283">
        <v>120</v>
      </c>
      <c r="F47" s="283">
        <v>133.1</v>
      </c>
      <c r="G47" s="283">
        <v>175</v>
      </c>
    </row>
    <row r="48" spans="1:7" s="257" customFormat="1" ht="15" customHeight="1">
      <c r="A48" s="258">
        <v>444</v>
      </c>
      <c r="B48" s="259"/>
      <c r="C48" s="260" t="s">
        <v>239</v>
      </c>
      <c r="D48" s="283">
        <v>17.600000000000001</v>
      </c>
      <c r="E48" s="283">
        <v>0</v>
      </c>
      <c r="F48" s="283">
        <v>17</v>
      </c>
      <c r="G48" s="283">
        <v>0</v>
      </c>
    </row>
    <row r="49" spans="1:7" s="257" customFormat="1" ht="15" customHeight="1">
      <c r="A49" s="258">
        <v>445</v>
      </c>
      <c r="B49" s="259"/>
      <c r="C49" s="260" t="s">
        <v>245</v>
      </c>
      <c r="D49" s="283">
        <v>14.9</v>
      </c>
      <c r="E49" s="283">
        <v>54</v>
      </c>
      <c r="F49" s="283">
        <v>35.4</v>
      </c>
      <c r="G49" s="283">
        <v>30</v>
      </c>
    </row>
    <row r="50" spans="1:7" s="257" customFormat="1" ht="15" customHeight="1">
      <c r="A50" s="258">
        <v>446</v>
      </c>
      <c r="B50" s="259"/>
      <c r="C50" s="260" t="s">
        <v>246</v>
      </c>
      <c r="D50" s="283">
        <v>15078.5</v>
      </c>
      <c r="E50" s="283">
        <v>15117.5</v>
      </c>
      <c r="F50" s="283">
        <v>15643.5</v>
      </c>
      <c r="G50" s="283">
        <v>15147.5</v>
      </c>
    </row>
    <row r="51" spans="1:7" s="257" customFormat="1" ht="15" customHeight="1">
      <c r="A51" s="258">
        <v>447</v>
      </c>
      <c r="B51" s="259"/>
      <c r="C51" s="260" t="s">
        <v>247</v>
      </c>
      <c r="D51" s="283">
        <v>2042.6</v>
      </c>
      <c r="E51" s="283">
        <v>2042.1</v>
      </c>
      <c r="F51" s="283">
        <v>2058</v>
      </c>
      <c r="G51" s="283">
        <v>2051</v>
      </c>
    </row>
    <row r="52" spans="1:7" s="257" customFormat="1" ht="15" customHeight="1">
      <c r="A52" s="258">
        <v>448</v>
      </c>
      <c r="B52" s="259"/>
      <c r="C52" s="260" t="s">
        <v>248</v>
      </c>
      <c r="D52" s="283">
        <v>0</v>
      </c>
      <c r="E52" s="283">
        <v>0</v>
      </c>
      <c r="F52" s="283">
        <v>0</v>
      </c>
      <c r="G52" s="283">
        <v>0</v>
      </c>
    </row>
    <row r="53" spans="1:7" s="257" customFormat="1" ht="15" customHeight="1">
      <c r="A53" s="258">
        <v>449</v>
      </c>
      <c r="B53" s="259"/>
      <c r="C53" s="260" t="s">
        <v>249</v>
      </c>
      <c r="D53" s="283">
        <v>0</v>
      </c>
      <c r="E53" s="283">
        <v>0</v>
      </c>
      <c r="F53" s="283">
        <v>0</v>
      </c>
      <c r="G53" s="283">
        <v>0</v>
      </c>
    </row>
    <row r="54" spans="1:7" s="269" customFormat="1" ht="13.5" customHeight="1">
      <c r="A54" s="293" t="s">
        <v>250</v>
      </c>
      <c r="B54" s="294"/>
      <c r="C54" s="294" t="s">
        <v>251</v>
      </c>
      <c r="D54" s="295">
        <v>0</v>
      </c>
      <c r="E54" s="295">
        <v>0</v>
      </c>
      <c r="F54" s="295">
        <v>0</v>
      </c>
      <c r="G54" s="295">
        <v>0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16634.799999999996</v>
      </c>
      <c r="E55" s="282">
        <f t="shared" si="3"/>
        <v>16057.399999999998</v>
      </c>
      <c r="F55" s="282">
        <f t="shared" si="3"/>
        <v>16608.100000000002</v>
      </c>
      <c r="G55" s="282">
        <f t="shared" si="3"/>
        <v>15747</v>
      </c>
    </row>
    <row r="56" spans="1:7" ht="14.25" customHeight="1">
      <c r="A56" s="291"/>
      <c r="B56" s="291"/>
      <c r="C56" s="281" t="s">
        <v>253</v>
      </c>
      <c r="D56" s="282">
        <f t="shared" ref="D56:G56" si="4">D55+D37</f>
        <v>29994.099999999926</v>
      </c>
      <c r="E56" s="282">
        <f t="shared" si="4"/>
        <v>-18567.800000000014</v>
      </c>
      <c r="F56" s="282">
        <f t="shared" si="4"/>
        <v>-8614.9154500000041</v>
      </c>
      <c r="G56" s="282">
        <f t="shared" si="4"/>
        <v>-17293.29999999993</v>
      </c>
    </row>
    <row r="57" spans="1:7" s="257" customFormat="1" ht="15.75" customHeight="1">
      <c r="A57" s="296">
        <v>380</v>
      </c>
      <c r="B57" s="297"/>
      <c r="C57" s="298" t="s">
        <v>254</v>
      </c>
      <c r="D57" s="419">
        <v>0</v>
      </c>
      <c r="E57" s="419">
        <v>0</v>
      </c>
      <c r="F57" s="419">
        <v>0</v>
      </c>
      <c r="G57" s="419">
        <v>0</v>
      </c>
    </row>
    <row r="58" spans="1:7" s="257" customFormat="1" ht="15.75" customHeight="1">
      <c r="A58" s="296">
        <v>381</v>
      </c>
      <c r="B58" s="297"/>
      <c r="C58" s="298" t="s">
        <v>255</v>
      </c>
      <c r="D58" s="419">
        <v>0</v>
      </c>
      <c r="E58" s="419">
        <v>0</v>
      </c>
      <c r="F58" s="419">
        <v>0</v>
      </c>
      <c r="G58" s="419">
        <v>0</v>
      </c>
    </row>
    <row r="59" spans="1:7" s="269" customFormat="1" ht="14">
      <c r="A59" s="266">
        <v>383</v>
      </c>
      <c r="B59" s="267"/>
      <c r="C59" s="268" t="s">
        <v>256</v>
      </c>
      <c r="D59" s="300">
        <v>0</v>
      </c>
      <c r="E59" s="300">
        <v>0</v>
      </c>
      <c r="F59" s="300">
        <v>0</v>
      </c>
      <c r="G59" s="300">
        <v>0</v>
      </c>
    </row>
    <row r="60" spans="1:7" s="269" customFormat="1" ht="14">
      <c r="A60" s="266">
        <v>3840</v>
      </c>
      <c r="B60" s="267"/>
      <c r="C60" s="268" t="s">
        <v>257</v>
      </c>
      <c r="D60" s="301">
        <v>0</v>
      </c>
      <c r="E60" s="301">
        <v>0</v>
      </c>
      <c r="F60" s="301">
        <v>0</v>
      </c>
      <c r="G60" s="301">
        <v>0</v>
      </c>
    </row>
    <row r="61" spans="1:7" s="269" customFormat="1" ht="14">
      <c r="A61" s="266">
        <v>3841</v>
      </c>
      <c r="B61" s="267"/>
      <c r="C61" s="268" t="s">
        <v>258</v>
      </c>
      <c r="D61" s="301">
        <v>0</v>
      </c>
      <c r="E61" s="301">
        <v>0</v>
      </c>
      <c r="F61" s="301">
        <v>0</v>
      </c>
      <c r="G61" s="301">
        <v>0</v>
      </c>
    </row>
    <row r="62" spans="1:7" s="269" customFormat="1" ht="14">
      <c r="A62" s="302">
        <v>386</v>
      </c>
      <c r="B62" s="303"/>
      <c r="C62" s="304" t="s">
        <v>259</v>
      </c>
      <c r="D62" s="301">
        <v>0</v>
      </c>
      <c r="E62" s="301">
        <v>0</v>
      </c>
      <c r="F62" s="301">
        <v>0</v>
      </c>
      <c r="G62" s="301">
        <v>0</v>
      </c>
    </row>
    <row r="63" spans="1:7" s="269" customFormat="1" ht="28">
      <c r="A63" s="266">
        <v>387</v>
      </c>
      <c r="B63" s="267"/>
      <c r="C63" s="268" t="s">
        <v>260</v>
      </c>
      <c r="D63" s="301">
        <v>0</v>
      </c>
      <c r="E63" s="301">
        <v>0</v>
      </c>
      <c r="F63" s="301">
        <v>0</v>
      </c>
      <c r="G63" s="301">
        <v>0</v>
      </c>
    </row>
    <row r="64" spans="1:7" s="269" customFormat="1">
      <c r="A64" s="265">
        <v>389</v>
      </c>
      <c r="B64" s="305"/>
      <c r="C64" s="260" t="s">
        <v>61</v>
      </c>
      <c r="D64" s="283">
        <v>29440</v>
      </c>
      <c r="E64" s="283">
        <v>0</v>
      </c>
      <c r="F64" s="283">
        <v>0</v>
      </c>
      <c r="G64" s="283">
        <v>0</v>
      </c>
    </row>
    <row r="65" spans="1:7" s="257" customFormat="1">
      <c r="A65" s="265" t="s">
        <v>261</v>
      </c>
      <c r="B65" s="259"/>
      <c r="C65" s="260" t="s">
        <v>262</v>
      </c>
      <c r="D65" s="283">
        <v>0</v>
      </c>
      <c r="E65" s="283">
        <v>0</v>
      </c>
      <c r="F65" s="283">
        <v>0</v>
      </c>
      <c r="G65" s="283">
        <v>0</v>
      </c>
    </row>
    <row r="66" spans="1:7" s="308" customFormat="1" ht="14">
      <c r="A66" s="306" t="s">
        <v>263</v>
      </c>
      <c r="B66" s="307"/>
      <c r="C66" s="268" t="s">
        <v>264</v>
      </c>
      <c r="D66" s="300">
        <v>0</v>
      </c>
      <c r="E66" s="300">
        <v>0</v>
      </c>
      <c r="F66" s="300">
        <v>0</v>
      </c>
      <c r="G66" s="300">
        <v>0</v>
      </c>
    </row>
    <row r="67" spans="1:7" s="257" customFormat="1">
      <c r="A67" s="309">
        <v>481</v>
      </c>
      <c r="B67" s="259"/>
      <c r="C67" s="260" t="s">
        <v>265</v>
      </c>
      <c r="D67" s="283">
        <v>0</v>
      </c>
      <c r="E67" s="283">
        <v>0</v>
      </c>
      <c r="F67" s="283">
        <v>0</v>
      </c>
      <c r="G67" s="283">
        <v>0</v>
      </c>
    </row>
    <row r="68" spans="1:7" s="257" customFormat="1">
      <c r="A68" s="309">
        <v>482</v>
      </c>
      <c r="B68" s="259"/>
      <c r="C68" s="260" t="s">
        <v>266</v>
      </c>
      <c r="D68" s="283">
        <v>0</v>
      </c>
      <c r="E68" s="283">
        <v>0</v>
      </c>
      <c r="F68" s="283">
        <v>0</v>
      </c>
      <c r="G68" s="283">
        <v>0</v>
      </c>
    </row>
    <row r="69" spans="1:7" s="257" customFormat="1">
      <c r="A69" s="309">
        <v>483</v>
      </c>
      <c r="B69" s="259"/>
      <c r="C69" s="260" t="s">
        <v>267</v>
      </c>
      <c r="D69" s="283">
        <v>0</v>
      </c>
      <c r="E69" s="283">
        <v>0</v>
      </c>
      <c r="F69" s="283">
        <v>0</v>
      </c>
      <c r="G69" s="283">
        <v>0</v>
      </c>
    </row>
    <row r="70" spans="1:7" s="257" customFormat="1">
      <c r="A70" s="309">
        <v>484</v>
      </c>
      <c r="B70" s="259"/>
      <c r="C70" s="260" t="s">
        <v>268</v>
      </c>
      <c r="D70" s="283">
        <v>0</v>
      </c>
      <c r="E70" s="283">
        <v>0</v>
      </c>
      <c r="F70" s="283">
        <v>0</v>
      </c>
      <c r="G70" s="283">
        <v>0</v>
      </c>
    </row>
    <row r="71" spans="1:7" s="257" customFormat="1">
      <c r="A71" s="309">
        <v>485</v>
      </c>
      <c r="B71" s="259"/>
      <c r="C71" s="260" t="s">
        <v>269</v>
      </c>
      <c r="D71" s="283">
        <v>0</v>
      </c>
      <c r="E71" s="283">
        <v>0</v>
      </c>
      <c r="F71" s="283">
        <v>0</v>
      </c>
      <c r="G71" s="283">
        <v>0</v>
      </c>
    </row>
    <row r="72" spans="1:7" s="257" customFormat="1">
      <c r="A72" s="309">
        <v>486</v>
      </c>
      <c r="B72" s="259"/>
      <c r="C72" s="260" t="s">
        <v>270</v>
      </c>
      <c r="D72" s="283">
        <v>0</v>
      </c>
      <c r="E72" s="283">
        <v>0</v>
      </c>
      <c r="F72" s="283">
        <v>0</v>
      </c>
      <c r="G72" s="283">
        <v>0</v>
      </c>
    </row>
    <row r="73" spans="1:7" s="269" customFormat="1">
      <c r="A73" s="309">
        <v>487</v>
      </c>
      <c r="B73" s="263"/>
      <c r="C73" s="260" t="s">
        <v>271</v>
      </c>
      <c r="D73" s="283">
        <v>0</v>
      </c>
      <c r="E73" s="283">
        <v>0</v>
      </c>
      <c r="F73" s="283">
        <v>0</v>
      </c>
      <c r="G73" s="283">
        <v>0</v>
      </c>
    </row>
    <row r="74" spans="1:7" s="269" customFormat="1">
      <c r="A74" s="309">
        <v>489</v>
      </c>
      <c r="B74" s="310"/>
      <c r="C74" s="278" t="s">
        <v>78</v>
      </c>
      <c r="D74" s="283">
        <v>0</v>
      </c>
      <c r="E74" s="283">
        <v>16500</v>
      </c>
      <c r="F74" s="283">
        <v>5800</v>
      </c>
      <c r="G74" s="283">
        <v>15000</v>
      </c>
    </row>
    <row r="75" spans="1:7" s="269" customFormat="1">
      <c r="A75" s="311" t="s">
        <v>272</v>
      </c>
      <c r="B75" s="310"/>
      <c r="C75" s="294" t="s">
        <v>273</v>
      </c>
      <c r="D75" s="283"/>
      <c r="E75" s="283"/>
      <c r="F75" s="283"/>
      <c r="G75" s="283"/>
    </row>
    <row r="76" spans="1:7">
      <c r="A76" s="280"/>
      <c r="B76" s="280"/>
      <c r="C76" s="281" t="s">
        <v>274</v>
      </c>
      <c r="D76" s="282">
        <f t="shared" ref="D76:G76" si="5">SUM(D65:D74)-SUM(D57:D64)</f>
        <v>-29440</v>
      </c>
      <c r="E76" s="282">
        <f t="shared" si="5"/>
        <v>16500</v>
      </c>
      <c r="F76" s="282">
        <f t="shared" si="5"/>
        <v>5800</v>
      </c>
      <c r="G76" s="282">
        <f t="shared" si="5"/>
        <v>15000</v>
      </c>
    </row>
    <row r="77" spans="1:7">
      <c r="A77" s="312"/>
      <c r="B77" s="312"/>
      <c r="C77" s="281" t="s">
        <v>275</v>
      </c>
      <c r="D77" s="282">
        <f t="shared" ref="D77:G77" si="6">D56+D76</f>
        <v>554.09999999992579</v>
      </c>
      <c r="E77" s="282">
        <f t="shared" si="6"/>
        <v>-2067.8000000000138</v>
      </c>
      <c r="F77" s="282">
        <f t="shared" si="6"/>
        <v>-2814.9154500000041</v>
      </c>
      <c r="G77" s="282">
        <f t="shared" si="6"/>
        <v>-2293.2999999999302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401387.80000000005</v>
      </c>
      <c r="E78" s="315">
        <f t="shared" si="7"/>
        <v>393661.50000000006</v>
      </c>
      <c r="F78" s="315">
        <f t="shared" si="7"/>
        <v>393309.81544999999</v>
      </c>
      <c r="G78" s="315">
        <f t="shared" si="7"/>
        <v>404171.1</v>
      </c>
    </row>
    <row r="79" spans="1:7">
      <c r="A79" s="313">
        <v>4</v>
      </c>
      <c r="B79" s="313"/>
      <c r="C79" s="314" t="s">
        <v>277</v>
      </c>
      <c r="D79" s="315">
        <f t="shared" ref="D79:G79" si="8">D35+D36+SUM(D44:D53)+SUM(D65:D74)</f>
        <v>401941.89999999997</v>
      </c>
      <c r="E79" s="315">
        <f t="shared" si="8"/>
        <v>391593.70000000007</v>
      </c>
      <c r="F79" s="315">
        <f t="shared" si="8"/>
        <v>390494.9</v>
      </c>
      <c r="G79" s="315">
        <f t="shared" si="8"/>
        <v>401877.80000000005</v>
      </c>
    </row>
    <row r="80" spans="1:7">
      <c r="C80" s="292"/>
      <c r="D80" s="316"/>
      <c r="E80" s="316"/>
      <c r="F80" s="316"/>
      <c r="G80" s="316"/>
    </row>
    <row r="81" spans="1:7">
      <c r="A81" s="573" t="s">
        <v>278</v>
      </c>
      <c r="B81" s="574"/>
      <c r="C81" s="574"/>
      <c r="D81" s="317"/>
      <c r="E81" s="317"/>
      <c r="F81" s="317"/>
      <c r="G81" s="317"/>
    </row>
    <row r="82" spans="1:7" s="257" customFormat="1">
      <c r="A82" s="318">
        <v>50</v>
      </c>
      <c r="B82" s="319"/>
      <c r="C82" s="319" t="s">
        <v>279</v>
      </c>
      <c r="D82" s="283">
        <v>7208.8</v>
      </c>
      <c r="E82" s="283">
        <v>14396</v>
      </c>
      <c r="F82" s="283">
        <v>6212.2</v>
      </c>
      <c r="G82" s="283">
        <v>12452.4</v>
      </c>
    </row>
    <row r="83" spans="1:7" s="257" customFormat="1">
      <c r="A83" s="318">
        <v>51</v>
      </c>
      <c r="B83" s="319"/>
      <c r="C83" s="319" t="s">
        <v>280</v>
      </c>
      <c r="D83" s="283">
        <v>0</v>
      </c>
      <c r="E83" s="283">
        <v>0</v>
      </c>
      <c r="F83" s="283">
        <v>0</v>
      </c>
      <c r="G83" s="283">
        <v>0</v>
      </c>
    </row>
    <row r="84" spans="1:7" s="257" customFormat="1">
      <c r="A84" s="318">
        <v>52</v>
      </c>
      <c r="B84" s="319"/>
      <c r="C84" s="319" t="s">
        <v>281</v>
      </c>
      <c r="D84" s="283">
        <v>1184.0999999999999</v>
      </c>
      <c r="E84" s="283">
        <v>1086</v>
      </c>
      <c r="F84" s="283">
        <v>915</v>
      </c>
      <c r="G84" s="283">
        <v>1256</v>
      </c>
    </row>
    <row r="85" spans="1:7" s="257" customFormat="1">
      <c r="A85" s="320">
        <v>54</v>
      </c>
      <c r="B85" s="321"/>
      <c r="C85" s="321" t="s">
        <v>282</v>
      </c>
      <c r="D85" s="283">
        <v>372.8</v>
      </c>
      <c r="E85" s="283">
        <v>1127</v>
      </c>
      <c r="F85" s="283">
        <v>1432.7</v>
      </c>
      <c r="G85" s="283">
        <v>1570</v>
      </c>
    </row>
    <row r="86" spans="1:7" s="257" customFormat="1">
      <c r="A86" s="318">
        <v>55</v>
      </c>
      <c r="B86" s="319"/>
      <c r="C86" s="319" t="s">
        <v>283</v>
      </c>
      <c r="D86" s="283">
        <v>0</v>
      </c>
      <c r="E86" s="283">
        <v>0</v>
      </c>
      <c r="F86" s="283">
        <v>0</v>
      </c>
      <c r="G86" s="283">
        <v>0</v>
      </c>
    </row>
    <row r="87" spans="1:7" s="257" customFormat="1">
      <c r="A87" s="318">
        <v>56</v>
      </c>
      <c r="B87" s="319"/>
      <c r="C87" s="319" t="s">
        <v>284</v>
      </c>
      <c r="D87" s="283">
        <v>16060.7</v>
      </c>
      <c r="E87" s="283">
        <v>12851.8</v>
      </c>
      <c r="F87" s="283">
        <v>14975.2</v>
      </c>
      <c r="G87" s="283">
        <v>11601.7</v>
      </c>
    </row>
    <row r="88" spans="1:7" s="257" customFormat="1">
      <c r="A88" s="318">
        <v>57</v>
      </c>
      <c r="B88" s="319"/>
      <c r="C88" s="319" t="s">
        <v>285</v>
      </c>
      <c r="D88" s="283">
        <v>484.6</v>
      </c>
      <c r="E88" s="283">
        <v>1050</v>
      </c>
      <c r="F88" s="283">
        <v>483.2</v>
      </c>
      <c r="G88" s="283">
        <v>1050</v>
      </c>
    </row>
    <row r="89" spans="1:7" s="257" customFormat="1">
      <c r="A89" s="318">
        <v>580</v>
      </c>
      <c r="B89" s="319"/>
      <c r="C89" s="319" t="s">
        <v>286</v>
      </c>
      <c r="D89" s="283">
        <v>0</v>
      </c>
      <c r="E89" s="283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287</v>
      </c>
      <c r="D90" s="283">
        <v>0</v>
      </c>
      <c r="E90" s="283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288</v>
      </c>
      <c r="D91" s="283">
        <v>0</v>
      </c>
      <c r="E91" s="283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289</v>
      </c>
      <c r="D92" s="283">
        <v>0</v>
      </c>
      <c r="E92" s="283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290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291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292</v>
      </c>
      <c r="D95" s="326">
        <f t="shared" ref="D95:G95" si="9">SUM(D82:D94)</f>
        <v>25311</v>
      </c>
      <c r="E95" s="326">
        <f t="shared" si="9"/>
        <v>30510.799999999999</v>
      </c>
      <c r="F95" s="326">
        <f t="shared" si="9"/>
        <v>24018.3</v>
      </c>
      <c r="G95" s="326">
        <f t="shared" si="9"/>
        <v>27930.1</v>
      </c>
    </row>
    <row r="96" spans="1:7" s="257" customFormat="1">
      <c r="A96" s="318">
        <v>60</v>
      </c>
      <c r="B96" s="319"/>
      <c r="C96" s="319" t="s">
        <v>293</v>
      </c>
      <c r="D96" s="283">
        <v>0</v>
      </c>
      <c r="E96" s="283">
        <v>0</v>
      </c>
      <c r="F96" s="283">
        <v>0</v>
      </c>
      <c r="G96" s="283">
        <v>0</v>
      </c>
    </row>
    <row r="97" spans="1:7" s="257" customFormat="1">
      <c r="A97" s="318">
        <v>61</v>
      </c>
      <c r="B97" s="319"/>
      <c r="C97" s="319" t="s">
        <v>294</v>
      </c>
      <c r="D97" s="283">
        <v>0</v>
      </c>
      <c r="E97" s="283">
        <v>0</v>
      </c>
      <c r="F97" s="283">
        <v>0</v>
      </c>
      <c r="G97" s="283">
        <v>0</v>
      </c>
    </row>
    <row r="98" spans="1:7" s="257" customFormat="1">
      <c r="A98" s="318">
        <v>62</v>
      </c>
      <c r="B98" s="319"/>
      <c r="C98" s="319" t="s">
        <v>295</v>
      </c>
      <c r="D98" s="283">
        <v>0</v>
      </c>
      <c r="E98" s="283">
        <v>0</v>
      </c>
      <c r="F98" s="283">
        <v>0</v>
      </c>
      <c r="G98" s="283">
        <v>0</v>
      </c>
    </row>
    <row r="99" spans="1:7" s="257" customFormat="1">
      <c r="A99" s="318">
        <v>63</v>
      </c>
      <c r="B99" s="319"/>
      <c r="C99" s="319" t="s">
        <v>296</v>
      </c>
      <c r="D99" s="283">
        <v>10088.799999999999</v>
      </c>
      <c r="E99" s="283">
        <v>12232</v>
      </c>
      <c r="F99" s="283">
        <v>10466.299999999999</v>
      </c>
      <c r="G99" s="283">
        <v>8527.4</v>
      </c>
    </row>
    <row r="100" spans="1:7" s="257" customFormat="1">
      <c r="A100" s="318">
        <v>64</v>
      </c>
      <c r="B100" s="319"/>
      <c r="C100" s="319" t="s">
        <v>297</v>
      </c>
      <c r="D100" s="283">
        <v>1551.5</v>
      </c>
      <c r="E100" s="283">
        <v>1712.5</v>
      </c>
      <c r="F100" s="283">
        <v>1513.3</v>
      </c>
      <c r="G100" s="283">
        <v>1611.5</v>
      </c>
    </row>
    <row r="101" spans="1:7" s="257" customFormat="1">
      <c r="A101" s="318">
        <v>65</v>
      </c>
      <c r="B101" s="319"/>
      <c r="C101" s="319" t="s">
        <v>298</v>
      </c>
      <c r="D101" s="283">
        <v>0</v>
      </c>
      <c r="E101" s="283">
        <v>0</v>
      </c>
      <c r="F101" s="283">
        <v>0</v>
      </c>
      <c r="G101" s="283">
        <v>0</v>
      </c>
    </row>
    <row r="102" spans="1:7" s="257" customFormat="1">
      <c r="A102" s="318">
        <v>66</v>
      </c>
      <c r="B102" s="319"/>
      <c r="C102" s="319" t="s">
        <v>299</v>
      </c>
      <c r="D102" s="283">
        <v>0</v>
      </c>
      <c r="E102" s="283">
        <v>0</v>
      </c>
      <c r="F102" s="283">
        <v>0</v>
      </c>
      <c r="G102" s="283">
        <v>0</v>
      </c>
    </row>
    <row r="103" spans="1:7" s="257" customFormat="1">
      <c r="A103" s="318">
        <v>67</v>
      </c>
      <c r="B103" s="319"/>
      <c r="C103" s="319" t="s">
        <v>285</v>
      </c>
      <c r="D103" s="261">
        <v>484.6</v>
      </c>
      <c r="E103" s="261">
        <v>1050</v>
      </c>
      <c r="F103" s="261">
        <v>483.2</v>
      </c>
      <c r="G103" s="261">
        <v>1050</v>
      </c>
    </row>
    <row r="104" spans="1:7" s="257" customFormat="1" ht="28">
      <c r="A104" s="327" t="s">
        <v>300</v>
      </c>
      <c r="B104" s="319"/>
      <c r="C104" s="328" t="s">
        <v>301</v>
      </c>
      <c r="D104" s="261">
        <v>0</v>
      </c>
      <c r="E104" s="261">
        <v>0</v>
      </c>
      <c r="F104" s="261">
        <v>0</v>
      </c>
      <c r="G104" s="261">
        <v>0</v>
      </c>
    </row>
    <row r="105" spans="1:7" s="257" customFormat="1" ht="42">
      <c r="A105" s="329" t="s">
        <v>302</v>
      </c>
      <c r="B105" s="323"/>
      <c r="C105" s="330" t="s">
        <v>303</v>
      </c>
      <c r="D105" s="279">
        <v>0</v>
      </c>
      <c r="E105" s="279">
        <v>0</v>
      </c>
      <c r="F105" s="279">
        <v>0</v>
      </c>
      <c r="G105" s="279">
        <v>0</v>
      </c>
    </row>
    <row r="106" spans="1:7">
      <c r="A106" s="324">
        <v>6</v>
      </c>
      <c r="B106" s="325"/>
      <c r="C106" s="325" t="s">
        <v>304</v>
      </c>
      <c r="D106" s="326">
        <f t="shared" ref="D106:G106" si="10">SUM(D96:D105)</f>
        <v>12124.9</v>
      </c>
      <c r="E106" s="326">
        <f t="shared" si="10"/>
        <v>14994.5</v>
      </c>
      <c r="F106" s="326">
        <f t="shared" si="10"/>
        <v>12462.8</v>
      </c>
      <c r="G106" s="326">
        <f t="shared" si="10"/>
        <v>11188.9</v>
      </c>
    </row>
    <row r="107" spans="1:7">
      <c r="A107" s="331" t="s">
        <v>305</v>
      </c>
      <c r="B107" s="331"/>
      <c r="C107" s="325" t="s">
        <v>3</v>
      </c>
      <c r="D107" s="326">
        <f t="shared" ref="D107:G107" si="11">(D95-D88)-(D106-D103)</f>
        <v>13186.100000000002</v>
      </c>
      <c r="E107" s="326">
        <f t="shared" si="11"/>
        <v>15516.3</v>
      </c>
      <c r="F107" s="326">
        <f t="shared" si="11"/>
        <v>11555.5</v>
      </c>
      <c r="G107" s="326">
        <f t="shared" si="11"/>
        <v>16741.199999999997</v>
      </c>
    </row>
    <row r="108" spans="1:7">
      <c r="A108" s="332" t="s">
        <v>306</v>
      </c>
      <c r="B108" s="332"/>
      <c r="C108" s="333" t="s">
        <v>307</v>
      </c>
      <c r="D108" s="425">
        <f t="shared" ref="D108:G108" si="12">ROUND(D107-D85-D86+D100+D101,0)</f>
        <v>14365</v>
      </c>
      <c r="E108" s="425">
        <f t="shared" si="12"/>
        <v>16102</v>
      </c>
      <c r="F108" s="425">
        <f t="shared" si="12"/>
        <v>11636</v>
      </c>
      <c r="G108" s="425">
        <f t="shared" si="12"/>
        <v>16783</v>
      </c>
    </row>
    <row r="109" spans="1:7">
      <c r="C109" s="292"/>
      <c r="D109" s="316"/>
      <c r="E109" s="316"/>
      <c r="F109" s="316"/>
      <c r="G109" s="316"/>
    </row>
    <row r="110" spans="1:7">
      <c r="A110" s="334" t="s">
        <v>308</v>
      </c>
      <c r="B110" s="335"/>
      <c r="C110" s="334"/>
      <c r="D110" s="316"/>
      <c r="E110" s="316"/>
      <c r="F110" s="316"/>
      <c r="G110" s="316"/>
    </row>
    <row r="111" spans="1:7" s="257" customFormat="1">
      <c r="A111" s="336">
        <v>10</v>
      </c>
      <c r="B111" s="337"/>
      <c r="C111" s="337" t="s">
        <v>309</v>
      </c>
      <c r="D111" s="338">
        <f t="shared" ref="D111:G111" si="13">D112+D117</f>
        <v>283888.90000000002</v>
      </c>
      <c r="E111" s="338">
        <f t="shared" si="13"/>
        <v>264050.40000000002</v>
      </c>
      <c r="F111" s="338">
        <f t="shared" si="13"/>
        <v>303183</v>
      </c>
      <c r="G111" s="338">
        <f t="shared" si="13"/>
        <v>266051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:G112" si="14">D113+D114+D115+D116</f>
        <v>228095.1</v>
      </c>
      <c r="E112" s="338">
        <f t="shared" si="14"/>
        <v>210452.4</v>
      </c>
      <c r="F112" s="338">
        <f t="shared" si="14"/>
        <v>254677</v>
      </c>
      <c r="G112" s="338">
        <f t="shared" si="14"/>
        <v>217257</v>
      </c>
    </row>
    <row r="113" spans="1:7" s="257" customFormat="1">
      <c r="A113" s="341" t="s">
        <v>312</v>
      </c>
      <c r="B113" s="342"/>
      <c r="C113" s="342" t="s">
        <v>313</v>
      </c>
      <c r="D113" s="283">
        <v>172635.1</v>
      </c>
      <c r="E113" s="283">
        <v>182951.4</v>
      </c>
      <c r="F113" s="283">
        <v>199511</v>
      </c>
      <c r="G113" s="283">
        <v>162397</v>
      </c>
    </row>
    <row r="114" spans="1:7" s="308" customFormat="1" ht="15" customHeight="1">
      <c r="A114" s="343">
        <v>102</v>
      </c>
      <c r="B114" s="344"/>
      <c r="C114" s="344" t="s">
        <v>314</v>
      </c>
      <c r="D114" s="300">
        <v>35400</v>
      </c>
      <c r="E114" s="300">
        <v>12000</v>
      </c>
      <c r="F114" s="300">
        <v>32800</v>
      </c>
      <c r="G114" s="300">
        <v>34800</v>
      </c>
    </row>
    <row r="115" spans="1:7" s="257" customFormat="1">
      <c r="A115" s="341">
        <v>104</v>
      </c>
      <c r="B115" s="342"/>
      <c r="C115" s="342" t="s">
        <v>315</v>
      </c>
      <c r="D115" s="283">
        <v>19960.099999999999</v>
      </c>
      <c r="E115" s="283">
        <v>15387</v>
      </c>
      <c r="F115" s="283">
        <v>22277</v>
      </c>
      <c r="G115" s="283">
        <v>19960</v>
      </c>
    </row>
    <row r="116" spans="1:7" s="257" customFormat="1">
      <c r="A116" s="341">
        <v>106</v>
      </c>
      <c r="B116" s="342"/>
      <c r="C116" s="342" t="s">
        <v>316</v>
      </c>
      <c r="D116" s="283">
        <v>99.9</v>
      </c>
      <c r="E116" s="283">
        <v>114</v>
      </c>
      <c r="F116" s="283">
        <v>89</v>
      </c>
      <c r="G116" s="283">
        <v>100</v>
      </c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G117" si="15">D118+D119+D120</f>
        <v>55793.8</v>
      </c>
      <c r="E117" s="338">
        <f t="shared" si="15"/>
        <v>53598</v>
      </c>
      <c r="F117" s="338">
        <f t="shared" si="15"/>
        <v>48506</v>
      </c>
      <c r="G117" s="338">
        <f t="shared" si="15"/>
        <v>48794</v>
      </c>
    </row>
    <row r="118" spans="1:7" s="257" customFormat="1">
      <c r="A118" s="341">
        <v>107</v>
      </c>
      <c r="B118" s="342"/>
      <c r="C118" s="342" t="s">
        <v>319</v>
      </c>
      <c r="D118" s="283">
        <v>51400.800000000003</v>
      </c>
      <c r="E118" s="283">
        <v>49205</v>
      </c>
      <c r="F118" s="283">
        <v>44113</v>
      </c>
      <c r="G118" s="283">
        <v>44401</v>
      </c>
    </row>
    <row r="119" spans="1:7" s="257" customFormat="1">
      <c r="A119" s="341">
        <v>108</v>
      </c>
      <c r="B119" s="342"/>
      <c r="C119" s="342" t="s">
        <v>320</v>
      </c>
      <c r="D119" s="283">
        <v>4393</v>
      </c>
      <c r="E119" s="283">
        <v>4393</v>
      </c>
      <c r="F119" s="283">
        <v>4393</v>
      </c>
      <c r="G119" s="283">
        <v>4393</v>
      </c>
    </row>
    <row r="120" spans="1:7" s="347" customFormat="1" ht="14">
      <c r="A120" s="343">
        <v>109</v>
      </c>
      <c r="B120" s="345"/>
      <c r="C120" s="345" t="s">
        <v>321</v>
      </c>
      <c r="D120" s="346">
        <v>0</v>
      </c>
      <c r="E120" s="346"/>
      <c r="F120" s="346">
        <v>0</v>
      </c>
      <c r="G120" s="346"/>
    </row>
    <row r="121" spans="1:7" s="257" customFormat="1">
      <c r="A121" s="339">
        <v>14</v>
      </c>
      <c r="B121" s="340"/>
      <c r="C121" s="340" t="s">
        <v>322</v>
      </c>
      <c r="D121" s="348">
        <f t="shared" ref="D121:G121" si="16">SUM(D122:D130)</f>
        <v>335266.3</v>
      </c>
      <c r="E121" s="348">
        <f t="shared" si="16"/>
        <v>343103.4</v>
      </c>
      <c r="F121" s="348">
        <f t="shared" si="16"/>
        <v>329402</v>
      </c>
      <c r="G121" s="348">
        <f t="shared" si="16"/>
        <v>331853.09999999998</v>
      </c>
    </row>
    <row r="122" spans="1:7" s="257" customFormat="1">
      <c r="A122" s="341" t="s">
        <v>323</v>
      </c>
      <c r="B122" s="342"/>
      <c r="C122" s="342" t="s">
        <v>324</v>
      </c>
      <c r="D122" s="283">
        <v>98475.3</v>
      </c>
      <c r="E122" s="283">
        <v>101820</v>
      </c>
      <c r="F122" s="283">
        <v>94547.8</v>
      </c>
      <c r="G122" s="283">
        <v>101538</v>
      </c>
    </row>
    <row r="123" spans="1:7" s="257" customFormat="1">
      <c r="A123" s="341">
        <v>144</v>
      </c>
      <c r="B123" s="342"/>
      <c r="C123" s="342" t="s">
        <v>282</v>
      </c>
      <c r="D123" s="283">
        <v>22829.7</v>
      </c>
      <c r="E123" s="283">
        <v>23631.4</v>
      </c>
      <c r="F123" s="283">
        <v>22030.7</v>
      </c>
      <c r="G123" s="283">
        <v>21504.5</v>
      </c>
    </row>
    <row r="124" spans="1:7" s="257" customFormat="1">
      <c r="A124" s="341">
        <v>145</v>
      </c>
      <c r="B124" s="342"/>
      <c r="C124" s="342" t="s">
        <v>325</v>
      </c>
      <c r="D124" s="349">
        <v>119011.5</v>
      </c>
      <c r="E124" s="349">
        <v>119012</v>
      </c>
      <c r="F124" s="349">
        <v>119011.5</v>
      </c>
      <c r="G124" s="349">
        <v>119011.6</v>
      </c>
    </row>
    <row r="125" spans="1:7" s="257" customFormat="1">
      <c r="A125" s="341">
        <v>146</v>
      </c>
      <c r="B125" s="342"/>
      <c r="C125" s="342" t="s">
        <v>326</v>
      </c>
      <c r="D125" s="349">
        <v>94949.8</v>
      </c>
      <c r="E125" s="349">
        <v>98640</v>
      </c>
      <c r="F125" s="349">
        <v>93812</v>
      </c>
      <c r="G125" s="349">
        <v>89799</v>
      </c>
    </row>
    <row r="126" spans="1:7" s="347" customFormat="1" ht="29.5" customHeight="1">
      <c r="A126" s="343" t="s">
        <v>327</v>
      </c>
      <c r="B126" s="345"/>
      <c r="C126" s="345" t="s">
        <v>328</v>
      </c>
      <c r="D126" s="350">
        <v>0</v>
      </c>
      <c r="E126" s="350">
        <v>0</v>
      </c>
      <c r="F126" s="350">
        <v>0</v>
      </c>
      <c r="G126" s="350">
        <v>0</v>
      </c>
    </row>
    <row r="127" spans="1:7" s="257" customFormat="1">
      <c r="A127" s="341">
        <v>1484</v>
      </c>
      <c r="B127" s="342"/>
      <c r="C127" s="342" t="s">
        <v>329</v>
      </c>
      <c r="D127" s="349">
        <v>0</v>
      </c>
      <c r="E127" s="349"/>
      <c r="F127" s="349">
        <v>0</v>
      </c>
      <c r="G127" s="349"/>
    </row>
    <row r="128" spans="1:7" s="257" customFormat="1">
      <c r="A128" s="341">
        <v>1485</v>
      </c>
      <c r="B128" s="342"/>
      <c r="C128" s="342" t="s">
        <v>330</v>
      </c>
      <c r="D128" s="349">
        <v>0</v>
      </c>
      <c r="E128" s="349"/>
      <c r="F128" s="349">
        <v>0</v>
      </c>
      <c r="G128" s="349"/>
    </row>
    <row r="129" spans="1:7" s="257" customFormat="1">
      <c r="A129" s="341">
        <v>1486</v>
      </c>
      <c r="B129" s="342"/>
      <c r="C129" s="342" t="s">
        <v>331</v>
      </c>
      <c r="D129" s="349">
        <v>0</v>
      </c>
      <c r="E129" s="349"/>
      <c r="F129" s="349">
        <v>0</v>
      </c>
      <c r="G129" s="349"/>
    </row>
    <row r="130" spans="1:7" s="257" customFormat="1">
      <c r="A130" s="351">
        <v>1489</v>
      </c>
      <c r="B130" s="352"/>
      <c r="C130" s="352" t="s">
        <v>332</v>
      </c>
      <c r="D130" s="353">
        <v>0</v>
      </c>
      <c r="E130" s="353"/>
      <c r="F130" s="353">
        <v>0</v>
      </c>
      <c r="G130" s="353"/>
    </row>
    <row r="131" spans="1:7">
      <c r="A131" s="354">
        <v>1</v>
      </c>
      <c r="B131" s="355"/>
      <c r="C131" s="354" t="s">
        <v>333</v>
      </c>
      <c r="D131" s="356">
        <f>D111+D121</f>
        <v>619155.19999999995</v>
      </c>
      <c r="E131" s="356">
        <f>E111+E121</f>
        <v>607153.80000000005</v>
      </c>
      <c r="F131" s="356">
        <f>F111+F121</f>
        <v>632585</v>
      </c>
      <c r="G131" s="356">
        <f>G111+G121</f>
        <v>597904.1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336">
        <v>20</v>
      </c>
      <c r="B133" s="337"/>
      <c r="C133" s="337" t="s">
        <v>334</v>
      </c>
      <c r="D133" s="466">
        <f t="shared" ref="D133:G133" si="17">D134+D140</f>
        <v>300585.30000000005</v>
      </c>
      <c r="E133" s="466">
        <f t="shared" si="17"/>
        <v>331446.8</v>
      </c>
      <c r="F133" s="466">
        <f t="shared" si="17"/>
        <v>322721.59999999998</v>
      </c>
      <c r="G133" s="466">
        <f t="shared" si="17"/>
        <v>311285.09999999998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:G134" si="18">D135+D136+D138+D139</f>
        <v>111412.70000000001</v>
      </c>
      <c r="E134" s="338">
        <f t="shared" si="18"/>
        <v>122128.79999999999</v>
      </c>
      <c r="F134" s="338">
        <f t="shared" si="18"/>
        <v>142119</v>
      </c>
      <c r="G134" s="338">
        <f t="shared" si="18"/>
        <v>111412.1</v>
      </c>
    </row>
    <row r="135" spans="1:7" s="269" customFormat="1">
      <c r="A135" s="359">
        <v>200</v>
      </c>
      <c r="B135" s="342"/>
      <c r="C135" s="342" t="s">
        <v>337</v>
      </c>
      <c r="D135" s="283">
        <v>90281.8</v>
      </c>
      <c r="E135" s="283">
        <v>98935.4</v>
      </c>
      <c r="F135" s="283">
        <v>111632</v>
      </c>
      <c r="G135" s="283">
        <v>90281.5</v>
      </c>
    </row>
    <row r="136" spans="1:7" s="269" customFormat="1">
      <c r="A136" s="359">
        <v>201</v>
      </c>
      <c r="B136" s="342"/>
      <c r="C136" s="342" t="s">
        <v>338</v>
      </c>
      <c r="D136" s="283">
        <v>0</v>
      </c>
      <c r="E136" s="283">
        <v>10000.4</v>
      </c>
      <c r="F136" s="283">
        <v>8000</v>
      </c>
      <c r="G136" s="283">
        <v>0</v>
      </c>
    </row>
    <row r="137" spans="1:7" s="269" customFormat="1">
      <c r="A137" s="360" t="s">
        <v>339</v>
      </c>
      <c r="B137" s="361"/>
      <c r="C137" s="361" t="s">
        <v>340</v>
      </c>
      <c r="D137" s="362">
        <v>0</v>
      </c>
      <c r="E137" s="362"/>
      <c r="F137" s="362">
        <v>0</v>
      </c>
      <c r="G137" s="362">
        <v>0</v>
      </c>
    </row>
    <row r="138" spans="1:7" s="269" customFormat="1">
      <c r="A138" s="360">
        <v>204</v>
      </c>
      <c r="B138" s="361"/>
      <c r="C138" s="361" t="s">
        <v>341</v>
      </c>
      <c r="D138" s="362">
        <v>20280.900000000001</v>
      </c>
      <c r="E138" s="362">
        <v>12303</v>
      </c>
      <c r="F138" s="362">
        <v>21647</v>
      </c>
      <c r="G138" s="362">
        <v>20280.599999999999</v>
      </c>
    </row>
    <row r="139" spans="1:7" s="269" customFormat="1">
      <c r="A139" s="360">
        <v>205</v>
      </c>
      <c r="B139" s="361"/>
      <c r="C139" s="361" t="s">
        <v>342</v>
      </c>
      <c r="D139" s="362">
        <v>850</v>
      </c>
      <c r="E139" s="362">
        <v>890</v>
      </c>
      <c r="F139" s="362">
        <v>840</v>
      </c>
      <c r="G139" s="362">
        <v>850</v>
      </c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G140" si="19">D141+D143+D144</f>
        <v>189172.6</v>
      </c>
      <c r="E140" s="338">
        <f t="shared" si="19"/>
        <v>209318</v>
      </c>
      <c r="F140" s="338">
        <f t="shared" si="19"/>
        <v>180602.6</v>
      </c>
      <c r="G140" s="338">
        <f t="shared" si="19"/>
        <v>199873</v>
      </c>
    </row>
    <row r="141" spans="1:7" s="269" customFormat="1">
      <c r="A141" s="359">
        <v>206</v>
      </c>
      <c r="B141" s="342"/>
      <c r="C141" s="342" t="s">
        <v>345</v>
      </c>
      <c r="D141" s="349">
        <v>175292.9</v>
      </c>
      <c r="E141" s="349">
        <v>195924</v>
      </c>
      <c r="F141" s="349">
        <v>167628.1</v>
      </c>
      <c r="G141" s="349">
        <v>187293</v>
      </c>
    </row>
    <row r="142" spans="1:7" s="269" customFormat="1">
      <c r="A142" s="360" t="s">
        <v>346</v>
      </c>
      <c r="B142" s="361"/>
      <c r="C142" s="361" t="s">
        <v>347</v>
      </c>
      <c r="D142" s="362"/>
      <c r="E142" s="362"/>
      <c r="F142" s="362"/>
      <c r="G142" s="362">
        <v>0</v>
      </c>
    </row>
    <row r="143" spans="1:7" s="269" customFormat="1">
      <c r="A143" s="359">
        <v>208</v>
      </c>
      <c r="B143" s="342"/>
      <c r="C143" s="342" t="s">
        <v>348</v>
      </c>
      <c r="D143" s="349">
        <v>12850</v>
      </c>
      <c r="E143" s="349">
        <v>12260</v>
      </c>
      <c r="F143" s="349">
        <v>12060</v>
      </c>
      <c r="G143" s="349">
        <v>11550</v>
      </c>
    </row>
    <row r="144" spans="1:7" s="273" customFormat="1" ht="28">
      <c r="A144" s="343">
        <v>209</v>
      </c>
      <c r="B144" s="345"/>
      <c r="C144" s="345" t="s">
        <v>349</v>
      </c>
      <c r="D144" s="350">
        <v>1029.7</v>
      </c>
      <c r="E144" s="350">
        <v>1134</v>
      </c>
      <c r="F144" s="350">
        <v>914.5</v>
      </c>
      <c r="G144" s="350">
        <v>1030</v>
      </c>
    </row>
    <row r="145" spans="1:7" s="257" customFormat="1">
      <c r="A145" s="358">
        <v>29</v>
      </c>
      <c r="B145" s="340"/>
      <c r="C145" s="340" t="s">
        <v>350</v>
      </c>
      <c r="D145" s="349">
        <v>318570</v>
      </c>
      <c r="E145" s="349">
        <v>275707</v>
      </c>
      <c r="F145" s="349">
        <v>309863.5</v>
      </c>
      <c r="G145" s="349">
        <v>286619</v>
      </c>
    </row>
    <row r="146" spans="1:7" s="257" customFormat="1">
      <c r="A146" s="363" t="s">
        <v>351</v>
      </c>
      <c r="B146" s="364"/>
      <c r="C146" s="364" t="s">
        <v>352</v>
      </c>
      <c r="D146" s="295">
        <v>56947</v>
      </c>
      <c r="E146" s="295">
        <v>41995</v>
      </c>
      <c r="F146" s="295">
        <v>56947.5</v>
      </c>
      <c r="G146" s="295">
        <v>51996</v>
      </c>
    </row>
    <row r="147" spans="1:7">
      <c r="A147" s="354">
        <v>2</v>
      </c>
      <c r="B147" s="355"/>
      <c r="C147" s="354" t="s">
        <v>353</v>
      </c>
      <c r="D147" s="356">
        <f>D133+D145</f>
        <v>619155.30000000005</v>
      </c>
      <c r="E147" s="356">
        <f>E133+E145</f>
        <v>607153.80000000005</v>
      </c>
      <c r="F147" s="356">
        <f>F133+F145</f>
        <v>632585.1</v>
      </c>
      <c r="G147" s="356">
        <f>G133+G145</f>
        <v>597904.1</v>
      </c>
    </row>
    <row r="148" spans="1:7" ht="7.5" customHeight="1"/>
    <row r="149" spans="1:7" ht="13.5" customHeight="1">
      <c r="A149" s="365" t="s">
        <v>354</v>
      </c>
      <c r="B149" s="366"/>
      <c r="C149" s="367" t="s">
        <v>355</v>
      </c>
      <c r="D149" s="366"/>
      <c r="E149" s="366"/>
      <c r="F149" s="366"/>
      <c r="G149" s="366"/>
    </row>
    <row r="150" spans="1:7">
      <c r="A150" s="436" t="s">
        <v>356</v>
      </c>
      <c r="B150" s="437"/>
      <c r="C150" s="437" t="s">
        <v>101</v>
      </c>
      <c r="D150" s="370">
        <f t="shared" ref="D150:G150" si="20">D77+SUM(D8:D12)-D30-D31+D16-D33+D59+D63-D73+D64-D74-D54+D20-D35</f>
        <v>49850.99999999992</v>
      </c>
      <c r="E150" s="370">
        <f t="shared" si="20"/>
        <v>-885.1000000000131</v>
      </c>
      <c r="F150" s="370">
        <f t="shared" si="20"/>
        <v>8846.1845499999908</v>
      </c>
      <c r="G150" s="370">
        <f t="shared" si="20"/>
        <v>1313.6000000000713</v>
      </c>
    </row>
    <row r="151" spans="1:7">
      <c r="A151" s="367" t="s">
        <v>357</v>
      </c>
      <c r="B151" s="366"/>
      <c r="C151" s="366" t="s">
        <v>358</v>
      </c>
      <c r="D151" s="373">
        <f t="shared" ref="D151:G151" si="21">IF(D177=0,0,D150/D177)</f>
        <v>0.14359305536272557</v>
      </c>
      <c r="E151" s="373">
        <f t="shared" si="21"/>
        <v>-2.7809214524007575E-3</v>
      </c>
      <c r="F151" s="373">
        <f t="shared" si="21"/>
        <v>2.7011778398112175E-2</v>
      </c>
      <c r="G151" s="373">
        <f t="shared" si="21"/>
        <v>3.9757231497196659E-3</v>
      </c>
    </row>
    <row r="152" spans="1:7" s="377" customFormat="1" ht="28">
      <c r="A152" s="558" t="s">
        <v>359</v>
      </c>
      <c r="B152" s="559"/>
      <c r="C152" s="559" t="s">
        <v>360</v>
      </c>
      <c r="D152" s="560">
        <f t="shared" ref="D152:G152" si="22">IF(D107=0,0,D150/D107)</f>
        <v>3.7805719659338175</v>
      </c>
      <c r="E152" s="560">
        <f t="shared" si="22"/>
        <v>-5.7043238400908282E-2</v>
      </c>
      <c r="F152" s="560">
        <f t="shared" si="22"/>
        <v>0.7655388819177007</v>
      </c>
      <c r="G152" s="560">
        <f t="shared" si="22"/>
        <v>7.8465104054671803E-2</v>
      </c>
    </row>
    <row r="153" spans="1:7" s="377" customFormat="1" ht="28">
      <c r="A153" s="561" t="s">
        <v>359</v>
      </c>
      <c r="B153" s="562"/>
      <c r="C153" s="562" t="s">
        <v>361</v>
      </c>
      <c r="D153" s="376">
        <f t="shared" ref="D153:G153" si="23">IF(0=D108,0,D150/D108)</f>
        <v>3.4703097807170149</v>
      </c>
      <c r="E153" s="376">
        <f t="shared" si="23"/>
        <v>-5.4968326915911879E-2</v>
      </c>
      <c r="F153" s="376">
        <f t="shared" si="23"/>
        <v>0.76024274235132272</v>
      </c>
      <c r="G153" s="376">
        <f t="shared" si="23"/>
        <v>7.8269677650007224E-2</v>
      </c>
    </row>
    <row r="154" spans="1:7" ht="28">
      <c r="A154" s="378" t="s">
        <v>362</v>
      </c>
      <c r="B154" s="446"/>
      <c r="C154" s="446" t="s">
        <v>363</v>
      </c>
      <c r="D154" s="386">
        <f t="shared" ref="D154:G154" si="24">D150-D107</f>
        <v>36664.899999999921</v>
      </c>
      <c r="E154" s="386">
        <f t="shared" si="24"/>
        <v>-16401.400000000012</v>
      </c>
      <c r="F154" s="386">
        <f t="shared" si="24"/>
        <v>-2709.3154500000092</v>
      </c>
      <c r="G154" s="386">
        <f t="shared" si="24"/>
        <v>-15427.599999999926</v>
      </c>
    </row>
    <row r="155" spans="1:7" ht="28">
      <c r="A155" s="374" t="s">
        <v>364</v>
      </c>
      <c r="B155" s="444"/>
      <c r="C155" s="444" t="s">
        <v>365</v>
      </c>
      <c r="D155" s="383">
        <f t="shared" ref="D155:G155" si="25">D150-D108</f>
        <v>35485.99999999992</v>
      </c>
      <c r="E155" s="383">
        <f t="shared" si="25"/>
        <v>-16987.100000000013</v>
      </c>
      <c r="F155" s="383">
        <f t="shared" si="25"/>
        <v>-2789.8154500000092</v>
      </c>
      <c r="G155" s="383">
        <f t="shared" si="25"/>
        <v>-15469.399999999929</v>
      </c>
    </row>
    <row r="156" spans="1:7">
      <c r="A156" s="436" t="s">
        <v>366</v>
      </c>
      <c r="B156" s="437"/>
      <c r="C156" s="437" t="s">
        <v>367</v>
      </c>
      <c r="D156" s="387">
        <f t="shared" ref="D156:G156" si="26">D135+D136-D137+D141-D142</f>
        <v>265574.7</v>
      </c>
      <c r="E156" s="387">
        <f t="shared" si="26"/>
        <v>304859.8</v>
      </c>
      <c r="F156" s="387">
        <f t="shared" si="26"/>
        <v>287260.09999999998</v>
      </c>
      <c r="G156" s="387">
        <f t="shared" si="26"/>
        <v>277574.5</v>
      </c>
    </row>
    <row r="157" spans="1:7">
      <c r="A157" s="448" t="s">
        <v>368</v>
      </c>
      <c r="B157" s="449"/>
      <c r="C157" s="449" t="s">
        <v>369</v>
      </c>
      <c r="D157" s="390">
        <f t="shared" ref="D157:G157" si="27">IF(D177=0,0,D156/D177)</f>
        <v>0.76497327235239598</v>
      </c>
      <c r="E157" s="390">
        <f t="shared" si="27"/>
        <v>0.95784787910359492</v>
      </c>
      <c r="F157" s="390">
        <f t="shared" si="27"/>
        <v>0.87714721753341118</v>
      </c>
      <c r="G157" s="390">
        <f t="shared" si="27"/>
        <v>0.84010304919442869</v>
      </c>
    </row>
    <row r="158" spans="1:7">
      <c r="A158" s="436" t="s">
        <v>370</v>
      </c>
      <c r="B158" s="437"/>
      <c r="C158" s="437" t="s">
        <v>371</v>
      </c>
      <c r="D158" s="387">
        <f t="shared" ref="D158:G158" si="28">D133-D142-D111</f>
        <v>16696.400000000023</v>
      </c>
      <c r="E158" s="387">
        <f t="shared" si="28"/>
        <v>67396.399999999965</v>
      </c>
      <c r="F158" s="387">
        <f t="shared" si="28"/>
        <v>19538.599999999977</v>
      </c>
      <c r="G158" s="387">
        <f t="shared" si="28"/>
        <v>45234.099999999977</v>
      </c>
    </row>
    <row r="159" spans="1:7">
      <c r="A159" s="367" t="s">
        <v>372</v>
      </c>
      <c r="B159" s="366"/>
      <c r="C159" s="366" t="s">
        <v>373</v>
      </c>
      <c r="D159" s="391">
        <f t="shared" ref="D159:G159" si="29">D121-D123-D124-D142-D145</f>
        <v>-125144.90000000002</v>
      </c>
      <c r="E159" s="391">
        <f t="shared" si="29"/>
        <v>-75247</v>
      </c>
      <c r="F159" s="391">
        <f t="shared" si="29"/>
        <v>-121503.70000000001</v>
      </c>
      <c r="G159" s="391">
        <f t="shared" si="29"/>
        <v>-95282.000000000029</v>
      </c>
    </row>
    <row r="160" spans="1:7">
      <c r="A160" s="367" t="s">
        <v>374</v>
      </c>
      <c r="B160" s="366"/>
      <c r="C160" s="366" t="s">
        <v>375</v>
      </c>
      <c r="D160" s="392">
        <f t="shared" ref="D160:G160" si="30">IF(D175=0,"-",1000*D158/D175)</f>
        <v>394.95671098074519</v>
      </c>
      <c r="E160" s="392">
        <f t="shared" si="30"/>
        <v>1585.3500188182154</v>
      </c>
      <c r="F160" s="392">
        <f t="shared" si="30"/>
        <v>461.39277870923507</v>
      </c>
      <c r="G160" s="392">
        <f t="shared" si="30"/>
        <v>1057.2667352281221</v>
      </c>
    </row>
    <row r="161" spans="1:7">
      <c r="A161" s="367" t="s">
        <v>374</v>
      </c>
      <c r="B161" s="366"/>
      <c r="C161" s="366" t="s">
        <v>376</v>
      </c>
      <c r="D161" s="391">
        <f t="shared" ref="D161:G161" si="31">IF(D175=0,0,1000*(D159/D175))</f>
        <v>-2960.3278610966559</v>
      </c>
      <c r="E161" s="391">
        <f t="shared" si="31"/>
        <v>-1770.0178773052314</v>
      </c>
      <c r="F161" s="391">
        <f t="shared" si="31"/>
        <v>-2869.2398517014194</v>
      </c>
      <c r="G161" s="391">
        <f t="shared" si="31"/>
        <v>-2227.0474943904269</v>
      </c>
    </row>
    <row r="162" spans="1:7">
      <c r="A162" s="448" t="s">
        <v>377</v>
      </c>
      <c r="B162" s="449"/>
      <c r="C162" s="449" t="s">
        <v>378</v>
      </c>
      <c r="D162" s="390">
        <f t="shared" ref="D162:G162" si="32">IF((D22+D23+D65+D66)=0,0,D158/(D22+D23+D65+D66))</f>
        <v>8.6804439938652028E-2</v>
      </c>
      <c r="E162" s="390">
        <f t="shared" si="32"/>
        <v>0.38355955450080509</v>
      </c>
      <c r="F162" s="390">
        <f t="shared" si="32"/>
        <v>0.10823401938159258</v>
      </c>
      <c r="G162" s="390">
        <f t="shared" si="32"/>
        <v>0.24952614739629289</v>
      </c>
    </row>
    <row r="163" spans="1:7">
      <c r="A163" s="367" t="s">
        <v>379</v>
      </c>
      <c r="B163" s="366"/>
      <c r="C163" s="366" t="s">
        <v>350</v>
      </c>
      <c r="D163" s="370">
        <f t="shared" ref="D163:G163" si="33">D145</f>
        <v>318570</v>
      </c>
      <c r="E163" s="370">
        <f t="shared" si="33"/>
        <v>275707</v>
      </c>
      <c r="F163" s="370">
        <f t="shared" si="33"/>
        <v>309863.5</v>
      </c>
      <c r="G163" s="370">
        <f t="shared" si="33"/>
        <v>286619</v>
      </c>
    </row>
    <row r="164" spans="1:7" ht="28">
      <c r="A164" s="374" t="s">
        <v>380</v>
      </c>
      <c r="B164" s="451"/>
      <c r="C164" s="451" t="s">
        <v>381</v>
      </c>
      <c r="D164" s="393">
        <f>IF(D178=0,0,D146/D178)</f>
        <v>0.17954469858074967</v>
      </c>
      <c r="E164" s="393">
        <f>IF(E178=0,0,E146/E178)</f>
        <v>0.12467210301754285</v>
      </c>
      <c r="F164" s="393">
        <f>IF(F178=0,0,F146/F178)</f>
        <v>0.16943188697184791</v>
      </c>
      <c r="G164" s="393">
        <f>IF(G178=0,0,G146/G178)</f>
        <v>0.14954331136219703</v>
      </c>
    </row>
    <row r="165" spans="1:7">
      <c r="A165" s="453" t="s">
        <v>382</v>
      </c>
      <c r="B165" s="454"/>
      <c r="C165" s="454" t="s">
        <v>383</v>
      </c>
      <c r="D165" s="396">
        <f t="shared" ref="D165:G165" si="34">IF(D177=0,0,D180/D177)</f>
        <v>5.8233665141375124E-2</v>
      </c>
      <c r="E165" s="396">
        <f t="shared" si="34"/>
        <v>5.9430217440345753E-2</v>
      </c>
      <c r="F165" s="396">
        <f t="shared" si="34"/>
        <v>5.7789526268604931E-2</v>
      </c>
      <c r="G165" s="396">
        <f t="shared" si="34"/>
        <v>6.1429099351614509E-2</v>
      </c>
    </row>
    <row r="166" spans="1:7">
      <c r="A166" s="367" t="s">
        <v>384</v>
      </c>
      <c r="B166" s="366"/>
      <c r="C166" s="366" t="s">
        <v>252</v>
      </c>
      <c r="D166" s="370">
        <f t="shared" ref="D166:G166" si="35">D55</f>
        <v>16634.799999999996</v>
      </c>
      <c r="E166" s="370">
        <f t="shared" si="35"/>
        <v>16057.399999999998</v>
      </c>
      <c r="F166" s="370">
        <f t="shared" si="35"/>
        <v>16608.100000000002</v>
      </c>
      <c r="G166" s="370">
        <f t="shared" si="35"/>
        <v>15747</v>
      </c>
    </row>
    <row r="167" spans="1:7">
      <c r="A167" s="448" t="s">
        <v>385</v>
      </c>
      <c r="B167" s="449"/>
      <c r="C167" s="449" t="s">
        <v>386</v>
      </c>
      <c r="D167" s="390">
        <f t="shared" ref="D167:G167" si="36">IF(0=D111,0,(D44+D45+D46+D47+D48)/D111)</f>
        <v>7.9915065365359465E-3</v>
      </c>
      <c r="E167" s="390">
        <f t="shared" si="36"/>
        <v>5.3107285578813737E-3</v>
      </c>
      <c r="F167" s="390">
        <f t="shared" si="36"/>
        <v>4.7990817427098478E-3</v>
      </c>
      <c r="G167" s="390">
        <f t="shared" si="36"/>
        <v>4.611897718858414E-3</v>
      </c>
    </row>
    <row r="168" spans="1:7">
      <c r="A168" s="367" t="s">
        <v>387</v>
      </c>
      <c r="B168" s="437"/>
      <c r="C168" s="437" t="s">
        <v>388</v>
      </c>
      <c r="D168" s="370">
        <f t="shared" ref="D168:G168" si="37">D38-D44</f>
        <v>593.69999999999982</v>
      </c>
      <c r="E168" s="370">
        <f t="shared" si="37"/>
        <v>1261.2</v>
      </c>
      <c r="F168" s="370">
        <f t="shared" si="37"/>
        <v>1109.8</v>
      </c>
      <c r="G168" s="370">
        <f t="shared" si="37"/>
        <v>1541.5</v>
      </c>
    </row>
    <row r="169" spans="1:7">
      <c r="A169" s="448" t="s">
        <v>389</v>
      </c>
      <c r="B169" s="449"/>
      <c r="C169" s="449" t="s">
        <v>390</v>
      </c>
      <c r="D169" s="373">
        <f t="shared" ref="D169:G169" si="38">IF(D177=0,0,D168/D177)</f>
        <v>1.7101200972668607E-3</v>
      </c>
      <c r="E169" s="373">
        <f t="shared" si="38"/>
        <v>3.9626009894563139E-3</v>
      </c>
      <c r="F169" s="373">
        <f t="shared" si="38"/>
        <v>3.3887685133388861E-3</v>
      </c>
      <c r="G169" s="373">
        <f t="shared" si="38"/>
        <v>4.6654820609717818E-3</v>
      </c>
    </row>
    <row r="170" spans="1:7">
      <c r="A170" s="367" t="s">
        <v>391</v>
      </c>
      <c r="B170" s="366"/>
      <c r="C170" s="366" t="s">
        <v>392</v>
      </c>
      <c r="D170" s="370">
        <f t="shared" ref="D170:G170" si="39">SUM(D82:D87)+SUM(D89:D94)</f>
        <v>24826.400000000001</v>
      </c>
      <c r="E170" s="370">
        <f t="shared" si="39"/>
        <v>29460.799999999999</v>
      </c>
      <c r="F170" s="370">
        <f t="shared" si="39"/>
        <v>23535.1</v>
      </c>
      <c r="G170" s="370">
        <f t="shared" si="39"/>
        <v>26880.1</v>
      </c>
    </row>
    <row r="171" spans="1:7">
      <c r="A171" s="367" t="s">
        <v>393</v>
      </c>
      <c r="B171" s="366"/>
      <c r="C171" s="366" t="s">
        <v>394</v>
      </c>
      <c r="D171" s="391">
        <f t="shared" ref="D171:G171" si="40">SUM(D96:D102)+SUM(D104:D105)</f>
        <v>11640.3</v>
      </c>
      <c r="E171" s="391">
        <f t="shared" si="40"/>
        <v>13944.5</v>
      </c>
      <c r="F171" s="391">
        <f t="shared" si="40"/>
        <v>11979.599999999999</v>
      </c>
      <c r="G171" s="391">
        <f t="shared" si="40"/>
        <v>10138.9</v>
      </c>
    </row>
    <row r="172" spans="1:7">
      <c r="A172" s="453" t="s">
        <v>395</v>
      </c>
      <c r="B172" s="454"/>
      <c r="C172" s="454" t="s">
        <v>396</v>
      </c>
      <c r="D172" s="396">
        <f t="shared" ref="D172:G172" si="41">IF(D184=0,0,D170/D184)</f>
        <v>7.6966789734247809E-2</v>
      </c>
      <c r="E172" s="396">
        <f t="shared" si="41"/>
        <v>8.4750087523808346E-2</v>
      </c>
      <c r="F172" s="396">
        <f t="shared" si="41"/>
        <v>6.8986891912936832E-2</v>
      </c>
      <c r="G172" s="396">
        <f t="shared" si="41"/>
        <v>7.5642118432942024E-2</v>
      </c>
    </row>
    <row r="173" spans="1:7">
      <c r="A173" s="479"/>
    </row>
    <row r="174" spans="1:7">
      <c r="A174" s="457" t="s">
        <v>397</v>
      </c>
      <c r="B174" s="399"/>
      <c r="C174" s="398"/>
      <c r="D174" s="316"/>
      <c r="E174" s="316"/>
      <c r="F174" s="316"/>
      <c r="G174" s="316"/>
    </row>
    <row r="175" spans="1:7" s="257" customFormat="1">
      <c r="A175" s="459" t="s">
        <v>398</v>
      </c>
      <c r="B175" s="399"/>
      <c r="C175" s="399" t="s">
        <v>421</v>
      </c>
      <c r="D175" s="510">
        <v>42274</v>
      </c>
      <c r="E175" s="510">
        <v>42512</v>
      </c>
      <c r="F175" s="510">
        <v>42347</v>
      </c>
      <c r="G175" s="510">
        <v>42784</v>
      </c>
    </row>
    <row r="176" spans="1:7">
      <c r="A176" s="457" t="s">
        <v>400</v>
      </c>
      <c r="B176" s="399"/>
      <c r="C176" s="399"/>
      <c r="D176" s="399"/>
      <c r="E176" s="399"/>
      <c r="F176" s="399"/>
      <c r="G176" s="399"/>
    </row>
    <row r="177" spans="1:7">
      <c r="A177" s="459" t="s">
        <v>401</v>
      </c>
      <c r="B177" s="399"/>
      <c r="C177" s="399" t="s">
        <v>402</v>
      </c>
      <c r="D177" s="400">
        <f t="shared" ref="D177:G177" si="42">SUM(D22:D32)+SUM(D44:D53)+SUM(D65:D72)+D75</f>
        <v>347168.6</v>
      </c>
      <c r="E177" s="400">
        <f t="shared" si="42"/>
        <v>318275.80000000005</v>
      </c>
      <c r="F177" s="400">
        <f t="shared" si="42"/>
        <v>327493.60000000003</v>
      </c>
      <c r="G177" s="400">
        <f t="shared" si="42"/>
        <v>330405.30000000005</v>
      </c>
    </row>
    <row r="178" spans="1:7">
      <c r="A178" s="459" t="s">
        <v>403</v>
      </c>
      <c r="B178" s="399"/>
      <c r="C178" s="399" t="s">
        <v>404</v>
      </c>
      <c r="D178" s="400">
        <f t="shared" ref="D178:G178" si="43">D78-D17-D20-D59-D63-D64</f>
        <v>317174.50000000006</v>
      </c>
      <c r="E178" s="400">
        <f t="shared" si="43"/>
        <v>336843.60000000003</v>
      </c>
      <c r="F178" s="400">
        <f t="shared" si="43"/>
        <v>336108.51545000001</v>
      </c>
      <c r="G178" s="400">
        <f t="shared" si="43"/>
        <v>347698.6</v>
      </c>
    </row>
    <row r="179" spans="1:7">
      <c r="A179" s="459"/>
      <c r="B179" s="399"/>
      <c r="C179" s="399" t="s">
        <v>405</v>
      </c>
      <c r="D179" s="400">
        <f t="shared" ref="D179:G179" si="44">D178+D170</f>
        <v>342000.90000000008</v>
      </c>
      <c r="E179" s="400">
        <f t="shared" si="44"/>
        <v>366304.4</v>
      </c>
      <c r="F179" s="400">
        <f t="shared" si="44"/>
        <v>359643.61544999998</v>
      </c>
      <c r="G179" s="400">
        <f t="shared" si="44"/>
        <v>374578.69999999995</v>
      </c>
    </row>
    <row r="180" spans="1:7">
      <c r="A180" s="459" t="s">
        <v>406</v>
      </c>
      <c r="B180" s="399"/>
      <c r="C180" s="399" t="s">
        <v>407</v>
      </c>
      <c r="D180" s="400">
        <f t="shared" ref="D180:G180" si="45">D38-D44+D8+D9+D10+D16-D33</f>
        <v>20216.900000000001</v>
      </c>
      <c r="E180" s="400">
        <f t="shared" si="45"/>
        <v>18915.2</v>
      </c>
      <c r="F180" s="400">
        <f t="shared" si="45"/>
        <v>18925.699999999997</v>
      </c>
      <c r="G180" s="400">
        <f t="shared" si="45"/>
        <v>20296.5</v>
      </c>
    </row>
    <row r="181" spans="1:7" ht="27.5" customHeight="1">
      <c r="A181" s="462" t="s">
        <v>408</v>
      </c>
      <c r="B181" s="402"/>
      <c r="C181" s="402" t="s">
        <v>409</v>
      </c>
      <c r="D181" s="403">
        <f t="shared" ref="D181:G181" si="46">D22+D23+D24+D25+D26+D29+SUM(D44:D47)+SUM(D49:D53)-D54+D32-D33+SUM(D65:D70)+D72</f>
        <v>346987.9</v>
      </c>
      <c r="E181" s="403">
        <f t="shared" si="46"/>
        <v>317604.8</v>
      </c>
      <c r="F181" s="403">
        <f t="shared" si="46"/>
        <v>326810.19999999995</v>
      </c>
      <c r="G181" s="403">
        <f t="shared" si="46"/>
        <v>330005.90000000002</v>
      </c>
    </row>
    <row r="182" spans="1:7">
      <c r="A182" s="464" t="s">
        <v>410</v>
      </c>
      <c r="B182" s="402"/>
      <c r="C182" s="402" t="s">
        <v>411</v>
      </c>
      <c r="D182" s="403">
        <f t="shared" ref="D182:G182" si="47">D181+D171</f>
        <v>358628.2</v>
      </c>
      <c r="E182" s="403">
        <f t="shared" si="47"/>
        <v>331549.3</v>
      </c>
      <c r="F182" s="403">
        <f t="shared" si="47"/>
        <v>338789.79999999993</v>
      </c>
      <c r="G182" s="403">
        <f t="shared" si="47"/>
        <v>340144.80000000005</v>
      </c>
    </row>
    <row r="183" spans="1:7">
      <c r="A183" s="464" t="s">
        <v>412</v>
      </c>
      <c r="B183" s="402"/>
      <c r="C183" s="402" t="s">
        <v>413</v>
      </c>
      <c r="D183" s="403">
        <f t="shared" ref="D183:G183" si="48">D4+D5-D7+D38+D39+D40+D41+D43+D13-D16+D57+D58+D60+D62</f>
        <v>297733.5</v>
      </c>
      <c r="E183" s="403">
        <f t="shared" si="48"/>
        <v>318158.90000000002</v>
      </c>
      <c r="F183" s="403">
        <f t="shared" si="48"/>
        <v>317618.11544999998</v>
      </c>
      <c r="G183" s="403">
        <f t="shared" si="48"/>
        <v>328478.8</v>
      </c>
    </row>
    <row r="184" spans="1:7">
      <c r="A184" s="464" t="s">
        <v>414</v>
      </c>
      <c r="B184" s="402"/>
      <c r="C184" s="402" t="s">
        <v>415</v>
      </c>
      <c r="D184" s="403">
        <f t="shared" ref="D184:G184" si="49">D183+D170</f>
        <v>322559.90000000002</v>
      </c>
      <c r="E184" s="403">
        <f t="shared" si="49"/>
        <v>347619.7</v>
      </c>
      <c r="F184" s="403">
        <f t="shared" si="49"/>
        <v>341153.21544999996</v>
      </c>
      <c r="G184" s="403">
        <f t="shared" si="49"/>
        <v>355358.89999999997</v>
      </c>
    </row>
    <row r="185" spans="1:7">
      <c r="A185" s="464"/>
      <c r="B185" s="402"/>
      <c r="C185" s="402" t="s">
        <v>416</v>
      </c>
      <c r="D185" s="403">
        <f t="shared" ref="D185:G186" si="50">D181-D183</f>
        <v>49254.400000000023</v>
      </c>
      <c r="E185" s="403">
        <f t="shared" si="50"/>
        <v>-554.10000000003492</v>
      </c>
      <c r="F185" s="403">
        <f t="shared" si="50"/>
        <v>9192.0845499999705</v>
      </c>
      <c r="G185" s="403">
        <f t="shared" si="50"/>
        <v>1527.1000000000349</v>
      </c>
    </row>
    <row r="186" spans="1:7">
      <c r="A186" s="464"/>
      <c r="B186" s="402"/>
      <c r="C186" s="402" t="s">
        <v>417</v>
      </c>
      <c r="D186" s="403">
        <f t="shared" si="50"/>
        <v>36068.299999999988</v>
      </c>
      <c r="E186" s="403">
        <f t="shared" si="50"/>
        <v>-16070.400000000023</v>
      </c>
      <c r="F186" s="403">
        <f t="shared" si="50"/>
        <v>-2363.4154500000295</v>
      </c>
      <c r="G186" s="403">
        <f t="shared" si="50"/>
        <v>-15214.099999999919</v>
      </c>
    </row>
  </sheetData>
  <sheetProtection selectLockedCells="1" sort="0" autoFilter="0" pivotTables="0"/>
  <autoFilter ref="A1:AP1" xr:uid="{00000000-0009-0000-0000-000007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80" max="8" man="1"/>
    <brk id="148" max="8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N186"/>
  <sheetViews>
    <sheetView zoomScale="115" zoomScaleNormal="115" workbookViewId="0">
      <selection activeCell="B31" sqref="B31"/>
    </sheetView>
  </sheetViews>
  <sheetFormatPr baseColWidth="10" defaultColWidth="11.5" defaultRowHeight="13"/>
  <cols>
    <col min="1" max="1" width="17.33203125" style="252" customWidth="1"/>
    <col min="2" max="2" width="3.6640625" style="252" customWidth="1"/>
    <col min="3" max="3" width="44.6640625" style="252" customWidth="1"/>
    <col min="4" max="7" width="11.5" style="252" customWidth="1"/>
    <col min="8" max="16384" width="11.5" style="252"/>
  </cols>
  <sheetData>
    <row r="1" spans="1:40" s="244" customFormat="1" ht="18" customHeight="1">
      <c r="A1" s="239" t="s">
        <v>190</v>
      </c>
      <c r="B1" s="240" t="s">
        <v>644</v>
      </c>
      <c r="C1" s="240" t="s">
        <v>111</v>
      </c>
      <c r="D1" s="241" t="s">
        <v>23</v>
      </c>
      <c r="E1" s="242" t="s">
        <v>22</v>
      </c>
      <c r="F1" s="241" t="s">
        <v>23</v>
      </c>
      <c r="G1" s="242" t="s">
        <v>22</v>
      </c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</row>
    <row r="2" spans="1:40" s="250" customFormat="1" ht="15" customHeight="1">
      <c r="A2" s="245"/>
      <c r="B2" s="246"/>
      <c r="C2" s="247" t="s">
        <v>192</v>
      </c>
      <c r="D2" s="248">
        <v>2015</v>
      </c>
      <c r="E2" s="249">
        <v>2016</v>
      </c>
      <c r="F2" s="248">
        <v>2016</v>
      </c>
      <c r="G2" s="249">
        <v>2017</v>
      </c>
    </row>
    <row r="3" spans="1:40" ht="15" customHeight="1">
      <c r="A3" s="571" t="s">
        <v>193</v>
      </c>
      <c r="B3" s="572"/>
      <c r="C3" s="572"/>
      <c r="D3" s="251"/>
      <c r="E3" s="251"/>
      <c r="F3" s="251"/>
      <c r="G3" s="251"/>
    </row>
    <row r="4" spans="1:40" s="257" customFormat="1" ht="12.75" customHeight="1">
      <c r="A4" s="253">
        <v>30</v>
      </c>
      <c r="B4" s="254"/>
      <c r="C4" s="255" t="s">
        <v>33</v>
      </c>
      <c r="D4" s="256">
        <v>70379.100000000006</v>
      </c>
      <c r="E4" s="256">
        <v>74128.399999999994</v>
      </c>
      <c r="F4" s="256">
        <v>71494</v>
      </c>
      <c r="G4" s="256">
        <v>74324</v>
      </c>
    </row>
    <row r="5" spans="1:40" s="257" customFormat="1" ht="12.75" customHeight="1">
      <c r="A5" s="258">
        <v>31</v>
      </c>
      <c r="B5" s="259"/>
      <c r="C5" s="260" t="s">
        <v>194</v>
      </c>
      <c r="D5" s="261">
        <v>28225.9</v>
      </c>
      <c r="E5" s="261">
        <v>30150.5</v>
      </c>
      <c r="F5" s="261">
        <v>30470</v>
      </c>
      <c r="G5" s="261">
        <v>29841</v>
      </c>
    </row>
    <row r="6" spans="1:40" s="257" customFormat="1" ht="12.75" customHeight="1">
      <c r="A6" s="262" t="s">
        <v>36</v>
      </c>
      <c r="B6" s="263"/>
      <c r="C6" s="264" t="s">
        <v>195</v>
      </c>
      <c r="D6" s="261">
        <v>6159.7</v>
      </c>
      <c r="E6" s="261">
        <v>7466</v>
      </c>
      <c r="F6" s="261">
        <v>7671</v>
      </c>
      <c r="G6" s="261">
        <v>5939</v>
      </c>
    </row>
    <row r="7" spans="1:40" s="257" customFormat="1" ht="12.75" customHeight="1">
      <c r="A7" s="262" t="s">
        <v>196</v>
      </c>
      <c r="B7" s="263"/>
      <c r="C7" s="264" t="s">
        <v>197</v>
      </c>
      <c r="D7" s="261">
        <v>-406.4</v>
      </c>
      <c r="E7" s="261">
        <v>153</v>
      </c>
      <c r="F7" s="261">
        <v>-75</v>
      </c>
      <c r="G7" s="261">
        <v>0</v>
      </c>
    </row>
    <row r="8" spans="1:40" s="257" customFormat="1" ht="12.75" customHeight="1">
      <c r="A8" s="265">
        <v>330</v>
      </c>
      <c r="B8" s="259"/>
      <c r="C8" s="260" t="s">
        <v>198</v>
      </c>
      <c r="D8" s="261">
        <v>5055.8</v>
      </c>
      <c r="E8" s="261">
        <v>4919.5</v>
      </c>
      <c r="F8" s="261">
        <v>3876</v>
      </c>
      <c r="G8" s="261">
        <v>5319</v>
      </c>
    </row>
    <row r="9" spans="1:40" s="257" customFormat="1" ht="12.75" customHeight="1">
      <c r="A9" s="265">
        <v>332</v>
      </c>
      <c r="B9" s="259"/>
      <c r="C9" s="260" t="s">
        <v>199</v>
      </c>
      <c r="D9" s="261">
        <v>168.7</v>
      </c>
      <c r="E9" s="261">
        <v>474.8</v>
      </c>
      <c r="F9" s="261">
        <v>251</v>
      </c>
      <c r="G9" s="261">
        <v>939</v>
      </c>
    </row>
    <row r="10" spans="1:40" s="257" customFormat="1" ht="12.75" customHeight="1">
      <c r="A10" s="265">
        <v>339</v>
      </c>
      <c r="B10" s="259"/>
      <c r="C10" s="260" t="s">
        <v>200</v>
      </c>
      <c r="D10" s="261">
        <v>0</v>
      </c>
      <c r="E10" s="261">
        <v>0</v>
      </c>
      <c r="F10" s="261">
        <v>0</v>
      </c>
      <c r="G10" s="261">
        <v>0</v>
      </c>
    </row>
    <row r="11" spans="1:40" s="257" customFormat="1" ht="12.75" customHeight="1">
      <c r="A11" s="258">
        <v>350</v>
      </c>
      <c r="B11" s="259"/>
      <c r="C11" s="260" t="s">
        <v>201</v>
      </c>
      <c r="D11" s="261">
        <v>2986.7</v>
      </c>
      <c r="E11" s="261">
        <v>2624.6</v>
      </c>
      <c r="F11" s="261">
        <v>2800</v>
      </c>
      <c r="G11" s="261">
        <v>2763</v>
      </c>
    </row>
    <row r="12" spans="1:40" s="269" customFormat="1" ht="14">
      <c r="A12" s="266">
        <v>351</v>
      </c>
      <c r="B12" s="267"/>
      <c r="C12" s="268" t="s">
        <v>202</v>
      </c>
      <c r="D12" s="261">
        <v>816.3</v>
      </c>
      <c r="E12" s="261">
        <v>755.2</v>
      </c>
      <c r="F12" s="261">
        <v>17076</v>
      </c>
      <c r="G12" s="261">
        <v>812</v>
      </c>
    </row>
    <row r="13" spans="1:40" s="257" customFormat="1" ht="12.75" customHeight="1">
      <c r="A13" s="258">
        <v>36</v>
      </c>
      <c r="B13" s="259"/>
      <c r="C13" s="260" t="s">
        <v>203</v>
      </c>
      <c r="D13" s="261">
        <v>180371.7</v>
      </c>
      <c r="E13" s="261">
        <v>184913</v>
      </c>
      <c r="F13" s="261">
        <v>182369</v>
      </c>
      <c r="G13" s="261">
        <v>185749</v>
      </c>
    </row>
    <row r="14" spans="1:40" s="257" customFormat="1" ht="12.75" customHeight="1">
      <c r="A14" s="270" t="s">
        <v>204</v>
      </c>
      <c r="B14" s="259"/>
      <c r="C14" s="271" t="s">
        <v>205</v>
      </c>
      <c r="D14" s="261">
        <v>42998.2</v>
      </c>
      <c r="E14" s="261">
        <v>46212</v>
      </c>
      <c r="F14" s="261">
        <v>44404</v>
      </c>
      <c r="G14" s="261">
        <v>0</v>
      </c>
    </row>
    <row r="15" spans="1:40" s="257" customFormat="1" ht="12.75" customHeight="1">
      <c r="A15" s="270" t="s">
        <v>206</v>
      </c>
      <c r="B15" s="259"/>
      <c r="C15" s="271" t="s">
        <v>207</v>
      </c>
      <c r="D15" s="261">
        <v>3434.5</v>
      </c>
      <c r="E15" s="261">
        <v>3644.3</v>
      </c>
      <c r="F15" s="261">
        <v>3320</v>
      </c>
      <c r="G15" s="261">
        <v>0</v>
      </c>
    </row>
    <row r="16" spans="1:40" s="273" customFormat="1" ht="26.25" customHeight="1">
      <c r="A16" s="270" t="s">
        <v>208</v>
      </c>
      <c r="B16" s="272"/>
      <c r="C16" s="271" t="s">
        <v>209</v>
      </c>
      <c r="D16" s="261">
        <v>8653.9</v>
      </c>
      <c r="E16" s="261">
        <v>7980</v>
      </c>
      <c r="F16" s="261">
        <v>8015</v>
      </c>
      <c r="G16" s="261">
        <v>8313</v>
      </c>
    </row>
    <row r="17" spans="1:7" s="274" customFormat="1">
      <c r="A17" s="258">
        <v>37</v>
      </c>
      <c r="B17" s="259"/>
      <c r="C17" s="260" t="s">
        <v>210</v>
      </c>
      <c r="D17" s="261">
        <v>28098.400000000001</v>
      </c>
      <c r="E17" s="261">
        <v>30498.3</v>
      </c>
      <c r="F17" s="261">
        <v>29499</v>
      </c>
      <c r="G17" s="261">
        <v>29963</v>
      </c>
    </row>
    <row r="18" spans="1:7" s="274" customFormat="1">
      <c r="A18" s="275" t="s">
        <v>211</v>
      </c>
      <c r="B18" s="263"/>
      <c r="C18" s="264" t="s">
        <v>212</v>
      </c>
      <c r="D18" s="261">
        <v>993.9</v>
      </c>
      <c r="E18" s="261">
        <v>360</v>
      </c>
      <c r="F18" s="261">
        <v>973</v>
      </c>
      <c r="G18" s="261">
        <v>0</v>
      </c>
    </row>
    <row r="19" spans="1:7" s="274" customFormat="1">
      <c r="A19" s="275" t="s">
        <v>213</v>
      </c>
      <c r="B19" s="263"/>
      <c r="C19" s="264" t="s">
        <v>214</v>
      </c>
      <c r="D19" s="261">
        <v>0</v>
      </c>
      <c r="E19" s="261">
        <v>0</v>
      </c>
      <c r="F19" s="261">
        <v>0</v>
      </c>
      <c r="G19" s="261">
        <v>0</v>
      </c>
    </row>
    <row r="20" spans="1:7" s="257" customFormat="1" ht="12.75" customHeight="1">
      <c r="A20" s="276">
        <v>39</v>
      </c>
      <c r="B20" s="277"/>
      <c r="C20" s="278" t="s">
        <v>215</v>
      </c>
      <c r="D20" s="279">
        <v>11103.7</v>
      </c>
      <c r="E20" s="279">
        <v>12225</v>
      </c>
      <c r="F20" s="279">
        <v>11709</v>
      </c>
      <c r="G20" s="279">
        <v>11314</v>
      </c>
    </row>
    <row r="21" spans="1:7" ht="12.75" customHeight="1">
      <c r="A21" s="280"/>
      <c r="B21" s="280"/>
      <c r="C21" s="281" t="s">
        <v>216</v>
      </c>
      <c r="D21" s="282">
        <f t="shared" ref="D21:G21" si="0">D4+D5+SUM(D8:D13)+D17</f>
        <v>316102.60000000003</v>
      </c>
      <c r="E21" s="282">
        <f t="shared" si="0"/>
        <v>328464.3</v>
      </c>
      <c r="F21" s="282">
        <f t="shared" si="0"/>
        <v>337835</v>
      </c>
      <c r="G21" s="282">
        <f t="shared" si="0"/>
        <v>329710</v>
      </c>
    </row>
    <row r="22" spans="1:7" s="257" customFormat="1" ht="12.75" customHeight="1">
      <c r="A22" s="265" t="s">
        <v>217</v>
      </c>
      <c r="B22" s="259"/>
      <c r="C22" s="260" t="s">
        <v>218</v>
      </c>
      <c r="D22" s="283">
        <v>89341.2</v>
      </c>
      <c r="E22" s="283">
        <v>88305</v>
      </c>
      <c r="F22" s="283">
        <v>90833</v>
      </c>
      <c r="G22" s="283">
        <v>89918</v>
      </c>
    </row>
    <row r="23" spans="1:7" s="257" customFormat="1" ht="12.75" customHeight="1">
      <c r="A23" s="265" t="s">
        <v>219</v>
      </c>
      <c r="B23" s="259"/>
      <c r="C23" s="260" t="s">
        <v>220</v>
      </c>
      <c r="D23" s="283">
        <v>16494.2</v>
      </c>
      <c r="E23" s="283">
        <v>14681</v>
      </c>
      <c r="F23" s="283">
        <v>17128</v>
      </c>
      <c r="G23" s="283">
        <v>15325</v>
      </c>
    </row>
    <row r="24" spans="1:7" s="284" customFormat="1" ht="12.75" customHeight="1">
      <c r="A24" s="258">
        <v>41</v>
      </c>
      <c r="B24" s="259"/>
      <c r="C24" s="260" t="s">
        <v>221</v>
      </c>
      <c r="D24" s="283">
        <v>15323</v>
      </c>
      <c r="E24" s="283">
        <v>9862.1</v>
      </c>
      <c r="F24" s="283">
        <v>12083</v>
      </c>
      <c r="G24" s="283">
        <v>13263</v>
      </c>
    </row>
    <row r="25" spans="1:7" s="257" customFormat="1" ht="12.75" customHeight="1">
      <c r="A25" s="285">
        <v>42</v>
      </c>
      <c r="B25" s="286"/>
      <c r="C25" s="260" t="s">
        <v>222</v>
      </c>
      <c r="D25" s="283">
        <v>38010.9</v>
      </c>
      <c r="E25" s="283">
        <v>27937.7</v>
      </c>
      <c r="F25" s="283">
        <v>31483</v>
      </c>
      <c r="G25" s="283">
        <v>30871</v>
      </c>
    </row>
    <row r="26" spans="1:7" s="288" customFormat="1" ht="12.75" customHeight="1">
      <c r="A26" s="266">
        <v>430</v>
      </c>
      <c r="B26" s="259"/>
      <c r="C26" s="260" t="s">
        <v>223</v>
      </c>
      <c r="D26" s="287">
        <v>54.3</v>
      </c>
      <c r="E26" s="287">
        <v>50.5</v>
      </c>
      <c r="F26" s="287">
        <v>0</v>
      </c>
      <c r="G26" s="287">
        <v>0</v>
      </c>
    </row>
    <row r="27" spans="1:7" s="288" customFormat="1" ht="12.75" customHeight="1">
      <c r="A27" s="266">
        <v>431</v>
      </c>
      <c r="B27" s="259"/>
      <c r="C27" s="260" t="s">
        <v>224</v>
      </c>
      <c r="D27" s="287">
        <v>305.3</v>
      </c>
      <c r="E27" s="287">
        <v>285</v>
      </c>
      <c r="F27" s="287">
        <v>226</v>
      </c>
      <c r="G27" s="287">
        <v>245</v>
      </c>
    </row>
    <row r="28" spans="1:7" s="288" customFormat="1" ht="12.75" customHeight="1">
      <c r="A28" s="266">
        <v>432</v>
      </c>
      <c r="B28" s="259"/>
      <c r="C28" s="260" t="s">
        <v>225</v>
      </c>
      <c r="D28" s="287">
        <v>0</v>
      </c>
      <c r="E28" s="287">
        <v>0</v>
      </c>
      <c r="F28" s="287">
        <v>0</v>
      </c>
      <c r="G28" s="287">
        <v>0</v>
      </c>
    </row>
    <row r="29" spans="1:7" s="288" customFormat="1" ht="12.75" customHeight="1">
      <c r="A29" s="266">
        <v>439</v>
      </c>
      <c r="B29" s="259"/>
      <c r="C29" s="260" t="s">
        <v>226</v>
      </c>
      <c r="D29" s="287">
        <v>0</v>
      </c>
      <c r="E29" s="287">
        <v>0</v>
      </c>
      <c r="F29" s="287">
        <v>0</v>
      </c>
      <c r="G29" s="287">
        <v>0</v>
      </c>
    </row>
    <row r="30" spans="1:7" s="257" customFormat="1" ht="31.25" customHeight="1">
      <c r="A30" s="266">
        <v>450</v>
      </c>
      <c r="B30" s="267"/>
      <c r="C30" s="268" t="s">
        <v>227</v>
      </c>
      <c r="D30" s="261">
        <v>519.70000000000005</v>
      </c>
      <c r="E30" s="261">
        <v>860.4</v>
      </c>
      <c r="F30" s="261">
        <v>951</v>
      </c>
      <c r="G30" s="261">
        <v>1109</v>
      </c>
    </row>
    <row r="31" spans="1:7" s="269" customFormat="1" ht="29.5" customHeight="1">
      <c r="A31" s="266">
        <v>451</v>
      </c>
      <c r="B31" s="267"/>
      <c r="C31" s="268" t="s">
        <v>228</v>
      </c>
      <c r="D31" s="283">
        <v>9010.9</v>
      </c>
      <c r="E31" s="283">
        <v>5303.6</v>
      </c>
      <c r="F31" s="283">
        <v>5413</v>
      </c>
      <c r="G31" s="283">
        <v>6291</v>
      </c>
    </row>
    <row r="32" spans="1:7" s="257" customFormat="1" ht="12.75" customHeight="1">
      <c r="A32" s="258">
        <v>46</v>
      </c>
      <c r="B32" s="259"/>
      <c r="C32" s="260" t="s">
        <v>229</v>
      </c>
      <c r="D32" s="283">
        <v>128523.4</v>
      </c>
      <c r="E32" s="283">
        <v>130870.1</v>
      </c>
      <c r="F32" s="283">
        <v>133916</v>
      </c>
      <c r="G32" s="283">
        <v>133072</v>
      </c>
    </row>
    <row r="33" spans="1:7" s="269" customFormat="1" ht="12.75" customHeight="1">
      <c r="A33" s="275" t="s">
        <v>230</v>
      </c>
      <c r="B33" s="263"/>
      <c r="C33" s="264" t="s">
        <v>231</v>
      </c>
      <c r="D33" s="289">
        <v>0</v>
      </c>
      <c r="E33" s="289">
        <v>0</v>
      </c>
      <c r="F33" s="289">
        <v>0</v>
      </c>
      <c r="G33" s="289">
        <v>0</v>
      </c>
    </row>
    <row r="34" spans="1:7" s="257" customFormat="1" ht="15" customHeight="1">
      <c r="A34" s="258">
        <v>47</v>
      </c>
      <c r="B34" s="259"/>
      <c r="C34" s="260" t="s">
        <v>210</v>
      </c>
      <c r="D34" s="283">
        <v>28098.400000000001</v>
      </c>
      <c r="E34" s="283">
        <v>30498.3</v>
      </c>
      <c r="F34" s="283">
        <v>29499</v>
      </c>
      <c r="G34" s="283">
        <v>29963</v>
      </c>
    </row>
    <row r="35" spans="1:7" s="257" customFormat="1" ht="15" customHeight="1">
      <c r="A35" s="276">
        <v>49</v>
      </c>
      <c r="B35" s="277"/>
      <c r="C35" s="278" t="s">
        <v>232</v>
      </c>
      <c r="D35" s="290">
        <v>11103.7</v>
      </c>
      <c r="E35" s="290">
        <v>12225.1</v>
      </c>
      <c r="F35" s="290">
        <v>11709</v>
      </c>
      <c r="G35" s="290">
        <v>11314</v>
      </c>
    </row>
    <row r="36" spans="1:7" ht="13.5" customHeight="1">
      <c r="A36" s="280"/>
      <c r="B36" s="291"/>
      <c r="C36" s="281" t="s">
        <v>233</v>
      </c>
      <c r="D36" s="282">
        <f t="shared" ref="D36:G36" si="1">D22+D23+D24+D25+D26+D27+D28+D29+D30+D31+D32+D34</f>
        <v>325681.3</v>
      </c>
      <c r="E36" s="282">
        <f t="shared" si="1"/>
        <v>308653.7</v>
      </c>
      <c r="F36" s="282">
        <f t="shared" si="1"/>
        <v>321532</v>
      </c>
      <c r="G36" s="282">
        <f t="shared" si="1"/>
        <v>320057</v>
      </c>
    </row>
    <row r="37" spans="1:7" s="292" customFormat="1" ht="15" customHeight="1">
      <c r="A37" s="280"/>
      <c r="B37" s="291"/>
      <c r="C37" s="281" t="s">
        <v>234</v>
      </c>
      <c r="D37" s="282">
        <f t="shared" ref="D37:G37" si="2">D36-D21</f>
        <v>9578.6999999999534</v>
      </c>
      <c r="E37" s="282">
        <f t="shared" si="2"/>
        <v>-19810.599999999977</v>
      </c>
      <c r="F37" s="282">
        <f t="shared" si="2"/>
        <v>-16303</v>
      </c>
      <c r="G37" s="282">
        <f t="shared" si="2"/>
        <v>-9653</v>
      </c>
    </row>
    <row r="38" spans="1:7" s="269" customFormat="1" ht="15" customHeight="1">
      <c r="A38" s="265">
        <v>340</v>
      </c>
      <c r="B38" s="259"/>
      <c r="C38" s="260" t="s">
        <v>235</v>
      </c>
      <c r="D38" s="283">
        <v>775.1</v>
      </c>
      <c r="E38" s="283">
        <v>713</v>
      </c>
      <c r="F38" s="283">
        <v>704</v>
      </c>
      <c r="G38" s="283">
        <v>196</v>
      </c>
    </row>
    <row r="39" spans="1:7" s="269" customFormat="1" ht="15" customHeight="1">
      <c r="A39" s="265">
        <v>341</v>
      </c>
      <c r="B39" s="259"/>
      <c r="C39" s="260" t="s">
        <v>236</v>
      </c>
      <c r="D39" s="283">
        <v>0</v>
      </c>
      <c r="E39" s="283">
        <v>0</v>
      </c>
      <c r="F39" s="283">
        <v>0</v>
      </c>
      <c r="G39" s="283">
        <v>0</v>
      </c>
    </row>
    <row r="40" spans="1:7" s="269" customFormat="1" ht="15" customHeight="1">
      <c r="A40" s="265">
        <v>342</v>
      </c>
      <c r="B40" s="259"/>
      <c r="C40" s="260" t="s">
        <v>237</v>
      </c>
      <c r="D40" s="283">
        <v>0</v>
      </c>
      <c r="E40" s="283">
        <v>0</v>
      </c>
      <c r="F40" s="283">
        <v>2</v>
      </c>
      <c r="G40" s="283">
        <v>0</v>
      </c>
    </row>
    <row r="41" spans="1:7" s="269" customFormat="1" ht="15" customHeight="1">
      <c r="A41" s="265">
        <v>343</v>
      </c>
      <c r="B41" s="259"/>
      <c r="C41" s="260" t="s">
        <v>238</v>
      </c>
      <c r="D41" s="283">
        <v>379.2</v>
      </c>
      <c r="E41" s="283">
        <v>208.1</v>
      </c>
      <c r="F41" s="283">
        <v>230</v>
      </c>
      <c r="G41" s="283">
        <v>217</v>
      </c>
    </row>
    <row r="42" spans="1:7" s="269" customFormat="1" ht="15" customHeight="1">
      <c r="A42" s="265">
        <v>344</v>
      </c>
      <c r="B42" s="259"/>
      <c r="C42" s="260" t="s">
        <v>239</v>
      </c>
      <c r="D42" s="283">
        <v>535.6</v>
      </c>
      <c r="E42" s="283">
        <v>0</v>
      </c>
      <c r="F42" s="283">
        <v>6204</v>
      </c>
      <c r="G42" s="283">
        <v>0</v>
      </c>
    </row>
    <row r="43" spans="1:7" s="269" customFormat="1" ht="15" customHeight="1">
      <c r="A43" s="265">
        <v>349</v>
      </c>
      <c r="B43" s="259"/>
      <c r="C43" s="260" t="s">
        <v>240</v>
      </c>
      <c r="D43" s="283">
        <v>11547.8</v>
      </c>
      <c r="E43" s="283">
        <v>10500</v>
      </c>
      <c r="F43" s="283">
        <v>13013</v>
      </c>
      <c r="G43" s="283">
        <v>6000</v>
      </c>
    </row>
    <row r="44" spans="1:7" s="257" customFormat="1" ht="15" customHeight="1">
      <c r="A44" s="258">
        <v>440</v>
      </c>
      <c r="B44" s="259"/>
      <c r="C44" s="260" t="s">
        <v>241</v>
      </c>
      <c r="D44" s="283">
        <v>197.7</v>
      </c>
      <c r="E44" s="283">
        <v>6412.1</v>
      </c>
      <c r="F44" s="283">
        <v>12178</v>
      </c>
      <c r="G44" s="283">
        <v>6216</v>
      </c>
    </row>
    <row r="45" spans="1:7" s="257" customFormat="1" ht="15" customHeight="1">
      <c r="A45" s="258">
        <v>441</v>
      </c>
      <c r="B45" s="259"/>
      <c r="C45" s="260" t="s">
        <v>242</v>
      </c>
      <c r="D45" s="283">
        <v>0</v>
      </c>
      <c r="E45" s="283">
        <v>0</v>
      </c>
      <c r="F45" s="283">
        <v>1300</v>
      </c>
      <c r="G45" s="283">
        <v>0</v>
      </c>
    </row>
    <row r="46" spans="1:7" s="257" customFormat="1" ht="15" customHeight="1">
      <c r="A46" s="258">
        <v>442</v>
      </c>
      <c r="B46" s="259"/>
      <c r="C46" s="260" t="s">
        <v>243</v>
      </c>
      <c r="D46" s="283">
        <v>2565.6</v>
      </c>
      <c r="E46" s="283">
        <v>3487</v>
      </c>
      <c r="F46" s="283">
        <v>2249</v>
      </c>
      <c r="G46" s="283">
        <v>2345</v>
      </c>
    </row>
    <row r="47" spans="1:7" s="257" customFormat="1" ht="15" customHeight="1">
      <c r="A47" s="258">
        <v>443</v>
      </c>
      <c r="B47" s="259"/>
      <c r="C47" s="260" t="s">
        <v>244</v>
      </c>
      <c r="D47" s="283">
        <v>1395.8</v>
      </c>
      <c r="E47" s="283">
        <v>1198.2</v>
      </c>
      <c r="F47" s="283">
        <v>1363</v>
      </c>
      <c r="G47" s="283">
        <v>1374</v>
      </c>
    </row>
    <row r="48" spans="1:7" s="257" customFormat="1" ht="15" customHeight="1">
      <c r="A48" s="258">
        <v>444</v>
      </c>
      <c r="B48" s="259"/>
      <c r="C48" s="260" t="s">
        <v>239</v>
      </c>
      <c r="D48" s="283">
        <v>4399.3</v>
      </c>
      <c r="E48" s="283">
        <v>0</v>
      </c>
      <c r="F48" s="283">
        <v>14843</v>
      </c>
      <c r="G48" s="283">
        <v>0</v>
      </c>
    </row>
    <row r="49" spans="1:7" s="257" customFormat="1" ht="15" customHeight="1">
      <c r="A49" s="258">
        <v>445</v>
      </c>
      <c r="B49" s="259"/>
      <c r="C49" s="260" t="s">
        <v>245</v>
      </c>
      <c r="D49" s="283">
        <v>102.3</v>
      </c>
      <c r="E49" s="283">
        <v>132</v>
      </c>
      <c r="F49" s="283">
        <v>95</v>
      </c>
      <c r="G49" s="283">
        <v>102</v>
      </c>
    </row>
    <row r="50" spans="1:7" s="257" customFormat="1" ht="15" customHeight="1">
      <c r="A50" s="258">
        <v>446</v>
      </c>
      <c r="B50" s="259"/>
      <c r="C50" s="260" t="s">
        <v>246</v>
      </c>
      <c r="D50" s="283">
        <v>5605.4</v>
      </c>
      <c r="E50" s="283">
        <v>6440</v>
      </c>
      <c r="F50" s="283">
        <v>7364</v>
      </c>
      <c r="G50" s="283">
        <v>6072</v>
      </c>
    </row>
    <row r="51" spans="1:7" s="257" customFormat="1" ht="15" customHeight="1">
      <c r="A51" s="258">
        <v>447</v>
      </c>
      <c r="B51" s="259"/>
      <c r="C51" s="260" t="s">
        <v>247</v>
      </c>
      <c r="D51" s="283">
        <v>356.5</v>
      </c>
      <c r="E51" s="283">
        <v>456</v>
      </c>
      <c r="F51" s="283">
        <v>467</v>
      </c>
      <c r="G51" s="283">
        <v>540</v>
      </c>
    </row>
    <row r="52" spans="1:7" s="257" customFormat="1" ht="15" customHeight="1">
      <c r="A52" s="258">
        <v>448</v>
      </c>
      <c r="B52" s="259"/>
      <c r="C52" s="260" t="s">
        <v>248</v>
      </c>
      <c r="D52" s="283">
        <v>0</v>
      </c>
      <c r="E52" s="283">
        <v>0</v>
      </c>
      <c r="F52" s="283">
        <v>0</v>
      </c>
      <c r="G52" s="283">
        <v>0</v>
      </c>
    </row>
    <row r="53" spans="1:7" s="257" customFormat="1" ht="15" customHeight="1">
      <c r="A53" s="258">
        <v>449</v>
      </c>
      <c r="B53" s="259"/>
      <c r="C53" s="260" t="s">
        <v>249</v>
      </c>
      <c r="D53" s="283">
        <v>0</v>
      </c>
      <c r="E53" s="283">
        <v>0</v>
      </c>
      <c r="F53" s="283">
        <v>49</v>
      </c>
      <c r="G53" s="283">
        <v>0</v>
      </c>
    </row>
    <row r="54" spans="1:7" s="269" customFormat="1" ht="13.5" customHeight="1">
      <c r="A54" s="293" t="s">
        <v>250</v>
      </c>
      <c r="B54" s="294"/>
      <c r="C54" s="294" t="s">
        <v>251</v>
      </c>
      <c r="D54" s="295">
        <v>0</v>
      </c>
      <c r="E54" s="295">
        <v>0</v>
      </c>
      <c r="F54" s="295">
        <v>0</v>
      </c>
      <c r="G54" s="295">
        <v>0</v>
      </c>
    </row>
    <row r="55" spans="1:7" ht="15" customHeight="1">
      <c r="A55" s="291"/>
      <c r="B55" s="291"/>
      <c r="C55" s="281" t="s">
        <v>252</v>
      </c>
      <c r="D55" s="282">
        <f t="shared" ref="D55:G55" si="3">SUM(D44:D53)-SUM(D38:D43)</f>
        <v>1384.8999999999996</v>
      </c>
      <c r="E55" s="282">
        <f t="shared" si="3"/>
        <v>6704.2000000000025</v>
      </c>
      <c r="F55" s="282">
        <f t="shared" si="3"/>
        <v>19755</v>
      </c>
      <c r="G55" s="282">
        <f t="shared" si="3"/>
        <v>10236</v>
      </c>
    </row>
    <row r="56" spans="1:7" ht="14.25" customHeight="1">
      <c r="A56" s="291"/>
      <c r="B56" s="291"/>
      <c r="C56" s="281" t="s">
        <v>253</v>
      </c>
      <c r="D56" s="282">
        <f t="shared" ref="D56:G56" si="4">D55+D37</f>
        <v>10963.599999999953</v>
      </c>
      <c r="E56" s="282">
        <f t="shared" si="4"/>
        <v>-13106.399999999974</v>
      </c>
      <c r="F56" s="282">
        <f t="shared" si="4"/>
        <v>3452</v>
      </c>
      <c r="G56" s="282">
        <f t="shared" si="4"/>
        <v>583</v>
      </c>
    </row>
    <row r="57" spans="1:7" s="257" customFormat="1" ht="15.75" customHeight="1">
      <c r="A57" s="296">
        <v>380</v>
      </c>
      <c r="B57" s="297"/>
      <c r="C57" s="298" t="s">
        <v>254</v>
      </c>
      <c r="D57" s="419">
        <v>0</v>
      </c>
      <c r="E57" s="419">
        <v>0</v>
      </c>
      <c r="F57" s="419">
        <v>0</v>
      </c>
      <c r="G57" s="419">
        <v>0</v>
      </c>
    </row>
    <row r="58" spans="1:7" s="257" customFormat="1" ht="15.75" customHeight="1">
      <c r="A58" s="296">
        <v>381</v>
      </c>
      <c r="B58" s="297"/>
      <c r="C58" s="298" t="s">
        <v>255</v>
      </c>
      <c r="D58" s="419">
        <v>15.9</v>
      </c>
      <c r="E58" s="419">
        <v>0</v>
      </c>
      <c r="F58" s="419">
        <v>0</v>
      </c>
      <c r="G58" s="419">
        <v>0</v>
      </c>
    </row>
    <row r="59" spans="1:7" s="269" customFormat="1" ht="14">
      <c r="A59" s="266">
        <v>383</v>
      </c>
      <c r="B59" s="267"/>
      <c r="C59" s="268" t="s">
        <v>256</v>
      </c>
      <c r="D59" s="300">
        <v>2730.5</v>
      </c>
      <c r="E59" s="300">
        <v>0</v>
      </c>
      <c r="F59" s="300">
        <v>1591</v>
      </c>
      <c r="G59" s="300">
        <v>0</v>
      </c>
    </row>
    <row r="60" spans="1:7" s="269" customFormat="1" ht="14">
      <c r="A60" s="266">
        <v>3840</v>
      </c>
      <c r="B60" s="267"/>
      <c r="C60" s="268" t="s">
        <v>257</v>
      </c>
      <c r="D60" s="301">
        <v>0</v>
      </c>
      <c r="E60" s="301">
        <v>0</v>
      </c>
      <c r="F60" s="301">
        <v>0</v>
      </c>
      <c r="G60" s="301">
        <v>0</v>
      </c>
    </row>
    <row r="61" spans="1:7" s="269" customFormat="1" ht="14">
      <c r="A61" s="266">
        <v>3841</v>
      </c>
      <c r="B61" s="267"/>
      <c r="C61" s="268" t="s">
        <v>258</v>
      </c>
      <c r="D61" s="301">
        <v>0</v>
      </c>
      <c r="E61" s="301">
        <v>0</v>
      </c>
      <c r="F61" s="301">
        <v>0</v>
      </c>
      <c r="G61" s="301">
        <v>0</v>
      </c>
    </row>
    <row r="62" spans="1:7" s="269" customFormat="1" ht="14">
      <c r="A62" s="302">
        <v>386</v>
      </c>
      <c r="B62" s="303"/>
      <c r="C62" s="304" t="s">
        <v>259</v>
      </c>
      <c r="D62" s="301">
        <v>0</v>
      </c>
      <c r="E62" s="301">
        <v>0</v>
      </c>
      <c r="F62" s="301">
        <v>0</v>
      </c>
      <c r="G62" s="301">
        <v>0</v>
      </c>
    </row>
    <row r="63" spans="1:7" s="269" customFormat="1" ht="28">
      <c r="A63" s="266">
        <v>387</v>
      </c>
      <c r="B63" s="267"/>
      <c r="C63" s="268" t="s">
        <v>260</v>
      </c>
      <c r="D63" s="301">
        <v>5901.3</v>
      </c>
      <c r="E63" s="301">
        <v>0</v>
      </c>
      <c r="F63" s="301">
        <v>882</v>
      </c>
      <c r="G63" s="301">
        <v>0</v>
      </c>
    </row>
    <row r="64" spans="1:7" s="269" customFormat="1">
      <c r="A64" s="265">
        <v>389</v>
      </c>
      <c r="B64" s="305"/>
      <c r="C64" s="260" t="s">
        <v>61</v>
      </c>
      <c r="D64" s="283">
        <v>0</v>
      </c>
      <c r="E64" s="283">
        <v>0</v>
      </c>
      <c r="F64" s="283">
        <v>0</v>
      </c>
      <c r="G64" s="283">
        <v>0</v>
      </c>
    </row>
    <row r="65" spans="1:7" s="257" customFormat="1">
      <c r="A65" s="265" t="s">
        <v>261</v>
      </c>
      <c r="B65" s="259"/>
      <c r="C65" s="260" t="s">
        <v>262</v>
      </c>
      <c r="D65" s="283">
        <v>0</v>
      </c>
      <c r="E65" s="283">
        <v>0</v>
      </c>
      <c r="F65" s="283">
        <v>0</v>
      </c>
      <c r="G65" s="283">
        <v>0</v>
      </c>
    </row>
    <row r="66" spans="1:7" s="308" customFormat="1" ht="14">
      <c r="A66" s="306" t="s">
        <v>263</v>
      </c>
      <c r="B66" s="307"/>
      <c r="C66" s="268" t="s">
        <v>264</v>
      </c>
      <c r="D66" s="300">
        <v>0</v>
      </c>
      <c r="E66" s="300">
        <v>0</v>
      </c>
      <c r="F66" s="300">
        <v>0</v>
      </c>
      <c r="G66" s="300">
        <v>0</v>
      </c>
    </row>
    <row r="67" spans="1:7" s="257" customFormat="1">
      <c r="A67" s="309">
        <v>481</v>
      </c>
      <c r="B67" s="259"/>
      <c r="C67" s="260" t="s">
        <v>265</v>
      </c>
      <c r="D67" s="283">
        <v>0</v>
      </c>
      <c r="E67" s="283">
        <v>0</v>
      </c>
      <c r="F67" s="283">
        <v>0</v>
      </c>
      <c r="G67" s="283">
        <v>0</v>
      </c>
    </row>
    <row r="68" spans="1:7" s="257" customFormat="1">
      <c r="A68" s="309">
        <v>482</v>
      </c>
      <c r="B68" s="259"/>
      <c r="C68" s="260" t="s">
        <v>266</v>
      </c>
      <c r="D68" s="283">
        <v>0</v>
      </c>
      <c r="E68" s="283">
        <v>0</v>
      </c>
      <c r="F68" s="283">
        <v>0</v>
      </c>
      <c r="G68" s="283">
        <v>0</v>
      </c>
    </row>
    <row r="69" spans="1:7" s="257" customFormat="1">
      <c r="A69" s="309">
        <v>483</v>
      </c>
      <c r="B69" s="259"/>
      <c r="C69" s="260" t="s">
        <v>267</v>
      </c>
      <c r="D69" s="283">
        <v>0</v>
      </c>
      <c r="E69" s="283">
        <v>0</v>
      </c>
      <c r="F69" s="283">
        <v>0</v>
      </c>
      <c r="G69" s="283">
        <v>0</v>
      </c>
    </row>
    <row r="70" spans="1:7" s="257" customFormat="1">
      <c r="A70" s="309">
        <v>484</v>
      </c>
      <c r="B70" s="259"/>
      <c r="C70" s="260" t="s">
        <v>268</v>
      </c>
      <c r="D70" s="283">
        <v>0</v>
      </c>
      <c r="E70" s="283">
        <v>0</v>
      </c>
      <c r="F70" s="283">
        <v>0</v>
      </c>
      <c r="G70" s="283">
        <v>0</v>
      </c>
    </row>
    <row r="71" spans="1:7" s="257" customFormat="1">
      <c r="A71" s="309">
        <v>485</v>
      </c>
      <c r="B71" s="259"/>
      <c r="C71" s="260" t="s">
        <v>269</v>
      </c>
      <c r="D71" s="283">
        <v>0</v>
      </c>
      <c r="E71" s="283">
        <v>0</v>
      </c>
      <c r="F71" s="283">
        <v>0</v>
      </c>
      <c r="G71" s="283">
        <v>0</v>
      </c>
    </row>
    <row r="72" spans="1:7" s="257" customFormat="1">
      <c r="A72" s="309">
        <v>486</v>
      </c>
      <c r="B72" s="259"/>
      <c r="C72" s="260" t="s">
        <v>270</v>
      </c>
      <c r="D72" s="283">
        <v>0</v>
      </c>
      <c r="E72" s="283">
        <v>0</v>
      </c>
      <c r="F72" s="283">
        <v>0</v>
      </c>
      <c r="G72" s="283">
        <v>0</v>
      </c>
    </row>
    <row r="73" spans="1:7" s="269" customFormat="1">
      <c r="A73" s="309">
        <v>487</v>
      </c>
      <c r="B73" s="263"/>
      <c r="C73" s="260" t="s">
        <v>271</v>
      </c>
      <c r="D73" s="283">
        <v>0</v>
      </c>
      <c r="E73" s="283">
        <v>0</v>
      </c>
      <c r="F73" s="283">
        <v>0</v>
      </c>
      <c r="G73" s="283">
        <v>0</v>
      </c>
    </row>
    <row r="74" spans="1:7" s="269" customFormat="1">
      <c r="A74" s="309">
        <v>489</v>
      </c>
      <c r="B74" s="310"/>
      <c r="C74" s="278" t="s">
        <v>78</v>
      </c>
      <c r="D74" s="283">
        <v>69.900000000000006</v>
      </c>
      <c r="E74" s="283">
        <v>20</v>
      </c>
      <c r="F74" s="283">
        <v>31</v>
      </c>
      <c r="G74" s="283">
        <v>54</v>
      </c>
    </row>
    <row r="75" spans="1:7" s="269" customFormat="1">
      <c r="A75" s="311" t="s">
        <v>272</v>
      </c>
      <c r="B75" s="310"/>
      <c r="C75" s="294" t="s">
        <v>273</v>
      </c>
      <c r="D75" s="283"/>
      <c r="E75" s="283"/>
      <c r="F75" s="283">
        <v>0</v>
      </c>
      <c r="G75" s="283"/>
    </row>
    <row r="76" spans="1:7">
      <c r="A76" s="280"/>
      <c r="B76" s="280"/>
      <c r="C76" s="281" t="s">
        <v>274</v>
      </c>
      <c r="D76" s="282">
        <f t="shared" ref="D76:G76" si="5">SUM(D65:D74)-SUM(D57:D64)</f>
        <v>-8577.8000000000011</v>
      </c>
      <c r="E76" s="282">
        <f t="shared" si="5"/>
        <v>20</v>
      </c>
      <c r="F76" s="282">
        <f t="shared" si="5"/>
        <v>-2442</v>
      </c>
      <c r="G76" s="282">
        <f t="shared" si="5"/>
        <v>54</v>
      </c>
    </row>
    <row r="77" spans="1:7">
      <c r="A77" s="312"/>
      <c r="B77" s="312"/>
      <c r="C77" s="281" t="s">
        <v>275</v>
      </c>
      <c r="D77" s="282">
        <f t="shared" ref="D77:G77" si="6">D56+D76</f>
        <v>2385.799999999952</v>
      </c>
      <c r="E77" s="282">
        <f t="shared" si="6"/>
        <v>-13086.399999999974</v>
      </c>
      <c r="F77" s="282">
        <f t="shared" si="6"/>
        <v>1010</v>
      </c>
      <c r="G77" s="282">
        <f t="shared" si="6"/>
        <v>637</v>
      </c>
    </row>
    <row r="78" spans="1:7">
      <c r="A78" s="313">
        <v>3</v>
      </c>
      <c r="B78" s="313"/>
      <c r="C78" s="314" t="s">
        <v>276</v>
      </c>
      <c r="D78" s="315">
        <f t="shared" ref="D78:G78" si="7">D20+D21+SUM(D38:D43)+SUM(D57:D64)</f>
        <v>349091.70000000007</v>
      </c>
      <c r="E78" s="315">
        <f t="shared" si="7"/>
        <v>352110.39999999997</v>
      </c>
      <c r="F78" s="315">
        <f t="shared" si="7"/>
        <v>372170</v>
      </c>
      <c r="G78" s="315">
        <f t="shared" si="7"/>
        <v>347437</v>
      </c>
    </row>
    <row r="79" spans="1:7">
      <c r="A79" s="313">
        <v>4</v>
      </c>
      <c r="B79" s="313"/>
      <c r="C79" s="314" t="s">
        <v>277</v>
      </c>
      <c r="D79" s="315">
        <f t="shared" ref="D79:G79" si="8">D35+D36+SUM(D44:D53)+SUM(D65:D74)</f>
        <v>351477.5</v>
      </c>
      <c r="E79" s="315">
        <f t="shared" si="8"/>
        <v>339024.1</v>
      </c>
      <c r="F79" s="315">
        <f t="shared" si="8"/>
        <v>373180</v>
      </c>
      <c r="G79" s="315">
        <f t="shared" si="8"/>
        <v>348074</v>
      </c>
    </row>
    <row r="80" spans="1:7">
      <c r="C80" s="292"/>
      <c r="D80" s="316"/>
      <c r="E80" s="316"/>
      <c r="F80" s="316"/>
      <c r="G80" s="316"/>
    </row>
    <row r="81" spans="1:7">
      <c r="A81" s="573" t="s">
        <v>278</v>
      </c>
      <c r="B81" s="574"/>
      <c r="C81" s="574"/>
      <c r="D81" s="317"/>
      <c r="E81" s="317"/>
      <c r="F81" s="317"/>
      <c r="G81" s="317"/>
    </row>
    <row r="82" spans="1:7" s="257" customFormat="1">
      <c r="A82" s="318">
        <v>50</v>
      </c>
      <c r="B82" s="319"/>
      <c r="C82" s="319" t="s">
        <v>279</v>
      </c>
      <c r="D82" s="283">
        <v>15569</v>
      </c>
      <c r="E82" s="283">
        <v>10515</v>
      </c>
      <c r="F82" s="283">
        <v>9754</v>
      </c>
      <c r="G82" s="283">
        <v>16315</v>
      </c>
    </row>
    <row r="83" spans="1:7" s="257" customFormat="1">
      <c r="A83" s="318">
        <v>51</v>
      </c>
      <c r="B83" s="319"/>
      <c r="C83" s="319" t="s">
        <v>280</v>
      </c>
      <c r="D83" s="283">
        <v>0</v>
      </c>
      <c r="E83" s="283">
        <v>0</v>
      </c>
      <c r="F83" s="283">
        <v>0</v>
      </c>
      <c r="G83" s="283">
        <v>0</v>
      </c>
    </row>
    <row r="84" spans="1:7" s="257" customFormat="1">
      <c r="A84" s="318">
        <v>52</v>
      </c>
      <c r="B84" s="319"/>
      <c r="C84" s="319" t="s">
        <v>281</v>
      </c>
      <c r="D84" s="283">
        <v>650.1</v>
      </c>
      <c r="E84" s="283">
        <v>1170</v>
      </c>
      <c r="F84" s="283">
        <v>913</v>
      </c>
      <c r="G84" s="283">
        <v>1475</v>
      </c>
    </row>
    <row r="85" spans="1:7" s="257" customFormat="1">
      <c r="A85" s="318">
        <v>54</v>
      </c>
      <c r="B85" s="319"/>
      <c r="C85" s="319" t="s">
        <v>282</v>
      </c>
      <c r="D85" s="283">
        <v>1355.5</v>
      </c>
      <c r="E85" s="283">
        <v>2050</v>
      </c>
      <c r="F85" s="283">
        <v>2834</v>
      </c>
      <c r="G85" s="283">
        <v>1925</v>
      </c>
    </row>
    <row r="86" spans="1:7" s="257" customFormat="1">
      <c r="A86" s="318">
        <v>55</v>
      </c>
      <c r="B86" s="319"/>
      <c r="C86" s="319" t="s">
        <v>283</v>
      </c>
      <c r="D86" s="283">
        <v>0</v>
      </c>
      <c r="E86" s="283">
        <v>0</v>
      </c>
      <c r="F86" s="283">
        <v>0</v>
      </c>
      <c r="G86" s="283">
        <v>0</v>
      </c>
    </row>
    <row r="87" spans="1:7" s="257" customFormat="1">
      <c r="A87" s="318">
        <v>56</v>
      </c>
      <c r="B87" s="319"/>
      <c r="C87" s="319" t="s">
        <v>284</v>
      </c>
      <c r="D87" s="283">
        <v>15537.7</v>
      </c>
      <c r="E87" s="283">
        <v>14797</v>
      </c>
      <c r="F87" s="283">
        <v>13557</v>
      </c>
      <c r="G87" s="283">
        <v>14234</v>
      </c>
    </row>
    <row r="88" spans="1:7" s="257" customFormat="1">
      <c r="A88" s="318">
        <v>57</v>
      </c>
      <c r="B88" s="319"/>
      <c r="C88" s="319" t="s">
        <v>285</v>
      </c>
      <c r="D88" s="283">
        <v>3317.8</v>
      </c>
      <c r="E88" s="283">
        <v>3275</v>
      </c>
      <c r="F88" s="283">
        <v>2700</v>
      </c>
      <c r="G88" s="283">
        <v>4826</v>
      </c>
    </row>
    <row r="89" spans="1:7" s="257" customFormat="1">
      <c r="A89" s="318">
        <v>580</v>
      </c>
      <c r="B89" s="319"/>
      <c r="C89" s="319" t="s">
        <v>286</v>
      </c>
      <c r="D89" s="283">
        <v>0</v>
      </c>
      <c r="E89" s="283">
        <v>0</v>
      </c>
      <c r="F89" s="283">
        <v>0</v>
      </c>
      <c r="G89" s="283">
        <v>0</v>
      </c>
    </row>
    <row r="90" spans="1:7" s="257" customFormat="1">
      <c r="A90" s="318">
        <v>582</v>
      </c>
      <c r="B90" s="319"/>
      <c r="C90" s="319" t="s">
        <v>287</v>
      </c>
      <c r="D90" s="283">
        <v>0</v>
      </c>
      <c r="E90" s="283">
        <v>0</v>
      </c>
      <c r="F90" s="283">
        <v>0</v>
      </c>
      <c r="G90" s="283">
        <v>0</v>
      </c>
    </row>
    <row r="91" spans="1:7" s="257" customFormat="1">
      <c r="A91" s="318">
        <v>584</v>
      </c>
      <c r="B91" s="319"/>
      <c r="C91" s="319" t="s">
        <v>288</v>
      </c>
      <c r="D91" s="283">
        <v>0</v>
      </c>
      <c r="E91" s="283">
        <v>0</v>
      </c>
      <c r="F91" s="283">
        <v>0</v>
      </c>
      <c r="G91" s="283">
        <v>0</v>
      </c>
    </row>
    <row r="92" spans="1:7" s="257" customFormat="1">
      <c r="A92" s="318">
        <v>585</v>
      </c>
      <c r="B92" s="319"/>
      <c r="C92" s="319" t="s">
        <v>289</v>
      </c>
      <c r="D92" s="283">
        <v>0</v>
      </c>
      <c r="E92" s="283">
        <v>0</v>
      </c>
      <c r="F92" s="283">
        <v>0</v>
      </c>
      <c r="G92" s="283">
        <v>0</v>
      </c>
    </row>
    <row r="93" spans="1:7" s="257" customFormat="1">
      <c r="A93" s="318">
        <v>586</v>
      </c>
      <c r="B93" s="319"/>
      <c r="C93" s="319" t="s">
        <v>290</v>
      </c>
      <c r="D93" s="283">
        <v>0</v>
      </c>
      <c r="E93" s="283">
        <v>0</v>
      </c>
      <c r="F93" s="283">
        <v>0</v>
      </c>
      <c r="G93" s="283">
        <v>0</v>
      </c>
    </row>
    <row r="94" spans="1:7" s="257" customFormat="1">
      <c r="A94" s="322">
        <v>589</v>
      </c>
      <c r="B94" s="323"/>
      <c r="C94" s="323" t="s">
        <v>291</v>
      </c>
      <c r="D94" s="290">
        <v>0</v>
      </c>
      <c r="E94" s="290">
        <v>0</v>
      </c>
      <c r="F94" s="290">
        <v>0</v>
      </c>
      <c r="G94" s="290">
        <v>0</v>
      </c>
    </row>
    <row r="95" spans="1:7">
      <c r="A95" s="324">
        <v>5</v>
      </c>
      <c r="B95" s="325"/>
      <c r="C95" s="325" t="s">
        <v>292</v>
      </c>
      <c r="D95" s="326">
        <f t="shared" ref="D95:G95" si="9">SUM(D82:D94)</f>
        <v>36430.100000000006</v>
      </c>
      <c r="E95" s="326">
        <f t="shared" si="9"/>
        <v>31807</v>
      </c>
      <c r="F95" s="326">
        <f t="shared" si="9"/>
        <v>29758</v>
      </c>
      <c r="G95" s="326">
        <f t="shared" si="9"/>
        <v>38775</v>
      </c>
    </row>
    <row r="96" spans="1:7" s="257" customFormat="1">
      <c r="A96" s="318">
        <v>60</v>
      </c>
      <c r="B96" s="319"/>
      <c r="C96" s="319" t="s">
        <v>293</v>
      </c>
      <c r="D96" s="283">
        <v>0</v>
      </c>
      <c r="E96" s="283">
        <v>0</v>
      </c>
      <c r="F96" s="283">
        <v>0</v>
      </c>
      <c r="G96" s="283">
        <v>0</v>
      </c>
    </row>
    <row r="97" spans="1:7" s="257" customFormat="1">
      <c r="A97" s="318">
        <v>61</v>
      </c>
      <c r="B97" s="319"/>
      <c r="C97" s="319" t="s">
        <v>294</v>
      </c>
      <c r="D97" s="283">
        <v>0</v>
      </c>
      <c r="E97" s="283">
        <v>0</v>
      </c>
      <c r="F97" s="283">
        <v>0</v>
      </c>
      <c r="G97" s="283">
        <v>0</v>
      </c>
    </row>
    <row r="98" spans="1:7" s="257" customFormat="1">
      <c r="A98" s="318">
        <v>62</v>
      </c>
      <c r="B98" s="319"/>
      <c r="C98" s="319" t="s">
        <v>295</v>
      </c>
      <c r="D98" s="283">
        <v>0</v>
      </c>
      <c r="E98" s="283">
        <v>0</v>
      </c>
      <c r="F98" s="283">
        <v>0</v>
      </c>
      <c r="G98" s="283">
        <v>0</v>
      </c>
    </row>
    <row r="99" spans="1:7" s="257" customFormat="1">
      <c r="A99" s="318">
        <v>63</v>
      </c>
      <c r="B99" s="319"/>
      <c r="C99" s="319" t="s">
        <v>296</v>
      </c>
      <c r="D99" s="283">
        <v>7668.1</v>
      </c>
      <c r="E99" s="283">
        <v>8448</v>
      </c>
      <c r="F99" s="283">
        <v>8332</v>
      </c>
      <c r="G99" s="283">
        <v>8428</v>
      </c>
    </row>
    <row r="100" spans="1:7" s="257" customFormat="1">
      <c r="A100" s="318">
        <v>64</v>
      </c>
      <c r="B100" s="319"/>
      <c r="C100" s="319" t="s">
        <v>297</v>
      </c>
      <c r="D100" s="283">
        <v>2320.8000000000002</v>
      </c>
      <c r="E100" s="283">
        <v>1920</v>
      </c>
      <c r="F100" s="283">
        <v>2153</v>
      </c>
      <c r="G100" s="283">
        <v>1685</v>
      </c>
    </row>
    <row r="101" spans="1:7" s="257" customFormat="1">
      <c r="A101" s="318">
        <v>65</v>
      </c>
      <c r="B101" s="319"/>
      <c r="C101" s="319" t="s">
        <v>298</v>
      </c>
      <c r="D101" s="283">
        <v>34.1</v>
      </c>
      <c r="E101" s="283">
        <v>0</v>
      </c>
      <c r="F101" s="283">
        <v>0</v>
      </c>
      <c r="G101" s="283">
        <v>0</v>
      </c>
    </row>
    <row r="102" spans="1:7" s="257" customFormat="1">
      <c r="A102" s="318">
        <v>66</v>
      </c>
      <c r="B102" s="319"/>
      <c r="C102" s="319" t="s">
        <v>299</v>
      </c>
      <c r="D102" s="283">
        <v>177.7</v>
      </c>
      <c r="E102" s="283">
        <v>0</v>
      </c>
      <c r="F102" s="283">
        <v>0</v>
      </c>
      <c r="G102" s="283">
        <v>0</v>
      </c>
    </row>
    <row r="103" spans="1:7" s="257" customFormat="1">
      <c r="A103" s="318">
        <v>67</v>
      </c>
      <c r="B103" s="319"/>
      <c r="C103" s="319" t="s">
        <v>285</v>
      </c>
      <c r="D103" s="261">
        <v>3317.8</v>
      </c>
      <c r="E103" s="261">
        <v>3275</v>
      </c>
      <c r="F103" s="261">
        <v>2700</v>
      </c>
      <c r="G103" s="261">
        <v>4826</v>
      </c>
    </row>
    <row r="104" spans="1:7" s="308" customFormat="1" ht="28">
      <c r="A104" s="327" t="s">
        <v>300</v>
      </c>
      <c r="B104" s="474"/>
      <c r="C104" s="328" t="s">
        <v>301</v>
      </c>
      <c r="D104" s="300">
        <v>0</v>
      </c>
      <c r="E104" s="300">
        <v>0</v>
      </c>
      <c r="F104" s="300">
        <v>0</v>
      </c>
      <c r="G104" s="300">
        <v>0</v>
      </c>
    </row>
    <row r="105" spans="1:7" s="308" customFormat="1" ht="42">
      <c r="A105" s="329" t="s">
        <v>302</v>
      </c>
      <c r="B105" s="475"/>
      <c r="C105" s="330" t="s">
        <v>303</v>
      </c>
      <c r="D105" s="518">
        <v>0</v>
      </c>
      <c r="E105" s="518">
        <v>0</v>
      </c>
      <c r="F105" s="518">
        <v>0</v>
      </c>
      <c r="G105" s="518">
        <v>0</v>
      </c>
    </row>
    <row r="106" spans="1:7">
      <c r="A106" s="324">
        <v>6</v>
      </c>
      <c r="B106" s="325"/>
      <c r="C106" s="325" t="s">
        <v>304</v>
      </c>
      <c r="D106" s="326">
        <f t="shared" ref="D106:G106" si="10">SUM(D96:D105)</f>
        <v>13518.500000000004</v>
      </c>
      <c r="E106" s="326">
        <f t="shared" si="10"/>
        <v>13643</v>
      </c>
      <c r="F106" s="326">
        <f t="shared" si="10"/>
        <v>13185</v>
      </c>
      <c r="G106" s="326">
        <f t="shared" si="10"/>
        <v>14939</v>
      </c>
    </row>
    <row r="107" spans="1:7">
      <c r="A107" s="331" t="s">
        <v>305</v>
      </c>
      <c r="B107" s="331"/>
      <c r="C107" s="325" t="s">
        <v>3</v>
      </c>
      <c r="D107" s="326">
        <f t="shared" ref="D107:G107" si="11">(D95-D88)-(D106-D103)</f>
        <v>22911.599999999999</v>
      </c>
      <c r="E107" s="326">
        <f t="shared" si="11"/>
        <v>18164</v>
      </c>
      <c r="F107" s="326">
        <f t="shared" si="11"/>
        <v>16573</v>
      </c>
      <c r="G107" s="326">
        <f t="shared" si="11"/>
        <v>23836</v>
      </c>
    </row>
    <row r="108" spans="1:7">
      <c r="A108" s="332" t="s">
        <v>306</v>
      </c>
      <c r="B108" s="332"/>
      <c r="C108" s="333" t="s">
        <v>307</v>
      </c>
      <c r="D108" s="326">
        <f t="shared" ref="D108:G108" si="12">ROUND(D107-D85-D86+D100+D101,0)</f>
        <v>23911</v>
      </c>
      <c r="E108" s="326">
        <f t="shared" si="12"/>
        <v>18034</v>
      </c>
      <c r="F108" s="326">
        <f t="shared" si="12"/>
        <v>15892</v>
      </c>
      <c r="G108" s="326">
        <f t="shared" si="12"/>
        <v>23596</v>
      </c>
    </row>
    <row r="109" spans="1:7">
      <c r="C109" s="292"/>
      <c r="D109" s="316"/>
      <c r="E109" s="316"/>
      <c r="F109" s="316"/>
      <c r="G109" s="316"/>
    </row>
    <row r="110" spans="1:7">
      <c r="A110" s="334" t="s">
        <v>308</v>
      </c>
      <c r="B110" s="335"/>
      <c r="C110" s="334"/>
      <c r="D110" s="316"/>
      <c r="E110" s="316"/>
      <c r="F110" s="316"/>
      <c r="G110" s="316"/>
    </row>
    <row r="111" spans="1:7" s="257" customFormat="1">
      <c r="A111" s="336">
        <v>10</v>
      </c>
      <c r="B111" s="337"/>
      <c r="C111" s="337" t="s">
        <v>309</v>
      </c>
      <c r="D111" s="338">
        <f t="shared" ref="D111:G111" si="13">D112+D117</f>
        <v>365685.3</v>
      </c>
      <c r="E111" s="338">
        <f t="shared" si="13"/>
        <v>0</v>
      </c>
      <c r="F111" s="338">
        <f t="shared" si="13"/>
        <v>376437</v>
      </c>
      <c r="G111" s="338">
        <f t="shared" si="13"/>
        <v>0</v>
      </c>
    </row>
    <row r="112" spans="1:7" s="257" customFormat="1">
      <c r="A112" s="339" t="s">
        <v>310</v>
      </c>
      <c r="B112" s="340"/>
      <c r="C112" s="340" t="s">
        <v>311</v>
      </c>
      <c r="D112" s="338">
        <f t="shared" ref="D112:G112" si="14">D113+D114+D115+D116</f>
        <v>93982.099999999991</v>
      </c>
      <c r="E112" s="338">
        <f t="shared" si="14"/>
        <v>0</v>
      </c>
      <c r="F112" s="338">
        <f t="shared" si="14"/>
        <v>107205</v>
      </c>
      <c r="G112" s="338">
        <f t="shared" si="14"/>
        <v>0</v>
      </c>
    </row>
    <row r="113" spans="1:7" s="257" customFormat="1">
      <c r="A113" s="341" t="s">
        <v>312</v>
      </c>
      <c r="B113" s="342"/>
      <c r="C113" s="342" t="s">
        <v>313</v>
      </c>
      <c r="D113" s="283">
        <v>89165.9</v>
      </c>
      <c r="E113" s="283"/>
      <c r="F113" s="283">
        <v>102861</v>
      </c>
      <c r="G113" s="283"/>
    </row>
    <row r="114" spans="1:7" s="308" customFormat="1" ht="15" customHeight="1">
      <c r="A114" s="343">
        <v>102</v>
      </c>
      <c r="B114" s="344"/>
      <c r="C114" s="344" t="s">
        <v>314</v>
      </c>
      <c r="D114" s="300"/>
      <c r="E114" s="300"/>
      <c r="F114" s="300">
        <v>0</v>
      </c>
      <c r="G114" s="300"/>
    </row>
    <row r="115" spans="1:7" s="257" customFormat="1">
      <c r="A115" s="341">
        <v>104</v>
      </c>
      <c r="B115" s="342"/>
      <c r="C115" s="342" t="s">
        <v>315</v>
      </c>
      <c r="D115" s="283">
        <v>4816.2</v>
      </c>
      <c r="E115" s="283"/>
      <c r="F115" s="283">
        <v>4344</v>
      </c>
      <c r="G115" s="283"/>
    </row>
    <row r="116" spans="1:7" s="257" customFormat="1">
      <c r="A116" s="341">
        <v>106</v>
      </c>
      <c r="B116" s="342"/>
      <c r="C116" s="342" t="s">
        <v>316</v>
      </c>
      <c r="D116" s="283"/>
      <c r="E116" s="283"/>
      <c r="F116" s="283">
        <v>0</v>
      </c>
      <c r="G116" s="283"/>
    </row>
    <row r="117" spans="1:7" s="257" customFormat="1">
      <c r="A117" s="339" t="s">
        <v>317</v>
      </c>
      <c r="B117" s="340"/>
      <c r="C117" s="340" t="s">
        <v>318</v>
      </c>
      <c r="D117" s="338">
        <f t="shared" ref="D117:G117" si="15">D118+D119+D120</f>
        <v>271703.2</v>
      </c>
      <c r="E117" s="338">
        <f t="shared" si="15"/>
        <v>0</v>
      </c>
      <c r="F117" s="338">
        <f t="shared" si="15"/>
        <v>269232</v>
      </c>
      <c r="G117" s="338">
        <f t="shared" si="15"/>
        <v>0</v>
      </c>
    </row>
    <row r="118" spans="1:7" s="257" customFormat="1">
      <c r="A118" s="341">
        <v>107</v>
      </c>
      <c r="B118" s="342"/>
      <c r="C118" s="342" t="s">
        <v>319</v>
      </c>
      <c r="D118" s="283">
        <v>255308.79999999999</v>
      </c>
      <c r="E118" s="283"/>
      <c r="F118" s="283">
        <v>251099</v>
      </c>
      <c r="G118" s="283"/>
    </row>
    <row r="119" spans="1:7" s="257" customFormat="1">
      <c r="A119" s="341">
        <v>108</v>
      </c>
      <c r="B119" s="342"/>
      <c r="C119" s="342" t="s">
        <v>320</v>
      </c>
      <c r="D119" s="283">
        <v>16394.400000000001</v>
      </c>
      <c r="E119" s="283"/>
      <c r="F119" s="283">
        <v>18133</v>
      </c>
      <c r="G119" s="283"/>
    </row>
    <row r="120" spans="1:7" s="347" customFormat="1" ht="14">
      <c r="A120" s="343">
        <v>109</v>
      </c>
      <c r="B120" s="345"/>
      <c r="C120" s="345" t="s">
        <v>321</v>
      </c>
      <c r="D120" s="346"/>
      <c r="E120" s="346"/>
      <c r="F120" s="346">
        <v>0</v>
      </c>
      <c r="G120" s="346"/>
    </row>
    <row r="121" spans="1:7" s="257" customFormat="1">
      <c r="A121" s="339">
        <v>14</v>
      </c>
      <c r="B121" s="340"/>
      <c r="C121" s="340" t="s">
        <v>322</v>
      </c>
      <c r="D121" s="348">
        <f t="shared" ref="D121:G121" si="16">SUM(D122:D130)</f>
        <v>195540.4</v>
      </c>
      <c r="E121" s="348">
        <f t="shared" si="16"/>
        <v>0</v>
      </c>
      <c r="F121" s="348">
        <f t="shared" si="16"/>
        <v>197500</v>
      </c>
      <c r="G121" s="348">
        <f t="shared" si="16"/>
        <v>0</v>
      </c>
    </row>
    <row r="122" spans="1:7" s="257" customFormat="1">
      <c r="A122" s="341" t="s">
        <v>323</v>
      </c>
      <c r="B122" s="342"/>
      <c r="C122" s="342" t="s">
        <v>324</v>
      </c>
      <c r="D122" s="283">
        <v>25336.5</v>
      </c>
      <c r="E122" s="283"/>
      <c r="F122" s="283">
        <v>25071</v>
      </c>
      <c r="G122" s="283"/>
    </row>
    <row r="123" spans="1:7" s="257" customFormat="1">
      <c r="A123" s="341">
        <v>144</v>
      </c>
      <c r="B123" s="342"/>
      <c r="C123" s="342" t="s">
        <v>282</v>
      </c>
      <c r="D123" s="283">
        <v>25190.2</v>
      </c>
      <c r="E123" s="283"/>
      <c r="F123" s="283">
        <v>25859</v>
      </c>
      <c r="G123" s="283"/>
    </row>
    <row r="124" spans="1:7" s="257" customFormat="1">
      <c r="A124" s="341">
        <v>145</v>
      </c>
      <c r="B124" s="342"/>
      <c r="C124" s="342" t="s">
        <v>325</v>
      </c>
      <c r="D124" s="349">
        <v>98937.7</v>
      </c>
      <c r="E124" s="349"/>
      <c r="F124" s="349">
        <v>98920</v>
      </c>
      <c r="G124" s="349"/>
    </row>
    <row r="125" spans="1:7" s="257" customFormat="1">
      <c r="A125" s="341">
        <v>146</v>
      </c>
      <c r="B125" s="342"/>
      <c r="C125" s="342" t="s">
        <v>326</v>
      </c>
      <c r="D125" s="349">
        <v>75359.5</v>
      </c>
      <c r="E125" s="349"/>
      <c r="F125" s="349">
        <v>79406</v>
      </c>
      <c r="G125" s="349"/>
    </row>
    <row r="126" spans="1:7" s="347" customFormat="1" ht="29.5" customHeight="1">
      <c r="A126" s="343" t="s">
        <v>327</v>
      </c>
      <c r="B126" s="345"/>
      <c r="C126" s="345" t="s">
        <v>328</v>
      </c>
      <c r="D126" s="350">
        <v>-9121.1</v>
      </c>
      <c r="E126" s="350"/>
      <c r="F126" s="350">
        <v>-10712</v>
      </c>
      <c r="G126" s="350"/>
    </row>
    <row r="127" spans="1:7" s="257" customFormat="1">
      <c r="A127" s="341">
        <v>1484</v>
      </c>
      <c r="B127" s="342"/>
      <c r="C127" s="342" t="s">
        <v>329</v>
      </c>
      <c r="D127" s="349"/>
      <c r="E127" s="349"/>
      <c r="F127" s="349">
        <v>0</v>
      </c>
      <c r="G127" s="349"/>
    </row>
    <row r="128" spans="1:7" s="257" customFormat="1">
      <c r="A128" s="341">
        <v>1485</v>
      </c>
      <c r="B128" s="342"/>
      <c r="C128" s="342" t="s">
        <v>330</v>
      </c>
      <c r="D128" s="349"/>
      <c r="E128" s="349"/>
      <c r="F128" s="349">
        <v>0</v>
      </c>
      <c r="G128" s="349"/>
    </row>
    <row r="129" spans="1:7" s="257" customFormat="1">
      <c r="A129" s="341">
        <v>1486</v>
      </c>
      <c r="B129" s="342"/>
      <c r="C129" s="342" t="s">
        <v>331</v>
      </c>
      <c r="D129" s="349">
        <v>-20162.400000000001</v>
      </c>
      <c r="E129" s="349"/>
      <c r="F129" s="349">
        <v>-21044</v>
      </c>
      <c r="G129" s="349"/>
    </row>
    <row r="130" spans="1:7" s="257" customFormat="1">
      <c r="A130" s="351">
        <v>1489</v>
      </c>
      <c r="B130" s="352"/>
      <c r="C130" s="352" t="s">
        <v>332</v>
      </c>
      <c r="D130" s="353"/>
      <c r="E130" s="353"/>
      <c r="F130" s="353">
        <v>0</v>
      </c>
      <c r="G130" s="353"/>
    </row>
    <row r="131" spans="1:7">
      <c r="A131" s="354">
        <v>1</v>
      </c>
      <c r="B131" s="355"/>
      <c r="C131" s="354" t="s">
        <v>333</v>
      </c>
      <c r="D131" s="356">
        <f>D111+D121</f>
        <v>561225.69999999995</v>
      </c>
      <c r="E131" s="356">
        <f>E111+E121</f>
        <v>0</v>
      </c>
      <c r="F131" s="356">
        <f>F111+F121</f>
        <v>573937</v>
      </c>
      <c r="G131" s="356">
        <f>G111+G121</f>
        <v>0</v>
      </c>
    </row>
    <row r="132" spans="1:7">
      <c r="C132" s="292"/>
      <c r="D132" s="316"/>
      <c r="E132" s="316"/>
      <c r="F132" s="316"/>
      <c r="G132" s="316"/>
    </row>
    <row r="133" spans="1:7" s="257" customFormat="1">
      <c r="A133" s="336">
        <v>20</v>
      </c>
      <c r="B133" s="337"/>
      <c r="C133" s="337" t="s">
        <v>334</v>
      </c>
      <c r="D133" s="466">
        <f t="shared" ref="D133:G133" si="17">D134+D140</f>
        <v>180150.3</v>
      </c>
      <c r="E133" s="466">
        <f t="shared" si="17"/>
        <v>0</v>
      </c>
      <c r="F133" s="466">
        <f t="shared" si="17"/>
        <v>191355</v>
      </c>
      <c r="G133" s="466">
        <f t="shared" si="17"/>
        <v>0</v>
      </c>
    </row>
    <row r="134" spans="1:7" s="257" customFormat="1">
      <c r="A134" s="358" t="s">
        <v>335</v>
      </c>
      <c r="B134" s="340"/>
      <c r="C134" s="340" t="s">
        <v>336</v>
      </c>
      <c r="D134" s="338">
        <f t="shared" ref="D134:G134" si="18">D135+D136+D138+D139</f>
        <v>117218.7</v>
      </c>
      <c r="E134" s="338">
        <f t="shared" si="18"/>
        <v>0</v>
      </c>
      <c r="F134" s="338">
        <f t="shared" si="18"/>
        <v>129436</v>
      </c>
      <c r="G134" s="338">
        <f t="shared" si="18"/>
        <v>0</v>
      </c>
    </row>
    <row r="135" spans="1:7" s="269" customFormat="1">
      <c r="A135" s="359">
        <v>200</v>
      </c>
      <c r="B135" s="342"/>
      <c r="C135" s="342" t="s">
        <v>337</v>
      </c>
      <c r="D135" s="283">
        <v>76679.899999999994</v>
      </c>
      <c r="E135" s="283"/>
      <c r="F135" s="283">
        <v>92760</v>
      </c>
      <c r="G135" s="283"/>
    </row>
    <row r="136" spans="1:7" s="269" customFormat="1">
      <c r="A136" s="359">
        <v>201</v>
      </c>
      <c r="B136" s="342"/>
      <c r="C136" s="342" t="s">
        <v>338</v>
      </c>
      <c r="D136" s="283">
        <v>30000</v>
      </c>
      <c r="E136" s="283"/>
      <c r="F136" s="283">
        <v>30000</v>
      </c>
      <c r="G136" s="283"/>
    </row>
    <row r="137" spans="1:7" s="269" customFormat="1">
      <c r="A137" s="360" t="s">
        <v>645</v>
      </c>
      <c r="B137" s="361"/>
      <c r="C137" s="361" t="s">
        <v>340</v>
      </c>
      <c r="D137" s="362"/>
      <c r="E137" s="362"/>
      <c r="F137" s="362">
        <v>0</v>
      </c>
      <c r="G137" s="362"/>
    </row>
    <row r="138" spans="1:7" s="269" customFormat="1">
      <c r="A138" s="359">
        <v>204</v>
      </c>
      <c r="B138" s="342"/>
      <c r="C138" s="342" t="s">
        <v>341</v>
      </c>
      <c r="D138" s="349">
        <v>8962.2000000000007</v>
      </c>
      <c r="E138" s="349"/>
      <c r="F138" s="349">
        <v>5547</v>
      </c>
      <c r="G138" s="349"/>
    </row>
    <row r="139" spans="1:7" s="269" customFormat="1">
      <c r="A139" s="359">
        <v>205</v>
      </c>
      <c r="B139" s="342"/>
      <c r="C139" s="342" t="s">
        <v>342</v>
      </c>
      <c r="D139" s="349">
        <v>1576.6</v>
      </c>
      <c r="E139" s="349"/>
      <c r="F139" s="349">
        <v>1129</v>
      </c>
      <c r="G139" s="349"/>
    </row>
    <row r="140" spans="1:7" s="269" customFormat="1">
      <c r="A140" s="358" t="s">
        <v>343</v>
      </c>
      <c r="B140" s="340"/>
      <c r="C140" s="340" t="s">
        <v>344</v>
      </c>
      <c r="D140" s="338">
        <f t="shared" ref="D140:G140" si="19">D141+D143+D144</f>
        <v>62931.6</v>
      </c>
      <c r="E140" s="338">
        <f t="shared" si="19"/>
        <v>0</v>
      </c>
      <c r="F140" s="338">
        <f t="shared" si="19"/>
        <v>61919</v>
      </c>
      <c r="G140" s="338">
        <f t="shared" si="19"/>
        <v>0</v>
      </c>
    </row>
    <row r="141" spans="1:7" s="269" customFormat="1">
      <c r="A141" s="359">
        <v>206</v>
      </c>
      <c r="B141" s="342"/>
      <c r="C141" s="342" t="s">
        <v>345</v>
      </c>
      <c r="D141" s="349">
        <v>41213.599999999999</v>
      </c>
      <c r="E141" s="349"/>
      <c r="F141" s="349">
        <v>40648</v>
      </c>
      <c r="G141" s="349"/>
    </row>
    <row r="142" spans="1:7" s="269" customFormat="1">
      <c r="A142" s="360" t="s">
        <v>346</v>
      </c>
      <c r="B142" s="361"/>
      <c r="C142" s="361" t="s">
        <v>347</v>
      </c>
      <c r="D142" s="362">
        <v>0</v>
      </c>
      <c r="E142" s="362"/>
      <c r="F142" s="362">
        <v>0</v>
      </c>
      <c r="G142" s="362"/>
    </row>
    <row r="143" spans="1:7" s="269" customFormat="1">
      <c r="A143" s="359">
        <v>208</v>
      </c>
      <c r="B143" s="342"/>
      <c r="C143" s="342" t="s">
        <v>348</v>
      </c>
      <c r="D143" s="349">
        <v>0</v>
      </c>
      <c r="E143" s="349"/>
      <c r="F143" s="349">
        <v>0</v>
      </c>
      <c r="G143" s="349"/>
    </row>
    <row r="144" spans="1:7" s="273" customFormat="1" ht="28">
      <c r="A144" s="343">
        <v>209</v>
      </c>
      <c r="B144" s="345"/>
      <c r="C144" s="345" t="s">
        <v>349</v>
      </c>
      <c r="D144" s="350">
        <v>21718</v>
      </c>
      <c r="E144" s="350"/>
      <c r="F144" s="350">
        <v>21271</v>
      </c>
      <c r="G144" s="350"/>
    </row>
    <row r="145" spans="1:7" s="257" customFormat="1">
      <c r="A145" s="358">
        <v>29</v>
      </c>
      <c r="B145" s="340"/>
      <c r="C145" s="340" t="s">
        <v>350</v>
      </c>
      <c r="D145" s="349">
        <v>381075.9</v>
      </c>
      <c r="E145" s="349"/>
      <c r="F145" s="349">
        <v>382582</v>
      </c>
      <c r="G145" s="349"/>
    </row>
    <row r="146" spans="1:7" s="257" customFormat="1">
      <c r="A146" s="363" t="s">
        <v>351</v>
      </c>
      <c r="B146" s="364"/>
      <c r="C146" s="364" t="s">
        <v>352</v>
      </c>
      <c r="D146" s="295">
        <v>70215.399999999994</v>
      </c>
      <c r="E146" s="295"/>
      <c r="F146" s="295">
        <v>71223</v>
      </c>
      <c r="G146" s="295"/>
    </row>
    <row r="147" spans="1:7">
      <c r="A147" s="354">
        <v>2</v>
      </c>
      <c r="B147" s="355"/>
      <c r="C147" s="354" t="s">
        <v>353</v>
      </c>
      <c r="D147" s="356">
        <f>D133+D145</f>
        <v>561226.19999999995</v>
      </c>
      <c r="E147" s="356">
        <f>E133+E145</f>
        <v>0</v>
      </c>
      <c r="F147" s="356">
        <f>F133+F145</f>
        <v>573937</v>
      </c>
      <c r="G147" s="356">
        <f>G133+G145</f>
        <v>0</v>
      </c>
    </row>
    <row r="148" spans="1:7" ht="7.5" customHeight="1"/>
    <row r="149" spans="1:7" ht="13.5" customHeight="1">
      <c r="A149" s="365" t="s">
        <v>354</v>
      </c>
      <c r="B149" s="366"/>
      <c r="C149" s="367" t="s">
        <v>355</v>
      </c>
      <c r="D149" s="366"/>
      <c r="E149" s="366"/>
      <c r="F149" s="366"/>
      <c r="G149" s="366"/>
    </row>
    <row r="150" spans="1:7">
      <c r="A150" s="368" t="s">
        <v>356</v>
      </c>
      <c r="B150" s="369"/>
      <c r="C150" s="369" t="s">
        <v>101</v>
      </c>
      <c r="D150" s="370">
        <f t="shared" ref="D150:G150" si="20">D77+SUM(D8:D12)-D30-D31+D16-D33+D59+D63-D73+D64-D74-D54+D20-D35</f>
        <v>19098.499999999949</v>
      </c>
      <c r="E150" s="370">
        <f t="shared" si="20"/>
        <v>-2516.3999999999742</v>
      </c>
      <c r="F150" s="370">
        <f t="shared" si="20"/>
        <v>29106</v>
      </c>
      <c r="G150" s="370">
        <f t="shared" si="20"/>
        <v>11329</v>
      </c>
    </row>
    <row r="151" spans="1:7">
      <c r="A151" s="371" t="s">
        <v>357</v>
      </c>
      <c r="B151" s="372"/>
      <c r="C151" s="372" t="s">
        <v>358</v>
      </c>
      <c r="D151" s="373">
        <f t="shared" ref="D151:G151" si="21">IF(D177=0,0,D150/D177)</f>
        <v>6.1172849293173737E-2</v>
      </c>
      <c r="E151" s="373">
        <f t="shared" si="21"/>
        <v>-8.4932970659242196E-3</v>
      </c>
      <c r="F151" s="373">
        <f t="shared" si="21"/>
        <v>8.7684257142082472E-2</v>
      </c>
      <c r="G151" s="373">
        <f t="shared" si="21"/>
        <v>3.6933198149591027E-2</v>
      </c>
    </row>
    <row r="152" spans="1:7" s="443" customFormat="1" ht="28">
      <c r="A152" s="374" t="s">
        <v>359</v>
      </c>
      <c r="B152" s="375"/>
      <c r="C152" s="375" t="s">
        <v>360</v>
      </c>
      <c r="D152" s="393">
        <f t="shared" ref="D152:G152" si="22">IF(D107=0,0,D150/D107)</f>
        <v>0.83357338640688339</v>
      </c>
      <c r="E152" s="393">
        <f t="shared" si="22"/>
        <v>-0.13853776701167</v>
      </c>
      <c r="F152" s="393">
        <f t="shared" si="22"/>
        <v>1.7562300126712123</v>
      </c>
      <c r="G152" s="393">
        <f t="shared" si="22"/>
        <v>0.47528947810035238</v>
      </c>
    </row>
    <row r="153" spans="1:7" s="443" customFormat="1" ht="28">
      <c r="A153" s="378" t="s">
        <v>359</v>
      </c>
      <c r="B153" s="379"/>
      <c r="C153" s="379" t="s">
        <v>361</v>
      </c>
      <c r="D153" s="509">
        <f t="shared" ref="D153:G153" si="23">IF(0=D108,0,D150/D108)</f>
        <v>0.7987328008029756</v>
      </c>
      <c r="E153" s="509">
        <f t="shared" si="23"/>
        <v>-0.13953643118553699</v>
      </c>
      <c r="F153" s="509">
        <f t="shared" si="23"/>
        <v>1.8314875409010822</v>
      </c>
      <c r="G153" s="509">
        <f t="shared" si="23"/>
        <v>0.48012374978809969</v>
      </c>
    </row>
    <row r="154" spans="1:7" s="443" customFormat="1" ht="28">
      <c r="A154" s="381" t="s">
        <v>362</v>
      </c>
      <c r="B154" s="382"/>
      <c r="C154" s="382" t="s">
        <v>363</v>
      </c>
      <c r="D154" s="383">
        <f t="shared" ref="D154:G154" si="24">D150-D107</f>
        <v>-3813.1000000000495</v>
      </c>
      <c r="E154" s="383">
        <f t="shared" si="24"/>
        <v>-20680.399999999972</v>
      </c>
      <c r="F154" s="383">
        <f t="shared" si="24"/>
        <v>12533</v>
      </c>
      <c r="G154" s="383">
        <f t="shared" si="24"/>
        <v>-12507</v>
      </c>
    </row>
    <row r="155" spans="1:7" ht="28">
      <c r="A155" s="384" t="s">
        <v>364</v>
      </c>
      <c r="B155" s="385"/>
      <c r="C155" s="385" t="s">
        <v>365</v>
      </c>
      <c r="D155" s="386">
        <f t="shared" ref="D155:G155" si="25">D150-D108</f>
        <v>-4812.5000000000509</v>
      </c>
      <c r="E155" s="386">
        <f t="shared" si="25"/>
        <v>-20550.399999999972</v>
      </c>
      <c r="F155" s="386">
        <f t="shared" si="25"/>
        <v>13214</v>
      </c>
      <c r="G155" s="386">
        <f t="shared" si="25"/>
        <v>-12267</v>
      </c>
    </row>
    <row r="156" spans="1:7">
      <c r="A156" s="368" t="s">
        <v>366</v>
      </c>
      <c r="B156" s="369"/>
      <c r="C156" s="369" t="s">
        <v>367</v>
      </c>
      <c r="D156" s="387">
        <f t="shared" ref="D156:G156" si="26">D135+D136-D137+D141-D142</f>
        <v>147893.5</v>
      </c>
      <c r="E156" s="387">
        <f t="shared" si="26"/>
        <v>0</v>
      </c>
      <c r="F156" s="387">
        <f t="shared" si="26"/>
        <v>163408</v>
      </c>
      <c r="G156" s="387">
        <f t="shared" si="26"/>
        <v>0</v>
      </c>
    </row>
    <row r="157" spans="1:7">
      <c r="A157" s="388" t="s">
        <v>368</v>
      </c>
      <c r="B157" s="389"/>
      <c r="C157" s="389" t="s">
        <v>369</v>
      </c>
      <c r="D157" s="390">
        <f t="shared" ref="D157:G157" si="27">IF(D177=0,0,D156/D177)</f>
        <v>0.4737056201764544</v>
      </c>
      <c r="E157" s="390">
        <f t="shared" si="27"/>
        <v>0</v>
      </c>
      <c r="F157" s="390">
        <f t="shared" si="27"/>
        <v>0.49228025462356262</v>
      </c>
      <c r="G157" s="390">
        <f t="shared" si="27"/>
        <v>0</v>
      </c>
    </row>
    <row r="158" spans="1:7">
      <c r="A158" s="368" t="s">
        <v>370</v>
      </c>
      <c r="B158" s="369"/>
      <c r="C158" s="369" t="s">
        <v>371</v>
      </c>
      <c r="D158" s="387">
        <f t="shared" ref="D158:G158" si="28">D133-D142-D111</f>
        <v>-185535</v>
      </c>
      <c r="E158" s="387">
        <f t="shared" si="28"/>
        <v>0</v>
      </c>
      <c r="F158" s="387">
        <f t="shared" si="28"/>
        <v>-185082</v>
      </c>
      <c r="G158" s="387">
        <f t="shared" si="28"/>
        <v>0</v>
      </c>
    </row>
    <row r="159" spans="1:7">
      <c r="A159" s="371" t="s">
        <v>372</v>
      </c>
      <c r="B159" s="372"/>
      <c r="C159" s="372" t="s">
        <v>373</v>
      </c>
      <c r="D159" s="391">
        <f t="shared" ref="D159:G159" si="29">D121-D123-D124-D142-D145</f>
        <v>-309663.40000000002</v>
      </c>
      <c r="E159" s="391">
        <f t="shared" si="29"/>
        <v>0</v>
      </c>
      <c r="F159" s="391">
        <f t="shared" si="29"/>
        <v>-309861</v>
      </c>
      <c r="G159" s="391">
        <f t="shared" si="29"/>
        <v>0</v>
      </c>
    </row>
    <row r="160" spans="1:7">
      <c r="A160" s="371" t="s">
        <v>374</v>
      </c>
      <c r="B160" s="372"/>
      <c r="C160" s="372" t="s">
        <v>375</v>
      </c>
      <c r="D160" s="392">
        <f t="shared" ref="D160:G160" si="30">IF(D175=0,"-",1000*D158/D175)</f>
        <v>-4674.1321106464457</v>
      </c>
      <c r="E160" s="392">
        <f t="shared" si="30"/>
        <v>0</v>
      </c>
      <c r="F160" s="392">
        <f t="shared" si="30"/>
        <v>-4637.3681441206681</v>
      </c>
      <c r="G160" s="392">
        <f t="shared" si="30"/>
        <v>0</v>
      </c>
    </row>
    <row r="161" spans="1:7">
      <c r="A161" s="371" t="s">
        <v>374</v>
      </c>
      <c r="B161" s="372"/>
      <c r="C161" s="372" t="s">
        <v>376</v>
      </c>
      <c r="D161" s="391">
        <f t="shared" ref="D161:G161" si="31">IF(D175=0,0,1000*(D159/D175))</f>
        <v>-7801.2646747619292</v>
      </c>
      <c r="E161" s="391">
        <f t="shared" si="31"/>
        <v>0</v>
      </c>
      <c r="F161" s="391">
        <f t="shared" si="31"/>
        <v>-7763.7994537846707</v>
      </c>
      <c r="G161" s="391">
        <f t="shared" si="31"/>
        <v>0</v>
      </c>
    </row>
    <row r="162" spans="1:7">
      <c r="A162" s="388" t="s">
        <v>377</v>
      </c>
      <c r="B162" s="389"/>
      <c r="C162" s="389" t="s">
        <v>378</v>
      </c>
      <c r="D162" s="390">
        <f t="shared" ref="D162:G162" si="32">IF((D22+D23+D65+D66)=0,0,D158/(D22+D23+D65+D66))</f>
        <v>-1.7530523813393251</v>
      </c>
      <c r="E162" s="390">
        <f t="shared" si="32"/>
        <v>0</v>
      </c>
      <c r="F162" s="390">
        <f t="shared" si="32"/>
        <v>-1.7143412899102453</v>
      </c>
      <c r="G162" s="390">
        <f t="shared" si="32"/>
        <v>0</v>
      </c>
    </row>
    <row r="163" spans="1:7">
      <c r="A163" s="371" t="s">
        <v>379</v>
      </c>
      <c r="B163" s="372"/>
      <c r="C163" s="372" t="s">
        <v>350</v>
      </c>
      <c r="D163" s="370">
        <f t="shared" ref="D163:G163" si="33">D145</f>
        <v>381075.9</v>
      </c>
      <c r="E163" s="370">
        <f t="shared" si="33"/>
        <v>0</v>
      </c>
      <c r="F163" s="370">
        <f t="shared" si="33"/>
        <v>382582</v>
      </c>
      <c r="G163" s="370">
        <f t="shared" si="33"/>
        <v>0</v>
      </c>
    </row>
    <row r="164" spans="1:7" ht="28">
      <c r="A164" s="374" t="s">
        <v>380</v>
      </c>
      <c r="B164" s="389"/>
      <c r="C164" s="389" t="s">
        <v>381</v>
      </c>
      <c r="D164" s="393">
        <f>IF(D178=0,0,D146/D178)</f>
        <v>0.23307413119261969</v>
      </c>
      <c r="E164" s="393">
        <f>IF(E178=0,0,E146/E178)</f>
        <v>0</v>
      </c>
      <c r="F164" s="393">
        <f>IF(F178=0,0,F146/F178)</f>
        <v>0.21682004572451435</v>
      </c>
      <c r="G164" s="393">
        <f>IF(G178=0,0,G146/G178)</f>
        <v>0</v>
      </c>
    </row>
    <row r="165" spans="1:7">
      <c r="A165" s="394" t="s">
        <v>382</v>
      </c>
      <c r="B165" s="395"/>
      <c r="C165" s="395" t="s">
        <v>383</v>
      </c>
      <c r="D165" s="396">
        <f t="shared" ref="D165:G165" si="34">IF(D177=0,0,D180/D177)</f>
        <v>4.6302195188745877E-2</v>
      </c>
      <c r="E165" s="396">
        <f t="shared" si="34"/>
        <v>2.5905163583048101E-2</v>
      </c>
      <c r="F165" s="396">
        <f t="shared" si="34"/>
        <v>2.0124058191064074E-3</v>
      </c>
      <c r="G165" s="396">
        <f t="shared" si="34"/>
        <v>2.7876756763805532E-2</v>
      </c>
    </row>
    <row r="166" spans="1:7">
      <c r="A166" s="371" t="s">
        <v>384</v>
      </c>
      <c r="B166" s="372"/>
      <c r="C166" s="372" t="s">
        <v>252</v>
      </c>
      <c r="D166" s="370">
        <f t="shared" ref="D166:G166" si="35">D55</f>
        <v>1384.8999999999996</v>
      </c>
      <c r="E166" s="370">
        <f t="shared" si="35"/>
        <v>6704.2000000000025</v>
      </c>
      <c r="F166" s="370">
        <f t="shared" si="35"/>
        <v>19755</v>
      </c>
      <c r="G166" s="370">
        <f t="shared" si="35"/>
        <v>10236</v>
      </c>
    </row>
    <row r="167" spans="1:7">
      <c r="A167" s="388" t="s">
        <v>385</v>
      </c>
      <c r="B167" s="389"/>
      <c r="C167" s="389" t="s">
        <v>386</v>
      </c>
      <c r="D167" s="390">
        <f t="shared" ref="D167:G167" si="36">IF(0=D111,0,(D44+D45+D46+D47+D48)/D111)</f>
        <v>2.340372992843847E-2</v>
      </c>
      <c r="E167" s="390">
        <f t="shared" si="36"/>
        <v>0</v>
      </c>
      <c r="F167" s="390">
        <f t="shared" si="36"/>
        <v>8.4829599640842954E-2</v>
      </c>
      <c r="G167" s="390">
        <f t="shared" si="36"/>
        <v>0</v>
      </c>
    </row>
    <row r="168" spans="1:7">
      <c r="A168" s="371" t="s">
        <v>387</v>
      </c>
      <c r="B168" s="369"/>
      <c r="C168" s="369" t="s">
        <v>388</v>
      </c>
      <c r="D168" s="370">
        <f t="shared" ref="D168:G168" si="37">D38-D44</f>
        <v>577.40000000000009</v>
      </c>
      <c r="E168" s="370">
        <f t="shared" si="37"/>
        <v>-5699.1</v>
      </c>
      <c r="F168" s="370">
        <f t="shared" si="37"/>
        <v>-11474</v>
      </c>
      <c r="G168" s="370">
        <f t="shared" si="37"/>
        <v>-6020</v>
      </c>
    </row>
    <row r="169" spans="1:7">
      <c r="A169" s="388" t="s">
        <v>389</v>
      </c>
      <c r="B169" s="389"/>
      <c r="C169" s="389" t="s">
        <v>390</v>
      </c>
      <c r="D169" s="373">
        <f t="shared" ref="D169:G169" si="38">IF(D177=0,0,D168/D177)</f>
        <v>1.8494228961373205E-3</v>
      </c>
      <c r="E169" s="373">
        <f t="shared" si="38"/>
        <v>-1.9235475007315699E-2</v>
      </c>
      <c r="F169" s="373">
        <f t="shared" si="38"/>
        <v>-3.4566383785070237E-2</v>
      </c>
      <c r="G169" s="373">
        <f t="shared" si="38"/>
        <v>-1.9625549727296139E-2</v>
      </c>
    </row>
    <row r="170" spans="1:7">
      <c r="A170" s="371" t="s">
        <v>391</v>
      </c>
      <c r="B170" s="372"/>
      <c r="C170" s="372" t="s">
        <v>392</v>
      </c>
      <c r="D170" s="370">
        <f t="shared" ref="D170:G170" si="39">SUM(D82:D87)+SUM(D89:D94)</f>
        <v>33112.300000000003</v>
      </c>
      <c r="E170" s="370">
        <f t="shared" si="39"/>
        <v>28532</v>
      </c>
      <c r="F170" s="370">
        <f t="shared" si="39"/>
        <v>27058</v>
      </c>
      <c r="G170" s="370">
        <f t="shared" si="39"/>
        <v>33949</v>
      </c>
    </row>
    <row r="171" spans="1:7">
      <c r="A171" s="371" t="s">
        <v>393</v>
      </c>
      <c r="B171" s="372"/>
      <c r="C171" s="372" t="s">
        <v>394</v>
      </c>
      <c r="D171" s="391">
        <f t="shared" ref="D171:G171" si="40">SUM(D96:D102)+SUM(D104:D105)</f>
        <v>10200.700000000003</v>
      </c>
      <c r="E171" s="391">
        <f t="shared" si="40"/>
        <v>10368</v>
      </c>
      <c r="F171" s="391">
        <f t="shared" si="40"/>
        <v>10485</v>
      </c>
      <c r="G171" s="391">
        <f t="shared" si="40"/>
        <v>10113</v>
      </c>
    </row>
    <row r="172" spans="1:7">
      <c r="A172" s="394" t="s">
        <v>395</v>
      </c>
      <c r="B172" s="395"/>
      <c r="C172" s="395" t="s">
        <v>396</v>
      </c>
      <c r="D172" s="396">
        <f t="shared" ref="D172:G172" si="41">IF(D184=0,0,D170/D184)</f>
        <v>0.10460055692531736</v>
      </c>
      <c r="E172" s="396">
        <f t="shared" si="41"/>
        <v>8.8881412532864815E-2</v>
      </c>
      <c r="F172" s="396">
        <f t="shared" si="41"/>
        <v>8.5248897290485195E-2</v>
      </c>
      <c r="G172" s="396">
        <f t="shared" si="41"/>
        <v>0.1054437932308992</v>
      </c>
    </row>
    <row r="173" spans="1:7">
      <c r="A173" s="479"/>
    </row>
    <row r="174" spans="1:7">
      <c r="A174" s="457" t="s">
        <v>397</v>
      </c>
      <c r="B174" s="399"/>
      <c r="C174" s="398"/>
      <c r="D174" s="316"/>
      <c r="E174" s="316"/>
      <c r="F174" s="316"/>
      <c r="G174" s="316"/>
    </row>
    <row r="175" spans="1:7" s="257" customFormat="1">
      <c r="A175" s="459" t="s">
        <v>398</v>
      </c>
      <c r="B175" s="399"/>
      <c r="C175" s="399" t="s">
        <v>399</v>
      </c>
      <c r="D175" s="510">
        <v>39694</v>
      </c>
      <c r="E175" s="510">
        <v>39794</v>
      </c>
      <c r="F175" s="510">
        <v>39911</v>
      </c>
      <c r="G175" s="510">
        <v>39694</v>
      </c>
    </row>
    <row r="176" spans="1:7">
      <c r="A176" s="457" t="s">
        <v>400</v>
      </c>
      <c r="B176" s="399"/>
      <c r="C176" s="399"/>
      <c r="D176" s="399"/>
      <c r="E176" s="399"/>
      <c r="F176" s="399"/>
      <c r="G176" s="399"/>
    </row>
    <row r="177" spans="1:7">
      <c r="A177" s="459" t="s">
        <v>401</v>
      </c>
      <c r="B177" s="399"/>
      <c r="C177" s="399" t="s">
        <v>402</v>
      </c>
      <c r="D177" s="400">
        <f t="shared" ref="D177:G177" si="42">SUM(D22:D32)+SUM(D44:D53)+SUM(D65:D72)+D75</f>
        <v>312205.49999999994</v>
      </c>
      <c r="E177" s="400">
        <f t="shared" si="42"/>
        <v>296280.7</v>
      </c>
      <c r="F177" s="400">
        <f t="shared" si="42"/>
        <v>331941</v>
      </c>
      <c r="G177" s="400">
        <f t="shared" si="42"/>
        <v>306743</v>
      </c>
    </row>
    <row r="178" spans="1:7">
      <c r="A178" s="459" t="s">
        <v>403</v>
      </c>
      <c r="B178" s="399"/>
      <c r="C178" s="399" t="s">
        <v>404</v>
      </c>
      <c r="D178" s="400">
        <f t="shared" ref="D178:G178" si="43">D78-D17-D20-D59-D63-D64</f>
        <v>301257.80000000005</v>
      </c>
      <c r="E178" s="400">
        <f t="shared" si="43"/>
        <v>309387.09999999998</v>
      </c>
      <c r="F178" s="400">
        <f t="shared" si="43"/>
        <v>328489</v>
      </c>
      <c r="G178" s="400">
        <f t="shared" si="43"/>
        <v>306160</v>
      </c>
    </row>
    <row r="179" spans="1:7">
      <c r="A179" s="459"/>
      <c r="B179" s="399"/>
      <c r="C179" s="399" t="s">
        <v>405</v>
      </c>
      <c r="D179" s="400">
        <f t="shared" ref="D179:G179" si="44">D178+D170</f>
        <v>334370.10000000003</v>
      </c>
      <c r="E179" s="400">
        <f t="shared" si="44"/>
        <v>337919.1</v>
      </c>
      <c r="F179" s="400">
        <f t="shared" si="44"/>
        <v>355547</v>
      </c>
      <c r="G179" s="400">
        <f t="shared" si="44"/>
        <v>340109</v>
      </c>
    </row>
    <row r="180" spans="1:7">
      <c r="A180" s="459" t="s">
        <v>406</v>
      </c>
      <c r="B180" s="399"/>
      <c r="C180" s="399" t="s">
        <v>407</v>
      </c>
      <c r="D180" s="400">
        <f t="shared" ref="D180:G180" si="45">D38-D44+D8+D9+D10+D16-D33</f>
        <v>14455.8</v>
      </c>
      <c r="E180" s="400">
        <f t="shared" si="45"/>
        <v>7675.2</v>
      </c>
      <c r="F180" s="400">
        <f t="shared" si="45"/>
        <v>668</v>
      </c>
      <c r="G180" s="400">
        <f t="shared" si="45"/>
        <v>8551</v>
      </c>
    </row>
    <row r="181" spans="1:7" ht="27.5" customHeight="1">
      <c r="A181" s="462" t="s">
        <v>408</v>
      </c>
      <c r="B181" s="402"/>
      <c r="C181" s="402" t="s">
        <v>409</v>
      </c>
      <c r="D181" s="403">
        <f t="shared" ref="D181:G181" si="46">D22+D23+D24+D25+D26+D29+SUM(D44:D47)+SUM(D49:D53)-D54+D32-D33+SUM(D65:D70)+D72</f>
        <v>297970.3</v>
      </c>
      <c r="E181" s="403">
        <f t="shared" si="46"/>
        <v>289831.7</v>
      </c>
      <c r="F181" s="403">
        <f t="shared" si="46"/>
        <v>310508</v>
      </c>
      <c r="G181" s="403">
        <f t="shared" si="46"/>
        <v>299098</v>
      </c>
    </row>
    <row r="182" spans="1:7">
      <c r="A182" s="464" t="s">
        <v>410</v>
      </c>
      <c r="B182" s="402"/>
      <c r="C182" s="402" t="s">
        <v>411</v>
      </c>
      <c r="D182" s="403">
        <f t="shared" ref="D182:G182" si="47">D181+D171</f>
        <v>308171</v>
      </c>
      <c r="E182" s="403">
        <f t="shared" si="47"/>
        <v>300199.7</v>
      </c>
      <c r="F182" s="403">
        <f t="shared" si="47"/>
        <v>320993</v>
      </c>
      <c r="G182" s="403">
        <f t="shared" si="47"/>
        <v>309211</v>
      </c>
    </row>
    <row r="183" spans="1:7">
      <c r="A183" s="464" t="s">
        <v>412</v>
      </c>
      <c r="B183" s="402"/>
      <c r="C183" s="402" t="s">
        <v>413</v>
      </c>
      <c r="D183" s="403">
        <f t="shared" ref="D183:G183" si="48">D4+D5-D7+D38+D39+D40+D41+D43+D13-D16+D57+D58+D60+D62</f>
        <v>283447.2</v>
      </c>
      <c r="E183" s="403">
        <f t="shared" si="48"/>
        <v>292480</v>
      </c>
      <c r="F183" s="403">
        <f t="shared" si="48"/>
        <v>290342</v>
      </c>
      <c r="G183" s="403">
        <f t="shared" si="48"/>
        <v>288014</v>
      </c>
    </row>
    <row r="184" spans="1:7">
      <c r="A184" s="464" t="s">
        <v>414</v>
      </c>
      <c r="B184" s="402"/>
      <c r="C184" s="402" t="s">
        <v>415</v>
      </c>
      <c r="D184" s="403">
        <f t="shared" ref="D184:G184" si="49">D183+D170</f>
        <v>316559.5</v>
      </c>
      <c r="E184" s="403">
        <f t="shared" si="49"/>
        <v>321012</v>
      </c>
      <c r="F184" s="403">
        <f t="shared" si="49"/>
        <v>317400</v>
      </c>
      <c r="G184" s="403">
        <f t="shared" si="49"/>
        <v>321963</v>
      </c>
    </row>
    <row r="185" spans="1:7">
      <c r="A185" s="464"/>
      <c r="B185" s="402"/>
      <c r="C185" s="402" t="s">
        <v>416</v>
      </c>
      <c r="D185" s="403">
        <f t="shared" ref="D185:G186" si="50">D181-D183</f>
        <v>14523.099999999977</v>
      </c>
      <c r="E185" s="403">
        <f t="shared" si="50"/>
        <v>-2648.2999999999884</v>
      </c>
      <c r="F185" s="403">
        <f t="shared" si="50"/>
        <v>20166</v>
      </c>
      <c r="G185" s="403">
        <f t="shared" si="50"/>
        <v>11084</v>
      </c>
    </row>
    <row r="186" spans="1:7">
      <c r="A186" s="464"/>
      <c r="B186" s="402"/>
      <c r="C186" s="402" t="s">
        <v>417</v>
      </c>
      <c r="D186" s="403">
        <f t="shared" si="50"/>
        <v>-8388.5</v>
      </c>
      <c r="E186" s="403">
        <f t="shared" si="50"/>
        <v>-20812.299999999988</v>
      </c>
      <c r="F186" s="403">
        <f t="shared" si="50"/>
        <v>3593</v>
      </c>
      <c r="G186" s="403">
        <f t="shared" si="50"/>
        <v>-12752</v>
      </c>
    </row>
  </sheetData>
  <sheetProtection selectLockedCells="1" sort="0" autoFilter="0" pivotTables="0"/>
  <autoFilter ref="A1:AN1" xr:uid="{00000000-0009-0000-0000-000008000000}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8" orientation="landscape" r:id="rId1"/>
  <headerFooter alignWithMargins="0">
    <oddHeader>&amp;LFachgruppe für kantonale Finanzfragen (FkF)
Groupe d'études pour les finances cantonales
&amp;CTotal der Kantone&amp;RZürich, 26.04.2017</oddHeader>
    <oddFooter>&amp;LQuelle: FkF Mai 2017</oddFooter>
  </headerFooter>
  <rowBreaks count="2" manualBreakCount="2">
    <brk id="79" max="8" man="1"/>
    <brk id="148" max="8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72</vt:i4>
      </vt:variant>
    </vt:vector>
  </HeadingPairs>
  <TitlesOfParts>
    <vt:vector size="108" baseType="lpstr">
      <vt:lpstr>ZH_HRM2</vt:lpstr>
      <vt:lpstr>BE HRM1</vt:lpstr>
      <vt:lpstr>BE_HRM2</vt:lpstr>
      <vt:lpstr>LU_HRM2</vt:lpstr>
      <vt:lpstr>UR_HRM2</vt:lpstr>
      <vt:lpstr>SZ_HRM2</vt:lpstr>
      <vt:lpstr>OW_HRM2</vt:lpstr>
      <vt:lpstr>NW_HRM2</vt:lpstr>
      <vt:lpstr>GL_HRM2</vt:lpstr>
      <vt:lpstr>ZG_HRM2</vt:lpstr>
      <vt:lpstr>FR_HRM2</vt:lpstr>
      <vt:lpstr>SO_HRM2</vt:lpstr>
      <vt:lpstr>BS_HRM2</vt:lpstr>
      <vt:lpstr>BL_HRM2</vt:lpstr>
      <vt:lpstr>SH_HRM1</vt:lpstr>
      <vt:lpstr>AR_HRM2</vt:lpstr>
      <vt:lpstr>AI_HRM2</vt:lpstr>
      <vt:lpstr>SG_HRM2</vt:lpstr>
      <vt:lpstr>GR_HRM2</vt:lpstr>
      <vt:lpstr>AG_HRM2</vt:lpstr>
      <vt:lpstr>TG_HRM2</vt:lpstr>
      <vt:lpstr>TI_HRM2</vt:lpstr>
      <vt:lpstr>VD_HRM2</vt:lpstr>
      <vt:lpstr>VS_HRM1</vt:lpstr>
      <vt:lpstr>NE_HRM1</vt:lpstr>
      <vt:lpstr>GE_HRM2</vt:lpstr>
      <vt:lpstr>JU_HRM2</vt:lpstr>
      <vt:lpstr>AlleKantone</vt:lpstr>
      <vt:lpstr>Aggregate</vt:lpstr>
      <vt:lpstr>Rechnung 2015</vt:lpstr>
      <vt:lpstr>Budgets 2016</vt:lpstr>
      <vt:lpstr>Rechnung 2016</vt:lpstr>
      <vt:lpstr>Budget 2017</vt:lpstr>
      <vt:lpstr>Übersicht Saldo L. R. </vt:lpstr>
      <vt:lpstr>Finanzierungsfehlbetrag</vt:lpstr>
      <vt:lpstr>Selbstfinanzierungsgrad</vt:lpstr>
      <vt:lpstr>'Budgets 2016'!Abschluss_d</vt:lpstr>
      <vt:lpstr>Finanzierungsfehlbetrag!Abschluss_d</vt:lpstr>
      <vt:lpstr>'Rechnung 2016'!Abschluss_d</vt:lpstr>
      <vt:lpstr>Selbstfinanzierungsgrad!Abschluss_d</vt:lpstr>
      <vt:lpstr>'Übersicht Saldo L. R. '!Abschluss_d</vt:lpstr>
      <vt:lpstr>Abschluss_d</vt:lpstr>
      <vt:lpstr>Finanzierungsfehlbetrag!Abschluss_f</vt:lpstr>
      <vt:lpstr>Selbstfinanzierungsgrad!Abschluss_f</vt:lpstr>
      <vt:lpstr>find</vt:lpstr>
      <vt:lpstr>LRd</vt:lpstr>
      <vt:lpstr>od</vt:lpstr>
      <vt:lpstr>AG_HRM2!Print_Area</vt:lpstr>
      <vt:lpstr>Aggregate!Print_Area</vt:lpstr>
      <vt:lpstr>AI_HRM2!Print_Area</vt:lpstr>
      <vt:lpstr>AlleKantone!Print_Area</vt:lpstr>
      <vt:lpstr>AR_HRM2!Print_Area</vt:lpstr>
      <vt:lpstr>BE_HRM2!Print_Area</vt:lpstr>
      <vt:lpstr>BL_HRM2!Print_Area</vt:lpstr>
      <vt:lpstr>BS_HRM2!Print_Area</vt:lpstr>
      <vt:lpstr>'Budget 2017'!Print_Area</vt:lpstr>
      <vt:lpstr>'Budgets 2016'!Print_Area</vt:lpstr>
      <vt:lpstr>Finanzierungsfehlbetrag!Print_Area</vt:lpstr>
      <vt:lpstr>FR_HRM2!Print_Area</vt:lpstr>
      <vt:lpstr>GE_HRM2!Print_Area</vt:lpstr>
      <vt:lpstr>GL_HRM2!Print_Area</vt:lpstr>
      <vt:lpstr>GR_HRM2!Print_Area</vt:lpstr>
      <vt:lpstr>JU_HRM2!Print_Area</vt:lpstr>
      <vt:lpstr>LU_HRM2!Print_Area</vt:lpstr>
      <vt:lpstr>NW_HRM2!Print_Area</vt:lpstr>
      <vt:lpstr>OW_HRM2!Print_Area</vt:lpstr>
      <vt:lpstr>'Rechnung 2015'!Print_Area</vt:lpstr>
      <vt:lpstr>'Rechnung 2016'!Print_Area</vt:lpstr>
      <vt:lpstr>Selbstfinanzierungsgrad!Print_Area</vt:lpstr>
      <vt:lpstr>SZ_HRM2!Print_Area</vt:lpstr>
      <vt:lpstr>TG_HRM2!Print_Area</vt:lpstr>
      <vt:lpstr>TI_HRM2!Print_Area</vt:lpstr>
      <vt:lpstr>'Übersicht Saldo L. R. '!Print_Area</vt:lpstr>
      <vt:lpstr>UR_HRM2!Print_Area</vt:lpstr>
      <vt:lpstr>VD_HRM2!Print_Area</vt:lpstr>
      <vt:lpstr>ZH_HRM2!Print_Area</vt:lpstr>
      <vt:lpstr>AG_HRM2!Print_Titles</vt:lpstr>
      <vt:lpstr>AI_HRM2!Print_Titles</vt:lpstr>
      <vt:lpstr>AR_HRM2!Print_Titles</vt:lpstr>
      <vt:lpstr>BE_HRM2!Print_Titles</vt:lpstr>
      <vt:lpstr>BL_HRM2!Print_Titles</vt:lpstr>
      <vt:lpstr>BS_HRM2!Print_Titles</vt:lpstr>
      <vt:lpstr>FR_HRM2!Print_Titles</vt:lpstr>
      <vt:lpstr>GE_HRM2!Print_Titles</vt:lpstr>
      <vt:lpstr>GL_HRM2!Print_Titles</vt:lpstr>
      <vt:lpstr>GR_HRM2!Print_Titles</vt:lpstr>
      <vt:lpstr>JU_HRM2!Print_Titles</vt:lpstr>
      <vt:lpstr>LU_HRM2!Print_Titles</vt:lpstr>
      <vt:lpstr>NW_HRM2!Print_Titles</vt:lpstr>
      <vt:lpstr>OW_HRM2!Print_Titles</vt:lpstr>
      <vt:lpstr>SG_HRM2!Print_Titles</vt:lpstr>
      <vt:lpstr>SO_HRM2!Print_Titles</vt:lpstr>
      <vt:lpstr>SZ_HRM2!Print_Titles</vt:lpstr>
      <vt:lpstr>TG_HRM2!Print_Titles</vt:lpstr>
      <vt:lpstr>TI_HRM2!Print_Titles</vt:lpstr>
      <vt:lpstr>UR_HRM2!Print_Titles</vt:lpstr>
      <vt:lpstr>VD_HRM2!Print_Titles</vt:lpstr>
      <vt:lpstr>ZG_HRM2!Print_Titles</vt:lpstr>
      <vt:lpstr>ZH_HRM2!Print_Titles</vt:lpstr>
      <vt:lpstr>qd</vt:lpstr>
      <vt:lpstr>sd</vt:lpstr>
      <vt:lpstr>'Budgets 2016'!SF_GradR</vt:lpstr>
      <vt:lpstr>Finanzierungsfehlbetrag!SF_GradR</vt:lpstr>
      <vt:lpstr>'Rechnung 2015'!SF_GradR</vt:lpstr>
      <vt:lpstr>'Rechnung 2016'!SF_GradR</vt:lpstr>
      <vt:lpstr>Selbstfinanzierungsgrad!SF_GradR</vt:lpstr>
      <vt:lpstr>'Übersicht Saldo L. R. '!SF_GradR</vt:lpstr>
      <vt:lpstr>SFd</vt:lpstr>
    </vt:vector>
  </TitlesOfParts>
  <Company>Kanton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Finanzverwaltung</dc:creator>
  <cp:lastModifiedBy>Grau, MarcChristopher</cp:lastModifiedBy>
  <cp:lastPrinted>2016-04-13T10:00:36Z</cp:lastPrinted>
  <dcterms:created xsi:type="dcterms:W3CDTF">1998-11-13T16:50:35Z</dcterms:created>
  <dcterms:modified xsi:type="dcterms:W3CDTF">2024-01-25T13:44:09Z</dcterms:modified>
</cp:coreProperties>
</file>