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ANDRA\Documents\Paper 1\Ajustes Abril 2020\Funciones_ultima version_v2\LipidWorkflow\OutputFiles\"/>
    </mc:Choice>
  </mc:AlternateContent>
  <xr:revisionPtr revIDLastSave="0" documentId="13_ncr:1_{E3F3AB3B-EC8A-4C0A-9A44-164A94C1C541}" xr6:coauthVersionLast="45" xr6:coauthVersionMax="45" xr10:uidLastSave="{00000000-0000-0000-0000-000000000000}"/>
  <bookViews>
    <workbookView xWindow="-120" yWindow="-120" windowWidth="19440" windowHeight="11640" xr2:uid="{EB2CD975-FC9F-41A0-B1C3-1534606649B1}"/>
  </bookViews>
  <sheets>
    <sheet name="Cofactor_Stoichiometry_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3" i="1" l="1"/>
  <c r="D93" i="1"/>
  <c r="E124" i="1" l="1"/>
  <c r="F92" i="1" l="1"/>
  <c r="I92" i="1"/>
  <c r="I90" i="1" l="1"/>
  <c r="F90" i="1"/>
  <c r="I95" i="1" l="1"/>
  <c r="H95" i="1"/>
  <c r="G95" i="1"/>
  <c r="F95" i="1"/>
  <c r="E95" i="1"/>
  <c r="D95" i="1"/>
  <c r="I94" i="1"/>
  <c r="H94" i="1"/>
  <c r="G94" i="1"/>
  <c r="F94" i="1"/>
  <c r="E94" i="1"/>
  <c r="D94" i="1"/>
  <c r="I93" i="1"/>
  <c r="H93" i="1"/>
  <c r="F93" i="1"/>
  <c r="E93" i="1"/>
  <c r="H92" i="1"/>
  <c r="G92" i="1"/>
  <c r="E92" i="1"/>
  <c r="D92" i="1"/>
  <c r="I91" i="1"/>
  <c r="H91" i="1"/>
  <c r="G91" i="1"/>
  <c r="H90" i="1"/>
  <c r="G90" i="1"/>
  <c r="E90" i="1"/>
  <c r="D90" i="1"/>
  <c r="I89" i="1"/>
  <c r="H89" i="1"/>
  <c r="G89" i="1"/>
  <c r="F89" i="1"/>
  <c r="E89" i="1"/>
  <c r="D89" i="1"/>
  <c r="I88" i="1"/>
  <c r="H88" i="1"/>
  <c r="G88" i="1"/>
  <c r="I87" i="1"/>
  <c r="H87" i="1"/>
  <c r="G87" i="1"/>
  <c r="F87" i="1"/>
  <c r="E87" i="1"/>
  <c r="D87" i="1"/>
  <c r="I86" i="1"/>
  <c r="H86" i="1"/>
  <c r="G86" i="1"/>
  <c r="F86" i="1"/>
  <c r="E86" i="1"/>
  <c r="D86" i="1"/>
  <c r="I85" i="1"/>
  <c r="H85" i="1"/>
  <c r="G85" i="1"/>
  <c r="F85" i="1"/>
  <c r="E85" i="1"/>
  <c r="D85" i="1"/>
  <c r="I84" i="1"/>
  <c r="H84" i="1"/>
  <c r="G84" i="1"/>
  <c r="F84" i="1"/>
  <c r="E84" i="1"/>
  <c r="D84" i="1"/>
  <c r="I83" i="1"/>
  <c r="H83" i="1"/>
  <c r="G83" i="1"/>
  <c r="F83" i="1"/>
  <c r="E83" i="1"/>
  <c r="D83" i="1"/>
  <c r="I82" i="1"/>
  <c r="H82" i="1"/>
  <c r="G82" i="1"/>
  <c r="F82" i="1"/>
  <c r="E82" i="1"/>
  <c r="D82" i="1"/>
  <c r="I81" i="1"/>
  <c r="H81" i="1"/>
  <c r="G81" i="1"/>
  <c r="F81" i="1"/>
  <c r="E81" i="1"/>
  <c r="D81" i="1"/>
  <c r="I80" i="1"/>
  <c r="H80" i="1"/>
  <c r="G80" i="1"/>
  <c r="F80" i="1"/>
  <c r="E80" i="1"/>
  <c r="D80" i="1"/>
  <c r="I79" i="1"/>
  <c r="H79" i="1"/>
  <c r="G79" i="1"/>
  <c r="F79" i="1"/>
  <c r="E79" i="1"/>
  <c r="D79" i="1"/>
  <c r="I78" i="1"/>
  <c r="H78" i="1"/>
  <c r="G78" i="1"/>
  <c r="F78" i="1"/>
  <c r="E78" i="1"/>
  <c r="D78" i="1"/>
  <c r="I77" i="1"/>
  <c r="H77" i="1"/>
  <c r="G77" i="1"/>
  <c r="F77" i="1"/>
  <c r="E77" i="1"/>
  <c r="D77" i="1"/>
  <c r="I76" i="1"/>
  <c r="H76" i="1"/>
  <c r="G76" i="1"/>
  <c r="F76" i="1"/>
  <c r="E76" i="1"/>
  <c r="D76" i="1"/>
  <c r="I75" i="1"/>
  <c r="H75" i="1"/>
  <c r="G75" i="1"/>
  <c r="F75" i="1"/>
  <c r="E75" i="1"/>
  <c r="D75" i="1"/>
  <c r="I74" i="1"/>
  <c r="H74" i="1"/>
  <c r="G74" i="1"/>
  <c r="F74" i="1"/>
  <c r="E74" i="1"/>
  <c r="D74" i="1"/>
  <c r="I73" i="1"/>
  <c r="H73" i="1"/>
  <c r="G73" i="1"/>
  <c r="F73" i="1"/>
  <c r="E73" i="1"/>
  <c r="D73" i="1"/>
  <c r="I72" i="1"/>
  <c r="H72" i="1"/>
  <c r="G72" i="1"/>
  <c r="F72" i="1"/>
  <c r="E72" i="1"/>
  <c r="D72" i="1"/>
  <c r="I71" i="1"/>
  <c r="H71" i="1"/>
  <c r="G71" i="1"/>
  <c r="F71" i="1"/>
  <c r="E71" i="1"/>
  <c r="D71" i="1"/>
  <c r="I70" i="1"/>
  <c r="H70" i="1"/>
  <c r="G70" i="1"/>
  <c r="F70" i="1"/>
  <c r="E70" i="1"/>
  <c r="D70" i="1"/>
  <c r="I69" i="1"/>
  <c r="H69" i="1"/>
  <c r="G69" i="1"/>
  <c r="F69" i="1"/>
  <c r="E69" i="1"/>
  <c r="D69" i="1"/>
  <c r="I68" i="1"/>
  <c r="H68" i="1"/>
  <c r="G68" i="1"/>
  <c r="F68" i="1"/>
  <c r="E68" i="1"/>
  <c r="D68" i="1"/>
  <c r="I67" i="1"/>
  <c r="H67" i="1"/>
  <c r="G67" i="1"/>
  <c r="F67" i="1"/>
  <c r="E67" i="1"/>
  <c r="D67" i="1"/>
  <c r="I66" i="1"/>
  <c r="H66" i="1"/>
  <c r="G66" i="1"/>
  <c r="F66" i="1"/>
  <c r="E66" i="1"/>
  <c r="D66" i="1"/>
  <c r="I65" i="1"/>
  <c r="H65" i="1"/>
  <c r="G65" i="1"/>
  <c r="F65" i="1"/>
  <c r="E65" i="1"/>
  <c r="D65" i="1"/>
  <c r="I64" i="1"/>
  <c r="H64" i="1"/>
  <c r="G64" i="1"/>
  <c r="F64" i="1"/>
  <c r="E64" i="1"/>
  <c r="D64" i="1"/>
  <c r="I63" i="1"/>
  <c r="H63" i="1"/>
  <c r="G63" i="1"/>
  <c r="F63" i="1"/>
  <c r="E63" i="1"/>
  <c r="D63" i="1"/>
  <c r="I62" i="1"/>
  <c r="H62" i="1"/>
  <c r="G62" i="1"/>
  <c r="F62" i="1"/>
  <c r="E62" i="1"/>
  <c r="D62" i="1"/>
  <c r="I61" i="1"/>
  <c r="H61" i="1"/>
  <c r="G61" i="1"/>
  <c r="F61" i="1"/>
  <c r="E61" i="1"/>
  <c r="D61" i="1"/>
  <c r="I60" i="1"/>
  <c r="H60" i="1"/>
  <c r="G60" i="1"/>
  <c r="F60" i="1"/>
  <c r="E60" i="1"/>
  <c r="D60" i="1"/>
  <c r="I59" i="1"/>
  <c r="H59" i="1"/>
  <c r="G59" i="1"/>
  <c r="F59" i="1"/>
  <c r="E59" i="1"/>
  <c r="D59" i="1"/>
  <c r="I58" i="1"/>
  <c r="H58" i="1"/>
  <c r="G58" i="1"/>
  <c r="F58" i="1"/>
  <c r="E58" i="1"/>
  <c r="D58" i="1"/>
  <c r="I57" i="1"/>
  <c r="H57" i="1"/>
  <c r="G57" i="1"/>
  <c r="F57" i="1"/>
  <c r="E57" i="1"/>
  <c r="D57" i="1"/>
  <c r="I56" i="1"/>
  <c r="H56" i="1"/>
  <c r="G56" i="1"/>
  <c r="F56" i="1"/>
  <c r="E56" i="1"/>
  <c r="D56" i="1"/>
  <c r="I55" i="1"/>
  <c r="H55" i="1"/>
  <c r="G55" i="1"/>
  <c r="F55" i="1"/>
  <c r="E55" i="1"/>
  <c r="D55" i="1"/>
  <c r="I54" i="1"/>
  <c r="H54" i="1"/>
  <c r="G54" i="1"/>
  <c r="F54" i="1"/>
  <c r="E54" i="1"/>
  <c r="D54" i="1"/>
  <c r="F98" i="1" l="1"/>
  <c r="F99" i="1" s="1"/>
  <c r="E98" i="1"/>
  <c r="E99" i="1" s="1"/>
  <c r="I98" i="1"/>
  <c r="I99" i="1" s="1"/>
  <c r="H98" i="1"/>
  <c r="H99" i="1" s="1"/>
  <c r="E129" i="1" l="1"/>
  <c r="D120" i="1" l="1"/>
  <c r="G124" i="1" l="1"/>
  <c r="G127" i="1"/>
  <c r="G130" i="1" l="1"/>
  <c r="F136" i="1" s="1"/>
  <c r="F128" i="1"/>
  <c r="F126" i="1" l="1"/>
  <c r="E125" i="1"/>
  <c r="D124" i="1"/>
  <c r="F123" i="1"/>
  <c r="E122" i="1"/>
  <c r="E121" i="1"/>
  <c r="E119" i="1"/>
  <c r="F118" i="1"/>
  <c r="D117" i="1"/>
  <c r="C97" i="1"/>
  <c r="C96" i="1"/>
  <c r="D130" i="1" l="1"/>
  <c r="G96" i="1"/>
  <c r="D96" i="1"/>
  <c r="G97" i="1"/>
  <c r="D97" i="1"/>
  <c r="E130" i="1"/>
  <c r="F130" i="1"/>
  <c r="D98" i="1" l="1"/>
  <c r="D99" i="1" s="1"/>
  <c r="G98" i="1"/>
  <c r="G99" i="1" s="1"/>
  <c r="F112" i="1"/>
  <c r="E136" i="1" s="1"/>
  <c r="E137" i="1" s="1"/>
  <c r="E112" i="1"/>
  <c r="D136" i="1" s="1"/>
  <c r="D137" i="1" s="1"/>
  <c r="D112" i="1" l="1"/>
  <c r="C136" i="1" l="1"/>
  <c r="C137" i="1" s="1"/>
</calcChain>
</file>

<file path=xl/sharedStrings.xml><?xml version="1.0" encoding="utf-8"?>
<sst xmlns="http://schemas.openxmlformats.org/spreadsheetml/2006/main" count="253" uniqueCount="153">
  <si>
    <t xml:space="preserve">Calculations of maintenance costs from fluxes estimated with flux minimization </t>
  </si>
  <si>
    <t>ATP and NADPH maintenance costs were calculated from the flux minimization by taking the difference between coenzyme produced from central carbon metabolism and coenzyme required for biomass synthesis and transport.</t>
  </si>
  <si>
    <t>Coenzyme requirements for biomass synthesis from precursors were calculated as the product of biomass fluxes and the coenzyme stoichiometry for biomass synthesis modified from Masakapalli et al., 2010 and Cheung et al., 2013</t>
  </si>
  <si>
    <t>Coenzyme generation from central carbon metabolism was calculated from estimated fluxes with total flux minimization (details are listed below)</t>
  </si>
  <si>
    <t>Coenzyme stoichiometries for generation of biosynthetic products from intermediates of the central metabolic network</t>
  </si>
  <si>
    <t xml:space="preserve">Modified from Masakapalli et al., 2010 and Cheung et al., 2013. </t>
  </si>
  <si>
    <t>Product</t>
  </si>
  <si>
    <t>Precursor</t>
  </si>
  <si>
    <r>
      <t>Coenzyme requirement (mmol mmol</t>
    </r>
    <r>
      <rPr>
        <b/>
        <vertAlign val="superscript"/>
        <sz val="11"/>
        <rFont val="Calibri"/>
        <family val="2"/>
        <scheme val="minor"/>
      </rPr>
      <t>-1</t>
    </r>
    <r>
      <rPr>
        <b/>
        <sz val="11"/>
        <rFont val="Calibri"/>
        <family val="2"/>
        <scheme val="minor"/>
      </rPr>
      <t xml:space="preserve"> precursor)</t>
    </r>
  </si>
  <si>
    <t>Comments</t>
  </si>
  <si>
    <r>
      <t>NH</t>
    </r>
    <r>
      <rPr>
        <b/>
        <vertAlign val="subscript"/>
        <sz val="11"/>
        <rFont val="Calibri"/>
        <family val="2"/>
        <scheme val="minor"/>
      </rPr>
      <t>4</t>
    </r>
    <r>
      <rPr>
        <b/>
        <vertAlign val="superscript"/>
        <sz val="11"/>
        <rFont val="Calibri"/>
        <family val="2"/>
        <scheme val="minor"/>
      </rPr>
      <t>+</t>
    </r>
    <r>
      <rPr>
        <b/>
        <sz val="11"/>
        <rFont val="Calibri"/>
        <family val="2"/>
        <scheme val="minor"/>
      </rPr>
      <t xml:space="preserve"> as N source</t>
    </r>
  </si>
  <si>
    <r>
      <t>NO</t>
    </r>
    <r>
      <rPr>
        <b/>
        <vertAlign val="subscript"/>
        <sz val="11"/>
        <rFont val="Calibri"/>
        <family val="2"/>
        <scheme val="minor"/>
      </rPr>
      <t>3</t>
    </r>
    <r>
      <rPr>
        <b/>
        <vertAlign val="superscript"/>
        <sz val="11"/>
        <rFont val="Calibri"/>
        <family val="2"/>
        <scheme val="minor"/>
      </rPr>
      <t>-</t>
    </r>
    <r>
      <rPr>
        <b/>
        <sz val="11"/>
        <rFont val="Calibri"/>
        <family val="2"/>
        <scheme val="minor"/>
      </rPr>
      <t xml:space="preserve"> as N source</t>
    </r>
  </si>
  <si>
    <t>ATP</t>
  </si>
  <si>
    <t>NADH</t>
  </si>
  <si>
    <t>NADPH</t>
  </si>
  <si>
    <t>Starch</t>
  </si>
  <si>
    <t>Hexose-P</t>
  </si>
  <si>
    <t>Cell wall 1 (hexosyl unit UDPGlc)</t>
  </si>
  <si>
    <t>Cell wall 2 (hexosyl unit GDPGlc)</t>
  </si>
  <si>
    <t>Cell wall 3 (hexosyl unit Gal)</t>
  </si>
  <si>
    <t>Cell wall 4 (hexosyl unit Rha)</t>
  </si>
  <si>
    <t>Cell wall 5 (hexosyl unit Fuc)</t>
  </si>
  <si>
    <t>Cell wall 6 (hexosyl unit GalA)</t>
  </si>
  <si>
    <t>Cell wall (pentosyl unit Xyl)</t>
  </si>
  <si>
    <t>Lipid (acyl chain)</t>
  </si>
  <si>
    <t>AcCoA</t>
  </si>
  <si>
    <t xml:space="preserve">Cost for acyl chain elongation, assumes consumption of NADH and NADPH in equal proportion </t>
  </si>
  <si>
    <t>Lipid (glycerol unit)</t>
  </si>
  <si>
    <t>Triose-P</t>
  </si>
  <si>
    <t xml:space="preserve">Ala </t>
  </si>
  <si>
    <t>Pyr + Glu</t>
  </si>
  <si>
    <t>Arg</t>
  </si>
  <si>
    <t>2OXO + CO2</t>
  </si>
  <si>
    <t>Asn</t>
  </si>
  <si>
    <t>OAA</t>
  </si>
  <si>
    <t>Asp</t>
  </si>
  <si>
    <t>Cys</t>
  </si>
  <si>
    <t>3PG + SO42-</t>
  </si>
  <si>
    <t>Gln</t>
  </si>
  <si>
    <t>2OXO</t>
  </si>
  <si>
    <t>Glu</t>
  </si>
  <si>
    <t>Gly</t>
  </si>
  <si>
    <t>3PG + Glu</t>
  </si>
  <si>
    <t>His</t>
  </si>
  <si>
    <t>Ri5P</t>
  </si>
  <si>
    <t>Ile</t>
  </si>
  <si>
    <t>OAA + Pyr</t>
  </si>
  <si>
    <t>Leu</t>
  </si>
  <si>
    <t>2(Pyr) + AcCoA</t>
  </si>
  <si>
    <t xml:space="preserve">Lys </t>
  </si>
  <si>
    <t>Met</t>
  </si>
  <si>
    <t>OAA + SO42-</t>
  </si>
  <si>
    <t>Phe</t>
  </si>
  <si>
    <t>2(PEP) + E4P</t>
  </si>
  <si>
    <t>Pro</t>
  </si>
  <si>
    <t xml:space="preserve">2OXO </t>
  </si>
  <si>
    <t>Ser</t>
  </si>
  <si>
    <t>Thr</t>
  </si>
  <si>
    <t>Trp</t>
  </si>
  <si>
    <t>E4P + 2(PEP) + Ri5P + 3PG</t>
  </si>
  <si>
    <t>Tyr</t>
  </si>
  <si>
    <t>Val</t>
  </si>
  <si>
    <t>2(Pyr)</t>
  </si>
  <si>
    <t xml:space="preserve">Coenzyme requirement for generation of biosynthetic products calculated from biomass constraints </t>
  </si>
  <si>
    <r>
      <t>Flux (mmol gDW</t>
    </r>
    <r>
      <rPr>
        <b/>
        <vertAlign val="superscript"/>
        <sz val="11"/>
        <rFont val="Calibri"/>
        <family val="2"/>
        <scheme val="minor"/>
      </rPr>
      <t>-1</t>
    </r>
    <r>
      <rPr>
        <b/>
        <sz val="11"/>
        <rFont val="Calibri"/>
        <family val="2"/>
        <scheme val="minor"/>
      </rPr>
      <t xml:space="preserve"> h</t>
    </r>
    <r>
      <rPr>
        <b/>
        <vertAlign val="superscript"/>
        <sz val="11"/>
        <rFont val="Calibri"/>
        <family val="2"/>
        <scheme val="minor"/>
      </rPr>
      <t>-1</t>
    </r>
    <r>
      <rPr>
        <b/>
        <sz val="11"/>
        <rFont val="Calibri"/>
        <family val="2"/>
        <scheme val="minor"/>
      </rPr>
      <t>)</t>
    </r>
  </si>
  <si>
    <t>NH4+ as N source</t>
  </si>
  <si>
    <t>NO3- as N source</t>
  </si>
  <si>
    <r>
      <t>Ratio of NO</t>
    </r>
    <r>
      <rPr>
        <vertAlign val="subscript"/>
        <sz val="11"/>
        <rFont val="Calibri"/>
        <family val="2"/>
        <scheme val="minor"/>
      </rPr>
      <t>3</t>
    </r>
    <r>
      <rPr>
        <sz val="11"/>
        <rFont val="Calibri"/>
        <family val="2"/>
        <scheme val="minor"/>
      </rPr>
      <t xml:space="preserve"> : NH</t>
    </r>
    <r>
      <rPr>
        <vertAlign val="subscript"/>
        <sz val="11"/>
        <rFont val="Calibri"/>
        <family val="2"/>
        <scheme val="minor"/>
      </rPr>
      <t xml:space="preserve">4 </t>
    </r>
    <r>
      <rPr>
        <sz val="11"/>
        <rFont val="Calibri"/>
        <family val="2"/>
        <scheme val="minor"/>
      </rPr>
      <t xml:space="preserve">consumption (0.63 : 0.37) was experimentally measured </t>
    </r>
  </si>
  <si>
    <t>Cell wall (pentosyl unit  Xyl)</t>
  </si>
  <si>
    <t>Lipid (C16:0 acyl chain)</t>
  </si>
  <si>
    <t>Lipid (C18:0 acyl chain)</t>
  </si>
  <si>
    <t>Lipid (C18:1 acyl chain)</t>
  </si>
  <si>
    <t>Pyr</t>
  </si>
  <si>
    <t>AKG + CO2</t>
  </si>
  <si>
    <t>AKG</t>
  </si>
  <si>
    <t>3PG</t>
  </si>
  <si>
    <t>R5P + ATP – AICAR</t>
  </si>
  <si>
    <t>2(E4P) + PEP + R5PP + 3PG</t>
  </si>
  <si>
    <t>Protein polymerisation</t>
  </si>
  <si>
    <t>Woese et al., 2000; Mathews, van Holde and Ahern, 2002</t>
  </si>
  <si>
    <t>Protein processing</t>
  </si>
  <si>
    <t>Woese et al., 2000; Mathews, van Holde and Ahern, 2002; Sheikh et al., 2005</t>
  </si>
  <si>
    <t>Requirements for producing biomass from precursors</t>
  </si>
  <si>
    <t>Requirements for producing biomass from precursors taking into account the ratio of nitrate/ammonium consumption</t>
  </si>
  <si>
    <t>Coenzyme requirement for transport across membranes</t>
  </si>
  <si>
    <t>Metabolite transport</t>
  </si>
  <si>
    <t>Protein translocation</t>
  </si>
  <si>
    <t>Mitochondrial pyruvate transport</t>
  </si>
  <si>
    <t>Total coenzyme requiement for biomass synthesis and transport</t>
  </si>
  <si>
    <t>Reaction</t>
  </si>
  <si>
    <t>Uptk</t>
  </si>
  <si>
    <t>Glucokinase, fructokinase, glycerol kinase; consumes 1 ATP per molecule</t>
  </si>
  <si>
    <t>Ppp</t>
  </si>
  <si>
    <t>MtPDC</t>
  </si>
  <si>
    <t>Mitochondrial pyruvate dehydrogenase</t>
  </si>
  <si>
    <t>CyIDH1</t>
  </si>
  <si>
    <t>Isocitrate dehydrogenase; assume NAD-dependent</t>
  </si>
  <si>
    <t>CyIDH2</t>
  </si>
  <si>
    <t>Isocitrate dehydrogenase; assume NADP-dependent</t>
  </si>
  <si>
    <t>MtAKD+SQRD</t>
  </si>
  <si>
    <t>MtMDH(FUMase+CS)/2</t>
  </si>
  <si>
    <t xml:space="preserve">Malate dehydrogenase; assume flux to be the average of fluxes through fumarase and citrate synthase </t>
  </si>
  <si>
    <t>Malic enzyme; assume NADP-dependent</t>
  </si>
  <si>
    <t>Total Generation</t>
  </si>
  <si>
    <t>Maintenance costs calculated from the difference between coenzyme generation and requirement</t>
  </si>
  <si>
    <t>References</t>
  </si>
  <si>
    <t xml:space="preserve">Cheung, C.Y.M., et al. A method for accounting for maintenance costs in flux balance analysis improves the prediction of plant cell metabolic phenotypes under stress conditions. Plant Journal. 75, 1050-1061 (2013). </t>
  </si>
  <si>
    <t>Masakapalli, S.K. et al.  Subcellular flux analysis of central metabolism in a heterotrophic Arabidopsis cell suspension using steady-state stable isotope labeling. Plant Physiology 152, 602-619 (2010).</t>
  </si>
  <si>
    <t>Mathews, C.K., van Holde, K.E., &amp; Ahern K.G. Bioquímica 3ra Edición (Pearson Education S.A.) (2002).</t>
  </si>
  <si>
    <t>Sheikh, K., Förster, J. &amp; Nielsen, L.K. Modeling hybridoma cell metabolism using a generic genome-scale metabolic model of Mus musculus. Biotechnology progress 21, 112-121 (2005).</t>
  </si>
  <si>
    <t xml:space="preserve">Woese, C.R., et al. Aminoacyl-tRNA Synthetases, the Genetic Code, and the Evolutionary Process. Microbiology and Molecular Biology Reviews 64, 202–236  (2000). </t>
  </si>
  <si>
    <t>Acyl editing</t>
  </si>
  <si>
    <t>NADPH expenditure in fatty acid desaturation in endoplasmic reticulum</t>
  </si>
  <si>
    <t>TyrAa</t>
  </si>
  <si>
    <t xml:space="preserve">Glucose-6-phosphate dehydrogenase, 6-phosphogluconate  dehydrogenase     </t>
  </si>
  <si>
    <t>FADH</t>
  </si>
  <si>
    <t>Gly3pdh+ProDH</t>
  </si>
  <si>
    <t>α-ketoglutarate dehydrogenase and succinate quinone oxireductase</t>
  </si>
  <si>
    <t>Glcos1</t>
  </si>
  <si>
    <t>Glcos2</t>
  </si>
  <si>
    <t>Fatty acid export</t>
  </si>
  <si>
    <t>Phospholipid synthesis</t>
  </si>
  <si>
    <t>choline</t>
  </si>
  <si>
    <t>(C16:0-, C18:0-, C18:1-acyl chain)</t>
  </si>
  <si>
    <t>Glcos-Anp</t>
  </si>
  <si>
    <t>Malate replenishment</t>
  </si>
  <si>
    <t>Glx+bOxd</t>
  </si>
  <si>
    <t>Assuming that excess of reductant (NADH and FADH) is converted into ATP</t>
  </si>
  <si>
    <t>Coenzyme generation from central carbon metabolism calculated based on Cheung et al., 2013 and Williams et al., 2010.</t>
  </si>
  <si>
    <t>Ferredoxin metabolism 1</t>
  </si>
  <si>
    <t>Ferredoxin metabolism 2</t>
  </si>
  <si>
    <t>Include the costs for inorganic nitrogen reduction during assimilation</t>
  </si>
  <si>
    <t>Include the costs for sulfate reduction during assimilation, and galactolipid and oleic acid desauration</t>
  </si>
  <si>
    <t>Cost of fatty acid export from plastids</t>
  </si>
  <si>
    <t>Glyceraldehyde 3-phosphate dehydrogenase and  pyruvate dehydrogenase; assume NAD-dependent GADPH (phosphorylating)</t>
  </si>
  <si>
    <t>Phosphoglycerate Kinase and  pyruvate kinase</t>
  </si>
  <si>
    <t>ME</t>
  </si>
  <si>
    <t>Malate synthesis by malate dehydrogenase</t>
  </si>
  <si>
    <t>OAA-Mal metabolism</t>
  </si>
  <si>
    <t>Glycerol-3-phosphate dehydrogenase and proline dehydrogenase; assume 1 FADH2 = 0.6 NADH</t>
  </si>
  <si>
    <t>Arogenate dehydrogenase, NADP-dependent</t>
  </si>
  <si>
    <t>NADPH expenditure in CoA and THF synthesis</t>
  </si>
  <si>
    <t>Cofactor synthesis</t>
  </si>
  <si>
    <t>Cost of synthesis of choline for phospholipid synthesis</t>
  </si>
  <si>
    <t>Cost of phosphorilation of hexoses phosphate by phosphofructokinase and  PEP synthesis from OAA by  PEP-carboxykinase</t>
  </si>
  <si>
    <t>Malate synthesis by malate dehydrogenase, NAD-dependent</t>
  </si>
  <si>
    <t xml:space="preserve">Proline synthesis (non-proteinogenic) by proline oxidoreductase, NAD-dependent </t>
  </si>
  <si>
    <t>ProOx</t>
  </si>
  <si>
    <t>NADH generation through shuttles and lipid degradation</t>
  </si>
  <si>
    <t>Directly coupled with experimental constraints. Taken from transportation cost calculation for gSuc</t>
  </si>
  <si>
    <t>Taken from transportation cost calculation for gSuc</t>
  </si>
  <si>
    <t>Coenzyme requirements for transport were calculated from experimentally measured fluxes and fluxes estimated with flux minimization using stoichiometry stated in transportion cost gSuc</t>
  </si>
  <si>
    <t>Assuming that all pyruvate for mitochondrial pyruvate dehydrogenase is imported from the cytosol. 1 proton per pyruvate equates to 0.3 ATP per pyruvate. Taken from transportation cost calculation for gSuc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</si>
</sst>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00"/>
    <numFmt numFmtId="166" formatCode="0.00000000"/>
    <numFmt numFmtId="167" formatCode="0.000000000"/>
  </numFmts>
  <fonts count="10" x14ac:knownFonts="1">
    <font>
      <sz val="11"/>
      <color theme="1"/>
      <name val="Calibri"/>
      <family val="2"/>
      <scheme val="minor"/>
    </font>
    <font>
      <sz val="10"/>
      <name val="Arial"/>
      <family val="2"/>
    </font>
    <font>
      <b/>
      <sz val="11"/>
      <name val="Calibri"/>
      <family val="2"/>
      <scheme val="minor"/>
    </font>
    <font>
      <sz val="11"/>
      <name val="Calibri"/>
      <family val="2"/>
      <scheme val="minor"/>
    </font>
    <font>
      <b/>
      <vertAlign val="superscript"/>
      <sz val="11"/>
      <name val="Calibri"/>
      <family val="2"/>
      <scheme val="minor"/>
    </font>
    <font>
      <b/>
      <vertAlign val="subscript"/>
      <sz val="11"/>
      <name val="Calibri"/>
      <family val="2"/>
      <scheme val="minor"/>
    </font>
    <font>
      <sz val="12"/>
      <color theme="1"/>
      <name val="Calibri"/>
      <family val="2"/>
      <scheme val="minor"/>
    </font>
    <font>
      <vertAlign val="subscript"/>
      <sz val="11"/>
      <name val="Calibri"/>
      <family val="2"/>
      <scheme val="minor"/>
    </font>
    <font>
      <b/>
      <sz val="10"/>
      <name val="Arial"/>
      <family val="2"/>
    </font>
    <font>
      <sz val="11"/>
      <color rgb="FFFF0000"/>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6" fillId="0" borderId="0"/>
  </cellStyleXfs>
  <cellXfs count="29">
    <xf numFmtId="0" fontId="0" fillId="0" borderId="0" xfId="0"/>
    <xf numFmtId="0" fontId="2" fillId="0" borderId="0" xfId="1" applyFont="1"/>
    <xf numFmtId="0" fontId="3" fillId="0" borderId="0" xfId="1" applyFont="1"/>
    <xf numFmtId="0" fontId="3" fillId="0" borderId="0" xfId="1" applyFont="1" applyAlignment="1">
      <alignment horizontal="left"/>
    </xf>
    <xf numFmtId="0" fontId="3" fillId="0" borderId="0" xfId="2" applyFont="1"/>
    <xf numFmtId="0" fontId="3" fillId="0" borderId="0" xfId="2" applyFont="1" applyAlignment="1">
      <alignment horizontal="left"/>
    </xf>
    <xf numFmtId="164" fontId="3" fillId="0" borderId="0" xfId="1" applyNumberFormat="1" applyFont="1"/>
    <xf numFmtId="0" fontId="8" fillId="0" borderId="0" xfId="0" applyFont="1"/>
    <xf numFmtId="165" fontId="0" fillId="0" borderId="0" xfId="0" applyNumberFormat="1"/>
    <xf numFmtId="0" fontId="3" fillId="0" borderId="0" xfId="0" applyFont="1"/>
    <xf numFmtId="165" fontId="3" fillId="0" borderId="0" xfId="0" applyNumberFormat="1" applyFont="1"/>
    <xf numFmtId="0" fontId="1" fillId="0" borderId="0" xfId="1"/>
    <xf numFmtId="0" fontId="3" fillId="2" borderId="0" xfId="1" applyFont="1" applyFill="1"/>
    <xf numFmtId="165" fontId="0" fillId="2" borderId="0" xfId="0" applyNumberFormat="1" applyFill="1"/>
    <xf numFmtId="0" fontId="0" fillId="2" borderId="0" xfId="0" applyFill="1"/>
    <xf numFmtId="0" fontId="0" fillId="0" borderId="0" xfId="0" applyFill="1"/>
    <xf numFmtId="0" fontId="3" fillId="0" borderId="0" xfId="0" applyFont="1" applyFill="1"/>
    <xf numFmtId="0" fontId="9" fillId="0" borderId="0" xfId="1" applyFont="1"/>
    <xf numFmtId="0" fontId="3" fillId="2" borderId="0" xfId="0" applyFont="1" applyFill="1"/>
    <xf numFmtId="11" fontId="3" fillId="2" borderId="0" xfId="0" applyNumberFormat="1" applyFont="1" applyFill="1"/>
    <xf numFmtId="0" fontId="2" fillId="0" borderId="0" xfId="1" applyFont="1" applyFill="1"/>
    <xf numFmtId="165" fontId="3" fillId="2" borderId="0" xfId="0" applyNumberFormat="1" applyFont="1" applyFill="1"/>
    <xf numFmtId="0" fontId="3" fillId="3" borderId="0" xfId="2" applyFont="1" applyFill="1"/>
    <xf numFmtId="164" fontId="9" fillId="0" borderId="0" xfId="1" applyNumberFormat="1" applyFont="1"/>
    <xf numFmtId="166" fontId="9" fillId="0" borderId="0" xfId="1" applyNumberFormat="1" applyFont="1"/>
    <xf numFmtId="166" fontId="3" fillId="0" borderId="0" xfId="1" applyNumberFormat="1" applyFont="1"/>
    <xf numFmtId="167" fontId="3" fillId="0" borderId="0" xfId="1" applyNumberFormat="1" applyFont="1"/>
    <xf numFmtId="0" fontId="2" fillId="0" borderId="0" xfId="1" applyFont="1" applyAlignment="1">
      <alignment horizontal="left" vertical="center"/>
    </xf>
    <xf numFmtId="0" fontId="2" fillId="0" borderId="0" xfId="1" applyFont="1" applyAlignment="1">
      <alignment horizontal="center" vertical="center"/>
    </xf>
  </cellXfs>
  <cellStyles count="3">
    <cellStyle name="Normal" xfId="0" builtinId="0"/>
    <cellStyle name="Normal 2" xfId="1" xr:uid="{AEDC1C1E-CC4C-49B3-9B55-0B4EFD10F3E8}"/>
    <cellStyle name="Normal 3" xfId="2" xr:uid="{3CD23377-0990-4D44-8FC6-9D9595F471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3405-1F2D-46A6-B349-A30480B7BBB4}">
  <dimension ref="A1:J144"/>
  <sheetViews>
    <sheetView tabSelected="1" topLeftCell="A41" zoomScale="90" zoomScaleNormal="90" zoomScalePageLayoutView="80" workbookViewId="0">
      <selection activeCell="C54" sqref="C54:C95"/>
    </sheetView>
  </sheetViews>
  <sheetFormatPr baseColWidth="10" defaultColWidth="11.42578125" defaultRowHeight="12.75" x14ac:dyDescent="0.2"/>
  <cols>
    <col min="1" max="1" width="23.5703125" style="11" customWidth="1"/>
    <col min="2" max="2" width="7.7109375" style="11" customWidth="1"/>
    <col min="3" max="3" width="19.42578125" style="11" customWidth="1"/>
    <col min="4" max="9" width="13" style="11" bestFit="1" customWidth="1"/>
    <col min="10" max="10" width="90.7109375" style="11" customWidth="1"/>
    <col min="11" max="16384" width="11.42578125" style="11"/>
  </cols>
  <sheetData>
    <row r="1" spans="1:10" s="2" customFormat="1" ht="15" x14ac:dyDescent="0.25">
      <c r="A1" s="1" t="s">
        <v>0</v>
      </c>
    </row>
    <row r="2" spans="1:10" s="2" customFormat="1" ht="15" x14ac:dyDescent="0.25">
      <c r="A2" s="2" t="s">
        <v>1</v>
      </c>
    </row>
    <row r="3" spans="1:10" s="2" customFormat="1" ht="15" x14ac:dyDescent="0.25">
      <c r="A3" s="2" t="s">
        <v>2</v>
      </c>
    </row>
    <row r="4" spans="1:10" s="2" customFormat="1" ht="15" x14ac:dyDescent="0.25">
      <c r="A4" s="2" t="s">
        <v>151</v>
      </c>
    </row>
    <row r="5" spans="1:10" s="2" customFormat="1" ht="15" x14ac:dyDescent="0.25">
      <c r="A5" s="2" t="s">
        <v>3</v>
      </c>
    </row>
    <row r="6" spans="1:10" s="2" customFormat="1" ht="15" x14ac:dyDescent="0.25"/>
    <row r="7" spans="1:10" s="2" customFormat="1" ht="15" x14ac:dyDescent="0.25"/>
    <row r="8" spans="1:10" s="2" customFormat="1" ht="15" x14ac:dyDescent="0.25"/>
    <row r="9" spans="1:10" s="2" customFormat="1" ht="15" x14ac:dyDescent="0.25">
      <c r="A9" s="1" t="s">
        <v>4</v>
      </c>
    </row>
    <row r="10" spans="1:10" s="2" customFormat="1" ht="15" x14ac:dyDescent="0.25">
      <c r="A10" s="2" t="s">
        <v>5</v>
      </c>
    </row>
    <row r="11" spans="1:10" s="2" customFormat="1" ht="15" x14ac:dyDescent="0.25"/>
    <row r="12" spans="1:10" s="2" customFormat="1" ht="17.25" x14ac:dyDescent="0.25">
      <c r="A12" s="1" t="s">
        <v>6</v>
      </c>
      <c r="B12" s="1" t="s">
        <v>7</v>
      </c>
      <c r="C12" s="1"/>
      <c r="D12" s="1" t="s">
        <v>8</v>
      </c>
      <c r="E12" s="1"/>
      <c r="F12" s="1"/>
      <c r="G12" s="1"/>
      <c r="H12" s="1"/>
      <c r="I12" s="1"/>
      <c r="J12" s="27" t="s">
        <v>9</v>
      </c>
    </row>
    <row r="13" spans="1:10" s="2" customFormat="1" ht="18" x14ac:dyDescent="0.25">
      <c r="A13" s="1"/>
      <c r="B13" s="1"/>
      <c r="C13" s="1"/>
      <c r="D13" s="28" t="s">
        <v>10</v>
      </c>
      <c r="E13" s="28"/>
      <c r="F13" s="28"/>
      <c r="G13" s="28" t="s">
        <v>11</v>
      </c>
      <c r="H13" s="28"/>
      <c r="I13" s="28"/>
      <c r="J13" s="27"/>
    </row>
    <row r="14" spans="1:10" s="2" customFormat="1" ht="15" x14ac:dyDescent="0.25">
      <c r="A14" s="1"/>
      <c r="B14" s="1"/>
      <c r="C14" s="1"/>
      <c r="D14" s="1" t="s">
        <v>12</v>
      </c>
      <c r="E14" s="1" t="s">
        <v>13</v>
      </c>
      <c r="F14" s="1" t="s">
        <v>14</v>
      </c>
      <c r="G14" s="1" t="s">
        <v>12</v>
      </c>
      <c r="H14" s="1" t="s">
        <v>13</v>
      </c>
      <c r="I14" s="1" t="s">
        <v>14</v>
      </c>
      <c r="J14" s="27"/>
    </row>
    <row r="15" spans="1:10" s="2" customFormat="1" ht="15" x14ac:dyDescent="0.25">
      <c r="A15" s="2" t="s">
        <v>15</v>
      </c>
      <c r="B15" s="2" t="s">
        <v>16</v>
      </c>
      <c r="D15" s="3">
        <v>1</v>
      </c>
      <c r="E15" s="3">
        <v>0</v>
      </c>
      <c r="F15" s="3">
        <v>0</v>
      </c>
      <c r="G15" s="3">
        <v>1</v>
      </c>
      <c r="H15" s="3">
        <v>0</v>
      </c>
      <c r="I15" s="3">
        <v>0</v>
      </c>
    </row>
    <row r="16" spans="1:10" s="2" customFormat="1" ht="15" x14ac:dyDescent="0.25">
      <c r="A16" s="2" t="s">
        <v>17</v>
      </c>
      <c r="B16" s="2" t="s">
        <v>16</v>
      </c>
      <c r="D16" s="3">
        <v>1</v>
      </c>
      <c r="E16" s="3">
        <v>0</v>
      </c>
      <c r="F16" s="3">
        <v>0</v>
      </c>
      <c r="G16" s="3">
        <v>1</v>
      </c>
      <c r="H16" s="3">
        <v>0</v>
      </c>
      <c r="I16" s="3">
        <v>0</v>
      </c>
    </row>
    <row r="17" spans="1:10" s="2" customFormat="1" ht="15" x14ac:dyDescent="0.25">
      <c r="A17" s="2" t="s">
        <v>18</v>
      </c>
      <c r="B17" s="2" t="s">
        <v>16</v>
      </c>
      <c r="D17" s="3">
        <v>1</v>
      </c>
      <c r="E17" s="3">
        <v>0</v>
      </c>
      <c r="F17" s="3">
        <v>0</v>
      </c>
      <c r="G17" s="3">
        <v>1</v>
      </c>
      <c r="H17" s="3">
        <v>0</v>
      </c>
      <c r="I17" s="3">
        <v>1</v>
      </c>
    </row>
    <row r="18" spans="1:10" s="2" customFormat="1" ht="15" x14ac:dyDescent="0.25">
      <c r="A18" s="2" t="s">
        <v>19</v>
      </c>
      <c r="B18" s="2" t="s">
        <v>16</v>
      </c>
      <c r="D18" s="3">
        <v>1</v>
      </c>
      <c r="E18" s="3">
        <v>0</v>
      </c>
      <c r="F18" s="3">
        <v>0</v>
      </c>
      <c r="G18" s="3">
        <v>1</v>
      </c>
      <c r="H18" s="3">
        <v>0</v>
      </c>
      <c r="I18" s="3">
        <v>0</v>
      </c>
    </row>
    <row r="19" spans="1:10" s="2" customFormat="1" ht="15" x14ac:dyDescent="0.25">
      <c r="A19" s="2" t="s">
        <v>20</v>
      </c>
      <c r="B19" s="2" t="s">
        <v>16</v>
      </c>
      <c r="D19" s="3">
        <v>1</v>
      </c>
      <c r="E19" s="3">
        <v>0</v>
      </c>
      <c r="F19" s="3">
        <v>1</v>
      </c>
      <c r="G19" s="3">
        <v>1</v>
      </c>
      <c r="H19" s="3">
        <v>0</v>
      </c>
      <c r="I19" s="3">
        <v>1</v>
      </c>
    </row>
    <row r="20" spans="1:10" s="2" customFormat="1" ht="15" x14ac:dyDescent="0.25">
      <c r="A20" s="2" t="s">
        <v>21</v>
      </c>
      <c r="B20" s="2" t="s">
        <v>16</v>
      </c>
      <c r="D20" s="3">
        <v>1</v>
      </c>
      <c r="E20" s="3">
        <v>0</v>
      </c>
      <c r="F20" s="3">
        <v>1</v>
      </c>
      <c r="G20" s="3">
        <v>1</v>
      </c>
      <c r="H20" s="3">
        <v>0</v>
      </c>
      <c r="I20" s="3">
        <v>1</v>
      </c>
    </row>
    <row r="21" spans="1:10" s="2" customFormat="1" ht="15" x14ac:dyDescent="0.25">
      <c r="A21" s="2" t="s">
        <v>22</v>
      </c>
      <c r="B21" s="2" t="s">
        <v>16</v>
      </c>
      <c r="D21" s="3">
        <v>1</v>
      </c>
      <c r="E21" s="3">
        <v>0</v>
      </c>
      <c r="F21" s="3">
        <v>0</v>
      </c>
      <c r="G21" s="3">
        <v>1</v>
      </c>
      <c r="H21" s="3">
        <v>0</v>
      </c>
      <c r="I21" s="3">
        <v>0</v>
      </c>
    </row>
    <row r="22" spans="1:10" s="2" customFormat="1" ht="15" x14ac:dyDescent="0.25">
      <c r="A22" s="2" t="s">
        <v>23</v>
      </c>
      <c r="B22" s="2" t="s">
        <v>16</v>
      </c>
      <c r="D22" s="3">
        <v>1</v>
      </c>
      <c r="E22" s="3">
        <v>0</v>
      </c>
      <c r="F22" s="3">
        <v>0</v>
      </c>
      <c r="G22" s="3">
        <v>1</v>
      </c>
      <c r="H22" s="3">
        <v>0</v>
      </c>
      <c r="I22" s="3">
        <v>0</v>
      </c>
    </row>
    <row r="23" spans="1:10" s="2" customFormat="1" ht="15" x14ac:dyDescent="0.25">
      <c r="A23" s="2" t="s">
        <v>24</v>
      </c>
      <c r="B23" s="2" t="s">
        <v>25</v>
      </c>
      <c r="D23" s="3">
        <v>1</v>
      </c>
      <c r="E23" s="3">
        <v>1</v>
      </c>
      <c r="F23" s="3">
        <v>1</v>
      </c>
      <c r="G23" s="3">
        <v>1</v>
      </c>
      <c r="H23" s="3">
        <v>1</v>
      </c>
      <c r="I23" s="3">
        <v>1</v>
      </c>
      <c r="J23" s="2" t="s">
        <v>26</v>
      </c>
    </row>
    <row r="24" spans="1:10" s="2" customFormat="1" ht="15" x14ac:dyDescent="0.25">
      <c r="A24" s="2" t="s">
        <v>27</v>
      </c>
      <c r="B24" s="2" t="s">
        <v>28</v>
      </c>
      <c r="D24" s="3">
        <v>0</v>
      </c>
      <c r="E24" s="3">
        <v>1</v>
      </c>
      <c r="F24" s="3">
        <v>0</v>
      </c>
      <c r="G24" s="3">
        <v>0</v>
      </c>
      <c r="H24" s="3">
        <v>1</v>
      </c>
      <c r="I24" s="3">
        <v>0</v>
      </c>
    </row>
    <row r="25" spans="1:10" s="2" customFormat="1" ht="15" x14ac:dyDescent="0.25">
      <c r="A25" s="2" t="s">
        <v>121</v>
      </c>
      <c r="B25" s="2" t="s">
        <v>122</v>
      </c>
      <c r="D25" s="3">
        <v>1</v>
      </c>
      <c r="E25" s="3">
        <v>0</v>
      </c>
      <c r="F25" s="3">
        <v>0</v>
      </c>
      <c r="G25" s="3">
        <v>1</v>
      </c>
      <c r="H25" s="3">
        <v>0</v>
      </c>
      <c r="I25" s="3">
        <v>0</v>
      </c>
      <c r="J25" s="2" t="s">
        <v>143</v>
      </c>
    </row>
    <row r="26" spans="1:10" s="2" customFormat="1" ht="15" x14ac:dyDescent="0.25">
      <c r="A26" s="2" t="s">
        <v>120</v>
      </c>
      <c r="B26" s="2" t="s">
        <v>123</v>
      </c>
      <c r="D26" s="3">
        <v>1</v>
      </c>
      <c r="E26" s="3">
        <v>0</v>
      </c>
      <c r="F26" s="3">
        <v>0</v>
      </c>
      <c r="G26" s="3">
        <v>1</v>
      </c>
      <c r="H26" s="3">
        <v>0</v>
      </c>
      <c r="I26" s="3">
        <v>0</v>
      </c>
      <c r="J26" s="2" t="s">
        <v>133</v>
      </c>
    </row>
    <row r="27" spans="1:10" s="2" customFormat="1" ht="15" x14ac:dyDescent="0.25">
      <c r="A27" s="4" t="s">
        <v>29</v>
      </c>
      <c r="B27" s="4" t="s">
        <v>30</v>
      </c>
      <c r="C27" s="4"/>
      <c r="D27" s="5">
        <v>1</v>
      </c>
      <c r="E27" s="5">
        <v>1</v>
      </c>
      <c r="F27" s="5">
        <v>0</v>
      </c>
      <c r="G27" s="5">
        <v>1</v>
      </c>
      <c r="H27" s="5">
        <v>2</v>
      </c>
      <c r="I27" s="5">
        <v>0</v>
      </c>
      <c r="J27" s="4"/>
    </row>
    <row r="28" spans="1:10" s="2" customFormat="1" ht="15" x14ac:dyDescent="0.25">
      <c r="A28" s="4" t="s">
        <v>31</v>
      </c>
      <c r="B28" s="4" t="s">
        <v>32</v>
      </c>
      <c r="C28" s="4"/>
      <c r="D28" s="5">
        <v>8</v>
      </c>
      <c r="E28" s="5">
        <v>3</v>
      </c>
      <c r="F28" s="5">
        <v>1</v>
      </c>
      <c r="G28" s="5">
        <v>8</v>
      </c>
      <c r="H28" s="5">
        <v>5</v>
      </c>
      <c r="I28" s="5">
        <v>1</v>
      </c>
      <c r="J28" s="4"/>
    </row>
    <row r="29" spans="1:10" s="2" customFormat="1" ht="15" x14ac:dyDescent="0.25">
      <c r="A29" s="4" t="s">
        <v>33</v>
      </c>
      <c r="B29" s="4" t="s">
        <v>34</v>
      </c>
      <c r="C29" s="4"/>
      <c r="D29" s="5">
        <v>4</v>
      </c>
      <c r="E29" s="5">
        <v>1</v>
      </c>
      <c r="F29" s="5">
        <v>0</v>
      </c>
      <c r="G29" s="5">
        <v>4</v>
      </c>
      <c r="H29" s="5">
        <v>3</v>
      </c>
      <c r="I29" s="5">
        <v>0</v>
      </c>
      <c r="J29" s="4"/>
    </row>
    <row r="30" spans="1:10" s="2" customFormat="1" ht="15" x14ac:dyDescent="0.25">
      <c r="A30" s="4" t="s">
        <v>35</v>
      </c>
      <c r="B30" s="4" t="s">
        <v>34</v>
      </c>
      <c r="C30" s="4"/>
      <c r="D30" s="5">
        <v>1</v>
      </c>
      <c r="E30" s="5">
        <v>0</v>
      </c>
      <c r="F30" s="5">
        <v>0</v>
      </c>
      <c r="G30" s="5">
        <v>1</v>
      </c>
      <c r="H30" s="5">
        <v>1</v>
      </c>
      <c r="I30" s="5">
        <v>0</v>
      </c>
      <c r="J30" s="4"/>
    </row>
    <row r="31" spans="1:10" s="2" customFormat="1" ht="15" x14ac:dyDescent="0.25">
      <c r="A31" s="22" t="s">
        <v>36</v>
      </c>
      <c r="B31" s="4" t="s">
        <v>37</v>
      </c>
      <c r="C31" s="4"/>
      <c r="D31" s="5">
        <v>4</v>
      </c>
      <c r="E31" s="5">
        <v>0</v>
      </c>
      <c r="F31" s="5">
        <v>0</v>
      </c>
      <c r="G31" s="5">
        <v>4</v>
      </c>
      <c r="H31" s="5">
        <v>1</v>
      </c>
      <c r="I31" s="5">
        <v>0</v>
      </c>
    </row>
    <row r="32" spans="1:10" s="2" customFormat="1" ht="15" x14ac:dyDescent="0.25">
      <c r="A32" s="4" t="s">
        <v>38</v>
      </c>
      <c r="B32" s="4" t="s">
        <v>39</v>
      </c>
      <c r="C32" s="4"/>
      <c r="D32" s="5">
        <v>2</v>
      </c>
      <c r="E32" s="5">
        <v>1</v>
      </c>
      <c r="F32" s="5">
        <v>0</v>
      </c>
      <c r="G32" s="5">
        <v>2</v>
      </c>
      <c r="H32" s="5">
        <v>3</v>
      </c>
      <c r="I32" s="5">
        <v>0</v>
      </c>
      <c r="J32" s="4"/>
    </row>
    <row r="33" spans="1:10" s="2" customFormat="1" ht="15" x14ac:dyDescent="0.25">
      <c r="A33" s="22" t="s">
        <v>40</v>
      </c>
      <c r="B33" s="4" t="s">
        <v>39</v>
      </c>
      <c r="C33" s="4"/>
      <c r="D33" s="5">
        <v>1</v>
      </c>
      <c r="E33" s="5">
        <v>1</v>
      </c>
      <c r="F33" s="5">
        <v>0</v>
      </c>
      <c r="G33" s="5">
        <v>1</v>
      </c>
      <c r="H33" s="5">
        <v>2</v>
      </c>
      <c r="I33" s="5">
        <v>0</v>
      </c>
      <c r="J33" s="4"/>
    </row>
    <row r="34" spans="1:10" s="2" customFormat="1" ht="15" x14ac:dyDescent="0.25">
      <c r="A34" s="4" t="s">
        <v>41</v>
      </c>
      <c r="B34" s="4" t="s">
        <v>42</v>
      </c>
      <c r="C34" s="4"/>
      <c r="D34" s="5">
        <v>2</v>
      </c>
      <c r="E34" s="5">
        <v>1</v>
      </c>
      <c r="F34" s="5">
        <v>0</v>
      </c>
      <c r="G34" s="5">
        <v>2</v>
      </c>
      <c r="H34" s="5">
        <v>2</v>
      </c>
      <c r="I34" s="5">
        <v>0</v>
      </c>
      <c r="J34" s="4"/>
    </row>
    <row r="35" spans="1:10" s="2" customFormat="1" ht="15" x14ac:dyDescent="0.25">
      <c r="A35" s="22" t="s">
        <v>43</v>
      </c>
      <c r="B35" s="4" t="s">
        <v>44</v>
      </c>
      <c r="C35" s="4"/>
      <c r="D35" s="5">
        <v>5</v>
      </c>
      <c r="E35" s="5">
        <v>1</v>
      </c>
      <c r="F35" s="5">
        <v>0</v>
      </c>
      <c r="G35" s="5">
        <v>5</v>
      </c>
      <c r="H35" s="5">
        <v>4</v>
      </c>
      <c r="I35" s="5">
        <v>0</v>
      </c>
      <c r="J35" s="4"/>
    </row>
    <row r="36" spans="1:10" s="2" customFormat="1" ht="15" x14ac:dyDescent="0.25">
      <c r="A36" s="22" t="s">
        <v>45</v>
      </c>
      <c r="B36" s="4" t="s">
        <v>46</v>
      </c>
      <c r="C36" s="4"/>
      <c r="D36" s="5">
        <v>4</v>
      </c>
      <c r="E36" s="5">
        <v>2</v>
      </c>
      <c r="F36" s="5">
        <v>1</v>
      </c>
      <c r="G36" s="5">
        <v>4</v>
      </c>
      <c r="H36" s="5">
        <v>3</v>
      </c>
      <c r="I36" s="5">
        <v>1</v>
      </c>
      <c r="J36" s="4"/>
    </row>
    <row r="37" spans="1:10" s="2" customFormat="1" ht="15" x14ac:dyDescent="0.25">
      <c r="A37" s="22" t="s">
        <v>47</v>
      </c>
      <c r="B37" s="4" t="s">
        <v>48</v>
      </c>
      <c r="C37" s="4"/>
      <c r="D37" s="5">
        <v>2</v>
      </c>
      <c r="E37" s="5">
        <v>0</v>
      </c>
      <c r="F37" s="5">
        <v>0</v>
      </c>
      <c r="G37" s="5">
        <v>2</v>
      </c>
      <c r="H37" s="5">
        <v>1</v>
      </c>
      <c r="I37" s="5">
        <v>0</v>
      </c>
      <c r="J37" s="4"/>
    </row>
    <row r="38" spans="1:10" s="2" customFormat="1" ht="15" x14ac:dyDescent="0.25">
      <c r="A38" s="22" t="s">
        <v>49</v>
      </c>
      <c r="B38" s="4" t="s">
        <v>46</v>
      </c>
      <c r="C38" s="4"/>
      <c r="D38" s="5">
        <v>3</v>
      </c>
      <c r="E38" s="5">
        <v>2</v>
      </c>
      <c r="F38" s="5">
        <v>1</v>
      </c>
      <c r="G38" s="5">
        <v>3</v>
      </c>
      <c r="H38" s="5">
        <v>5</v>
      </c>
      <c r="I38" s="5">
        <v>1</v>
      </c>
    </row>
    <row r="39" spans="1:10" s="2" customFormat="1" ht="15" x14ac:dyDescent="0.25">
      <c r="A39" s="22" t="s">
        <v>50</v>
      </c>
      <c r="B39" s="4" t="s">
        <v>51</v>
      </c>
      <c r="C39" s="4"/>
      <c r="D39" s="5">
        <v>7</v>
      </c>
      <c r="E39" s="5">
        <v>2</v>
      </c>
      <c r="F39" s="5">
        <v>0</v>
      </c>
      <c r="G39" s="5">
        <v>7</v>
      </c>
      <c r="H39" s="5">
        <v>4</v>
      </c>
      <c r="I39" s="5">
        <v>0</v>
      </c>
    </row>
    <row r="40" spans="1:10" s="2" customFormat="1" ht="15" x14ac:dyDescent="0.25">
      <c r="A40" s="22" t="s">
        <v>52</v>
      </c>
      <c r="B40" s="4" t="s">
        <v>53</v>
      </c>
      <c r="C40" s="4"/>
      <c r="D40" s="5">
        <v>3</v>
      </c>
      <c r="E40" s="5">
        <v>2</v>
      </c>
      <c r="F40" s="5">
        <v>1</v>
      </c>
      <c r="G40" s="5">
        <v>3</v>
      </c>
      <c r="H40" s="5">
        <v>3</v>
      </c>
      <c r="I40" s="5">
        <v>1</v>
      </c>
      <c r="J40" s="4"/>
    </row>
    <row r="41" spans="1:10" s="2" customFormat="1" ht="15" x14ac:dyDescent="0.25">
      <c r="A41" s="22" t="s">
        <v>54</v>
      </c>
      <c r="B41" s="4" t="s">
        <v>55</v>
      </c>
      <c r="C41" s="4"/>
      <c r="D41" s="5">
        <v>2</v>
      </c>
      <c r="E41" s="5">
        <v>2</v>
      </c>
      <c r="F41" s="5">
        <v>1</v>
      </c>
      <c r="G41" s="5">
        <v>2</v>
      </c>
      <c r="H41" s="5">
        <v>3</v>
      </c>
      <c r="I41" s="5">
        <v>1</v>
      </c>
      <c r="J41" s="4"/>
    </row>
    <row r="42" spans="1:10" s="2" customFormat="1" ht="15" x14ac:dyDescent="0.25">
      <c r="A42" s="22" t="s">
        <v>56</v>
      </c>
      <c r="B42" s="4" t="s">
        <v>42</v>
      </c>
      <c r="C42" s="4"/>
      <c r="D42" s="5">
        <v>1</v>
      </c>
      <c r="E42" s="5">
        <v>0</v>
      </c>
      <c r="F42" s="5">
        <v>0</v>
      </c>
      <c r="G42" s="5">
        <v>1</v>
      </c>
      <c r="H42" s="5">
        <v>1</v>
      </c>
      <c r="I42" s="5">
        <v>0</v>
      </c>
      <c r="J42" s="4"/>
    </row>
    <row r="43" spans="1:10" s="2" customFormat="1" ht="15" x14ac:dyDescent="0.25">
      <c r="A43" s="22" t="s">
        <v>57</v>
      </c>
      <c r="B43" s="4" t="s">
        <v>34</v>
      </c>
      <c r="C43" s="4"/>
      <c r="D43" s="5">
        <v>3</v>
      </c>
      <c r="E43" s="5">
        <v>1</v>
      </c>
      <c r="F43" s="5">
        <v>1</v>
      </c>
      <c r="G43" s="5">
        <v>3</v>
      </c>
      <c r="H43" s="5">
        <v>2</v>
      </c>
      <c r="I43" s="5">
        <v>1</v>
      </c>
      <c r="J43" s="4"/>
    </row>
    <row r="44" spans="1:10" s="2" customFormat="1" ht="15" x14ac:dyDescent="0.25">
      <c r="A44" s="22" t="s">
        <v>58</v>
      </c>
      <c r="B44" s="4" t="s">
        <v>59</v>
      </c>
      <c r="C44" s="4"/>
      <c r="D44" s="5">
        <v>8</v>
      </c>
      <c r="E44" s="5">
        <v>2</v>
      </c>
      <c r="F44" s="5">
        <v>1</v>
      </c>
      <c r="G44" s="5">
        <v>8</v>
      </c>
      <c r="H44" s="5">
        <v>5</v>
      </c>
      <c r="I44" s="5">
        <v>1</v>
      </c>
      <c r="J44" s="4"/>
    </row>
    <row r="45" spans="1:10" s="2" customFormat="1" ht="15" x14ac:dyDescent="0.25">
      <c r="A45" s="22" t="s">
        <v>60</v>
      </c>
      <c r="B45" s="4" t="s">
        <v>53</v>
      </c>
      <c r="C45" s="4"/>
      <c r="D45" s="5">
        <v>4</v>
      </c>
      <c r="E45" s="5">
        <v>2</v>
      </c>
      <c r="F45" s="5">
        <v>1</v>
      </c>
      <c r="G45" s="5">
        <v>4</v>
      </c>
      <c r="H45" s="5">
        <v>3</v>
      </c>
      <c r="I45" s="5">
        <v>1</v>
      </c>
      <c r="J45" s="4"/>
    </row>
    <row r="46" spans="1:10" s="2" customFormat="1" ht="15" x14ac:dyDescent="0.25">
      <c r="A46" s="22" t="s">
        <v>61</v>
      </c>
      <c r="B46" s="4" t="s">
        <v>62</v>
      </c>
      <c r="C46" s="4"/>
      <c r="D46" s="5">
        <v>1</v>
      </c>
      <c r="E46" s="5">
        <v>1</v>
      </c>
      <c r="F46" s="5">
        <v>1</v>
      </c>
      <c r="G46" s="5">
        <v>1</v>
      </c>
      <c r="H46" s="5">
        <v>2</v>
      </c>
      <c r="I46" s="5">
        <v>1</v>
      </c>
      <c r="J46" s="4"/>
    </row>
    <row r="47" spans="1:10" s="2" customFormat="1" ht="15" x14ac:dyDescent="0.25"/>
    <row r="48" spans="1:10" s="2" customFormat="1" ht="15" x14ac:dyDescent="0.25"/>
    <row r="49" spans="1:10" s="2" customFormat="1" ht="15" x14ac:dyDescent="0.25"/>
    <row r="50" spans="1:10" s="2" customFormat="1" ht="15" x14ac:dyDescent="0.25">
      <c r="A50" s="1" t="s">
        <v>63</v>
      </c>
    </row>
    <row r="51" spans="1:10" s="2" customFormat="1" ht="17.25" x14ac:dyDescent="0.25">
      <c r="A51" s="1" t="s">
        <v>6</v>
      </c>
      <c r="B51" s="1" t="s">
        <v>7</v>
      </c>
      <c r="C51" s="1" t="s">
        <v>64</v>
      </c>
      <c r="D51" s="1" t="s">
        <v>8</v>
      </c>
      <c r="E51" s="1"/>
      <c r="F51" s="1"/>
      <c r="G51" s="1"/>
      <c r="H51" s="1"/>
    </row>
    <row r="52" spans="1:10" s="2" customFormat="1" ht="18" x14ac:dyDescent="0.35">
      <c r="D52" s="28" t="s">
        <v>65</v>
      </c>
      <c r="E52" s="28"/>
      <c r="F52" s="28"/>
      <c r="G52" s="28" t="s">
        <v>66</v>
      </c>
      <c r="H52" s="28"/>
      <c r="I52" s="28"/>
      <c r="J52" s="2" t="s">
        <v>67</v>
      </c>
    </row>
    <row r="53" spans="1:10" s="2" customFormat="1" ht="15" x14ac:dyDescent="0.25">
      <c r="D53" s="1" t="s">
        <v>12</v>
      </c>
      <c r="E53" s="1" t="s">
        <v>13</v>
      </c>
      <c r="F53" s="20" t="s">
        <v>14</v>
      </c>
      <c r="G53" s="20" t="s">
        <v>12</v>
      </c>
      <c r="H53" s="20" t="s">
        <v>13</v>
      </c>
      <c r="I53" s="20" t="s">
        <v>14</v>
      </c>
    </row>
    <row r="54" spans="1:10" s="2" customFormat="1" ht="15" x14ac:dyDescent="0.25">
      <c r="A54" s="2" t="s">
        <v>15</v>
      </c>
      <c r="B54" s="2" t="s">
        <v>16</v>
      </c>
      <c r="C54" s="14"/>
      <c r="D54" s="2">
        <f t="shared" ref="D54:I61" si="0">$C54*D15</f>
        <v>0</v>
      </c>
      <c r="E54" s="2">
        <f t="shared" si="0"/>
        <v>0</v>
      </c>
      <c r="F54" s="2">
        <f t="shared" si="0"/>
        <v>0</v>
      </c>
      <c r="G54" s="2">
        <f t="shared" si="0"/>
        <v>0</v>
      </c>
      <c r="H54" s="2">
        <f t="shared" si="0"/>
        <v>0</v>
      </c>
      <c r="I54" s="2">
        <f t="shared" si="0"/>
        <v>0</v>
      </c>
    </row>
    <row r="55" spans="1:10" s="2" customFormat="1" ht="15" x14ac:dyDescent="0.25">
      <c r="A55" s="2" t="s">
        <v>17</v>
      </c>
      <c r="B55" s="2" t="s">
        <v>16</v>
      </c>
      <c r="C55" s="18"/>
      <c r="D55" s="2">
        <f t="shared" si="0"/>
        <v>0</v>
      </c>
      <c r="E55" s="2">
        <f t="shared" si="0"/>
        <v>0</v>
      </c>
      <c r="F55" s="2">
        <f t="shared" si="0"/>
        <v>0</v>
      </c>
      <c r="G55" s="2">
        <f t="shared" si="0"/>
        <v>0</v>
      </c>
      <c r="H55" s="2">
        <f t="shared" si="0"/>
        <v>0</v>
      </c>
      <c r="I55" s="2">
        <f t="shared" si="0"/>
        <v>0</v>
      </c>
    </row>
    <row r="56" spans="1:10" s="2" customFormat="1" ht="15" x14ac:dyDescent="0.25">
      <c r="A56" s="2" t="s">
        <v>18</v>
      </c>
      <c r="B56" s="2" t="s">
        <v>16</v>
      </c>
      <c r="C56" s="18"/>
      <c r="D56" s="2">
        <f t="shared" si="0"/>
        <v>0</v>
      </c>
      <c r="E56" s="2">
        <f t="shared" si="0"/>
        <v>0</v>
      </c>
      <c r="F56" s="2">
        <f t="shared" si="0"/>
        <v>0</v>
      </c>
      <c r="G56" s="2">
        <f t="shared" si="0"/>
        <v>0</v>
      </c>
      <c r="H56" s="2">
        <f t="shared" si="0"/>
        <v>0</v>
      </c>
      <c r="I56" s="2">
        <f t="shared" si="0"/>
        <v>0</v>
      </c>
    </row>
    <row r="57" spans="1:10" s="2" customFormat="1" ht="15" x14ac:dyDescent="0.25">
      <c r="A57" s="2" t="s">
        <v>19</v>
      </c>
      <c r="B57" s="2" t="s">
        <v>16</v>
      </c>
      <c r="C57" s="18"/>
      <c r="D57" s="2">
        <f>$C57*D18</f>
        <v>0</v>
      </c>
      <c r="E57" s="2">
        <f>$C57*E18</f>
        <v>0</v>
      </c>
      <c r="F57" s="2">
        <f>$C57*F18</f>
        <v>0</v>
      </c>
      <c r="G57" s="2">
        <f>$C57*G21</f>
        <v>0</v>
      </c>
      <c r="H57" s="2">
        <f t="shared" si="0"/>
        <v>0</v>
      </c>
      <c r="I57" s="2">
        <f t="shared" si="0"/>
        <v>0</v>
      </c>
    </row>
    <row r="58" spans="1:10" s="17" customFormat="1" ht="15" x14ac:dyDescent="0.25">
      <c r="A58" s="2" t="s">
        <v>20</v>
      </c>
      <c r="B58" s="2" t="s">
        <v>16</v>
      </c>
      <c r="C58" s="19"/>
      <c r="D58" s="2">
        <f>$C58*D22</f>
        <v>0</v>
      </c>
      <c r="E58" s="2">
        <f t="shared" ref="E58:F61" si="1">$C58*E19</f>
        <v>0</v>
      </c>
      <c r="F58" s="2">
        <f t="shared" si="1"/>
        <v>0</v>
      </c>
      <c r="G58" s="2">
        <f>$C58*G22</f>
        <v>0</v>
      </c>
      <c r="H58" s="2">
        <f t="shared" si="0"/>
        <v>0</v>
      </c>
      <c r="I58" s="2">
        <f t="shared" si="0"/>
        <v>0</v>
      </c>
    </row>
    <row r="59" spans="1:10" s="17" customFormat="1" ht="15" x14ac:dyDescent="0.25">
      <c r="A59" s="2" t="s">
        <v>21</v>
      </c>
      <c r="B59" s="2" t="s">
        <v>16</v>
      </c>
      <c r="C59" s="18"/>
      <c r="D59" s="2">
        <f>$C59*D17</f>
        <v>0</v>
      </c>
      <c r="E59" s="2">
        <f t="shared" si="1"/>
        <v>0</v>
      </c>
      <c r="F59" s="2">
        <f t="shared" si="1"/>
        <v>0</v>
      </c>
      <c r="G59" s="2">
        <f>$C59*G17</f>
        <v>0</v>
      </c>
      <c r="H59" s="2">
        <f t="shared" si="0"/>
        <v>0</v>
      </c>
      <c r="I59" s="2">
        <f t="shared" si="0"/>
        <v>0</v>
      </c>
    </row>
    <row r="60" spans="1:10" s="2" customFormat="1" ht="15" x14ac:dyDescent="0.25">
      <c r="A60" s="2" t="s">
        <v>22</v>
      </c>
      <c r="B60" s="2" t="s">
        <v>16</v>
      </c>
      <c r="C60" s="18"/>
      <c r="D60" s="2">
        <f>$C60*D21</f>
        <v>0</v>
      </c>
      <c r="E60" s="2">
        <f t="shared" si="1"/>
        <v>0</v>
      </c>
      <c r="F60" s="2">
        <f t="shared" si="1"/>
        <v>0</v>
      </c>
      <c r="G60" s="2">
        <f>$C60*G21</f>
        <v>0</v>
      </c>
      <c r="H60" s="2">
        <f t="shared" si="0"/>
        <v>0</v>
      </c>
      <c r="I60" s="2">
        <f t="shared" si="0"/>
        <v>0</v>
      </c>
    </row>
    <row r="61" spans="1:10" s="2" customFormat="1" ht="15" x14ac:dyDescent="0.25">
      <c r="A61" s="2" t="s">
        <v>68</v>
      </c>
      <c r="B61" s="2" t="s">
        <v>16</v>
      </c>
      <c r="C61" s="18"/>
      <c r="D61" s="2">
        <f>$C61*D22</f>
        <v>0</v>
      </c>
      <c r="E61" s="2">
        <f t="shared" si="1"/>
        <v>0</v>
      </c>
      <c r="F61" s="2">
        <f t="shared" si="1"/>
        <v>0</v>
      </c>
      <c r="G61" s="2">
        <f>$C61*G22</f>
        <v>0</v>
      </c>
      <c r="H61" s="2">
        <f t="shared" si="0"/>
        <v>0</v>
      </c>
      <c r="I61" s="2">
        <f t="shared" si="0"/>
        <v>0</v>
      </c>
    </row>
    <row r="62" spans="1:10" s="17" customFormat="1" ht="15" x14ac:dyDescent="0.25">
      <c r="A62" s="2" t="s">
        <v>69</v>
      </c>
      <c r="B62" s="2" t="s">
        <v>25</v>
      </c>
      <c r="C62" s="18"/>
      <c r="D62" s="2">
        <f t="shared" ref="D62:I62" si="2">$C62*7</f>
        <v>0</v>
      </c>
      <c r="E62" s="2">
        <f t="shared" si="2"/>
        <v>0</v>
      </c>
      <c r="F62" s="2">
        <f t="shared" si="2"/>
        <v>0</v>
      </c>
      <c r="G62" s="2">
        <f t="shared" si="2"/>
        <v>0</v>
      </c>
      <c r="H62" s="2">
        <f t="shared" si="2"/>
        <v>0</v>
      </c>
      <c r="I62" s="2">
        <f t="shared" si="2"/>
        <v>0</v>
      </c>
      <c r="J62" s="2" t="s">
        <v>26</v>
      </c>
    </row>
    <row r="63" spans="1:10" s="17" customFormat="1" ht="15" x14ac:dyDescent="0.25">
      <c r="A63" s="2" t="s">
        <v>70</v>
      </c>
      <c r="B63" s="2" t="s">
        <v>25</v>
      </c>
      <c r="C63" s="18"/>
      <c r="D63" s="2">
        <f t="shared" ref="D63:I63" si="3">$C63*D23</f>
        <v>0</v>
      </c>
      <c r="E63" s="2">
        <f t="shared" si="3"/>
        <v>0</v>
      </c>
      <c r="F63" s="2">
        <f t="shared" si="3"/>
        <v>0</v>
      </c>
      <c r="G63" s="2">
        <f t="shared" si="3"/>
        <v>0</v>
      </c>
      <c r="H63" s="2">
        <f t="shared" si="3"/>
        <v>0</v>
      </c>
      <c r="I63" s="2">
        <f t="shared" si="3"/>
        <v>0</v>
      </c>
      <c r="J63" s="2" t="s">
        <v>26</v>
      </c>
    </row>
    <row r="64" spans="1:10" s="2" customFormat="1" ht="15" x14ac:dyDescent="0.25">
      <c r="A64" s="2" t="s">
        <v>71</v>
      </c>
      <c r="B64" s="2" t="s">
        <v>25</v>
      </c>
      <c r="C64" s="18"/>
      <c r="D64" s="2">
        <f>C64*0</f>
        <v>0</v>
      </c>
      <c r="E64" s="2">
        <f>C64*0</f>
        <v>0</v>
      </c>
      <c r="F64" s="2">
        <f>$C64*F23</f>
        <v>0</v>
      </c>
      <c r="G64" s="2">
        <f>C64*0</f>
        <v>0</v>
      </c>
      <c r="H64" s="2">
        <f>C64*0</f>
        <v>0</v>
      </c>
      <c r="I64" s="2">
        <f>$C64*I23</f>
        <v>0</v>
      </c>
    </row>
    <row r="65" spans="1:10" s="2" customFormat="1" ht="15" x14ac:dyDescent="0.25">
      <c r="A65" s="2" t="s">
        <v>27</v>
      </c>
      <c r="B65" s="2" t="s">
        <v>28</v>
      </c>
      <c r="C65" s="18"/>
      <c r="D65" s="2">
        <f t="shared" ref="D65:I80" si="4">$C65*D24</f>
        <v>0</v>
      </c>
      <c r="E65" s="2">
        <f t="shared" si="4"/>
        <v>0</v>
      </c>
      <c r="F65" s="2">
        <f>$C65*F24</f>
        <v>0</v>
      </c>
      <c r="G65" s="2">
        <f>$C65*G24</f>
        <v>0</v>
      </c>
      <c r="H65" s="2">
        <f>$C65*H24</f>
        <v>0</v>
      </c>
      <c r="I65" s="2">
        <f>$C65*I24</f>
        <v>0</v>
      </c>
    </row>
    <row r="66" spans="1:10" s="2" customFormat="1" ht="15" x14ac:dyDescent="0.25">
      <c r="A66" s="2" t="s">
        <v>121</v>
      </c>
      <c r="B66" s="2" t="s">
        <v>122</v>
      </c>
      <c r="C66" s="18"/>
      <c r="D66" s="2">
        <f t="shared" si="4"/>
        <v>0</v>
      </c>
      <c r="E66" s="2">
        <f t="shared" si="4"/>
        <v>0</v>
      </c>
      <c r="F66" s="2">
        <f>$C66*F25</f>
        <v>0</v>
      </c>
      <c r="G66" s="2">
        <f>$C66*G25</f>
        <v>0</v>
      </c>
      <c r="H66" s="2">
        <f>$C66*H25</f>
        <v>0</v>
      </c>
      <c r="I66" s="2">
        <f>$C66*I25</f>
        <v>0</v>
      </c>
      <c r="J66" s="2" t="s">
        <v>143</v>
      </c>
    </row>
    <row r="67" spans="1:10" s="2" customFormat="1" ht="15" x14ac:dyDescent="0.25">
      <c r="A67" s="2" t="s">
        <v>120</v>
      </c>
      <c r="B67" s="2" t="s">
        <v>123</v>
      </c>
      <c r="C67" s="18"/>
      <c r="D67" s="2">
        <f t="shared" si="4"/>
        <v>0</v>
      </c>
      <c r="E67" s="2">
        <f t="shared" si="4"/>
        <v>0</v>
      </c>
      <c r="F67" s="2">
        <f t="shared" si="4"/>
        <v>0</v>
      </c>
      <c r="G67" s="2">
        <f t="shared" si="4"/>
        <v>0</v>
      </c>
      <c r="H67" s="2">
        <f t="shared" si="4"/>
        <v>0</v>
      </c>
      <c r="I67" s="2">
        <f t="shared" si="4"/>
        <v>0</v>
      </c>
      <c r="J67" s="2" t="s">
        <v>133</v>
      </c>
    </row>
    <row r="68" spans="1:10" s="2" customFormat="1" ht="15" x14ac:dyDescent="0.25">
      <c r="A68" s="2" t="s">
        <v>29</v>
      </c>
      <c r="B68" s="2" t="s">
        <v>72</v>
      </c>
      <c r="C68" s="18"/>
      <c r="D68" s="2">
        <f t="shared" si="4"/>
        <v>0</v>
      </c>
      <c r="E68" s="2">
        <f t="shared" si="4"/>
        <v>0</v>
      </c>
      <c r="F68" s="2">
        <f t="shared" si="4"/>
        <v>0</v>
      </c>
      <c r="G68" s="2">
        <f t="shared" si="4"/>
        <v>0</v>
      </c>
      <c r="H68" s="2">
        <f t="shared" si="4"/>
        <v>0</v>
      </c>
      <c r="I68" s="2">
        <f t="shared" si="4"/>
        <v>0</v>
      </c>
    </row>
    <row r="69" spans="1:10" s="17" customFormat="1" ht="15" x14ac:dyDescent="0.25">
      <c r="A69" s="2" t="s">
        <v>31</v>
      </c>
      <c r="B69" s="2" t="s">
        <v>73</v>
      </c>
      <c r="C69" s="18"/>
      <c r="D69" s="2">
        <f t="shared" si="4"/>
        <v>0</v>
      </c>
      <c r="E69" s="2">
        <f t="shared" si="4"/>
        <v>0</v>
      </c>
      <c r="F69" s="2">
        <f t="shared" si="4"/>
        <v>0</v>
      </c>
      <c r="G69" s="2">
        <f t="shared" si="4"/>
        <v>0</v>
      </c>
      <c r="H69" s="2">
        <f t="shared" si="4"/>
        <v>0</v>
      </c>
      <c r="I69" s="2">
        <f t="shared" si="4"/>
        <v>0</v>
      </c>
    </row>
    <row r="70" spans="1:10" s="2" customFormat="1" ht="15" x14ac:dyDescent="0.25">
      <c r="A70" s="2" t="s">
        <v>33</v>
      </c>
      <c r="B70" s="2" t="s">
        <v>34</v>
      </c>
      <c r="C70" s="18"/>
      <c r="D70" s="2">
        <f t="shared" si="4"/>
        <v>0</v>
      </c>
      <c r="E70" s="2">
        <f t="shared" si="4"/>
        <v>0</v>
      </c>
      <c r="F70" s="2">
        <f t="shared" si="4"/>
        <v>0</v>
      </c>
      <c r="G70" s="2">
        <f t="shared" si="4"/>
        <v>0</v>
      </c>
      <c r="H70" s="2">
        <f t="shared" si="4"/>
        <v>0</v>
      </c>
      <c r="I70" s="2">
        <f t="shared" si="4"/>
        <v>0</v>
      </c>
    </row>
    <row r="71" spans="1:10" s="2" customFormat="1" ht="15" x14ac:dyDescent="0.25">
      <c r="A71" s="2" t="s">
        <v>35</v>
      </c>
      <c r="B71" s="2" t="s">
        <v>34</v>
      </c>
      <c r="C71" s="19"/>
      <c r="D71" s="2">
        <f t="shared" si="4"/>
        <v>0</v>
      </c>
      <c r="E71" s="2">
        <f t="shared" si="4"/>
        <v>0</v>
      </c>
      <c r="F71" s="2">
        <f t="shared" si="4"/>
        <v>0</v>
      </c>
      <c r="G71" s="2">
        <f t="shared" si="4"/>
        <v>0</v>
      </c>
      <c r="H71" s="2">
        <f t="shared" si="4"/>
        <v>0</v>
      </c>
      <c r="I71" s="2">
        <f t="shared" si="4"/>
        <v>0</v>
      </c>
    </row>
    <row r="72" spans="1:10" s="2" customFormat="1" ht="15" x14ac:dyDescent="0.25">
      <c r="A72" s="2" t="s">
        <v>36</v>
      </c>
      <c r="B72" s="2" t="s">
        <v>37</v>
      </c>
      <c r="C72" s="18"/>
      <c r="D72" s="2">
        <f t="shared" si="4"/>
        <v>0</v>
      </c>
      <c r="E72" s="2">
        <f t="shared" si="4"/>
        <v>0</v>
      </c>
      <c r="F72" s="2">
        <f t="shared" si="4"/>
        <v>0</v>
      </c>
      <c r="G72" s="2">
        <f t="shared" si="4"/>
        <v>0</v>
      </c>
      <c r="H72" s="2">
        <f t="shared" si="4"/>
        <v>0</v>
      </c>
      <c r="I72" s="2">
        <f t="shared" si="4"/>
        <v>0</v>
      </c>
    </row>
    <row r="73" spans="1:10" s="2" customFormat="1" ht="15" x14ac:dyDescent="0.25">
      <c r="A73" s="2" t="s">
        <v>38</v>
      </c>
      <c r="B73" s="2" t="s">
        <v>74</v>
      </c>
      <c r="C73" s="18"/>
      <c r="D73" s="2">
        <f t="shared" si="4"/>
        <v>0</v>
      </c>
      <c r="E73" s="2">
        <f t="shared" si="4"/>
        <v>0</v>
      </c>
      <c r="F73" s="2">
        <f t="shared" si="4"/>
        <v>0</v>
      </c>
      <c r="G73" s="2">
        <f t="shared" si="4"/>
        <v>0</v>
      </c>
      <c r="H73" s="2">
        <f t="shared" si="4"/>
        <v>0</v>
      </c>
      <c r="I73" s="2">
        <f t="shared" si="4"/>
        <v>0</v>
      </c>
    </row>
    <row r="74" spans="1:10" s="17" customFormat="1" ht="15" x14ac:dyDescent="0.25">
      <c r="A74" s="2" t="s">
        <v>40</v>
      </c>
      <c r="B74" s="2" t="s">
        <v>74</v>
      </c>
      <c r="C74" s="18"/>
      <c r="D74" s="2">
        <f t="shared" si="4"/>
        <v>0</v>
      </c>
      <c r="E74" s="2">
        <f t="shared" si="4"/>
        <v>0</v>
      </c>
      <c r="F74" s="2">
        <f t="shared" si="4"/>
        <v>0</v>
      </c>
      <c r="G74" s="2">
        <f t="shared" si="4"/>
        <v>0</v>
      </c>
      <c r="H74" s="2">
        <f t="shared" si="4"/>
        <v>0</v>
      </c>
      <c r="I74" s="2">
        <f t="shared" si="4"/>
        <v>0</v>
      </c>
    </row>
    <row r="75" spans="1:10" s="2" customFormat="1" ht="15" x14ac:dyDescent="0.25">
      <c r="A75" s="2" t="s">
        <v>41</v>
      </c>
      <c r="B75" s="2" t="s">
        <v>75</v>
      </c>
      <c r="C75" s="18"/>
      <c r="D75" s="2">
        <f t="shared" si="4"/>
        <v>0</v>
      </c>
      <c r="E75" s="2">
        <f t="shared" si="4"/>
        <v>0</v>
      </c>
      <c r="F75" s="2">
        <f t="shared" si="4"/>
        <v>0</v>
      </c>
      <c r="G75" s="2">
        <f t="shared" si="4"/>
        <v>0</v>
      </c>
      <c r="H75" s="2">
        <f t="shared" si="4"/>
        <v>0</v>
      </c>
      <c r="I75" s="2">
        <f t="shared" si="4"/>
        <v>0</v>
      </c>
    </row>
    <row r="76" spans="1:10" s="2" customFormat="1" ht="15" x14ac:dyDescent="0.25">
      <c r="A76" s="2" t="s">
        <v>43</v>
      </c>
      <c r="B76" s="2" t="s">
        <v>76</v>
      </c>
      <c r="C76" s="18"/>
      <c r="D76" s="2">
        <f t="shared" si="4"/>
        <v>0</v>
      </c>
      <c r="E76" s="2">
        <f t="shared" si="4"/>
        <v>0</v>
      </c>
      <c r="F76" s="2">
        <f t="shared" si="4"/>
        <v>0</v>
      </c>
      <c r="G76" s="2">
        <f t="shared" si="4"/>
        <v>0</v>
      </c>
      <c r="H76" s="2">
        <f t="shared" si="4"/>
        <v>0</v>
      </c>
      <c r="I76" s="2">
        <f t="shared" si="4"/>
        <v>0</v>
      </c>
    </row>
    <row r="77" spans="1:10" s="2" customFormat="1" ht="15" x14ac:dyDescent="0.25">
      <c r="A77" s="2" t="s">
        <v>45</v>
      </c>
      <c r="B77" s="2" t="s">
        <v>46</v>
      </c>
      <c r="C77" s="18"/>
      <c r="D77" s="2">
        <f t="shared" si="4"/>
        <v>0</v>
      </c>
      <c r="E77" s="2">
        <f t="shared" si="4"/>
        <v>0</v>
      </c>
      <c r="F77" s="2">
        <f t="shared" si="4"/>
        <v>0</v>
      </c>
      <c r="G77" s="2">
        <f t="shared" si="4"/>
        <v>0</v>
      </c>
      <c r="H77" s="2">
        <f t="shared" si="4"/>
        <v>0</v>
      </c>
      <c r="I77" s="2">
        <f t="shared" si="4"/>
        <v>0</v>
      </c>
    </row>
    <row r="78" spans="1:10" s="2" customFormat="1" ht="15" x14ac:dyDescent="0.25">
      <c r="A78" s="2" t="s">
        <v>47</v>
      </c>
      <c r="B78" s="2" t="s">
        <v>48</v>
      </c>
      <c r="C78" s="18"/>
      <c r="D78" s="2">
        <f t="shared" si="4"/>
        <v>0</v>
      </c>
      <c r="E78" s="2">
        <f t="shared" si="4"/>
        <v>0</v>
      </c>
      <c r="F78" s="2">
        <f t="shared" si="4"/>
        <v>0</v>
      </c>
      <c r="G78" s="2">
        <f t="shared" si="4"/>
        <v>0</v>
      </c>
      <c r="H78" s="2">
        <f t="shared" si="4"/>
        <v>0</v>
      </c>
      <c r="I78" s="2">
        <f t="shared" si="4"/>
        <v>0</v>
      </c>
    </row>
    <row r="79" spans="1:10" s="17" customFormat="1" ht="15" x14ac:dyDescent="0.25">
      <c r="A79" s="2" t="s">
        <v>49</v>
      </c>
      <c r="B79" s="2" t="s">
        <v>46</v>
      </c>
      <c r="C79" s="18"/>
      <c r="D79" s="2">
        <f t="shared" si="4"/>
        <v>0</v>
      </c>
      <c r="E79" s="2">
        <f t="shared" si="4"/>
        <v>0</v>
      </c>
      <c r="F79" s="2">
        <f t="shared" si="4"/>
        <v>0</v>
      </c>
      <c r="G79" s="2">
        <f t="shared" si="4"/>
        <v>0</v>
      </c>
      <c r="H79" s="2">
        <f t="shared" si="4"/>
        <v>0</v>
      </c>
      <c r="I79" s="2">
        <f t="shared" si="4"/>
        <v>0</v>
      </c>
    </row>
    <row r="80" spans="1:10" s="2" customFormat="1" ht="15" x14ac:dyDescent="0.25">
      <c r="A80" s="2" t="s">
        <v>50</v>
      </c>
      <c r="B80" s="2" t="s">
        <v>51</v>
      </c>
      <c r="C80" s="18"/>
      <c r="D80" s="2">
        <f t="shared" si="4"/>
        <v>0</v>
      </c>
      <c r="E80" s="2">
        <f t="shared" si="4"/>
        <v>0</v>
      </c>
      <c r="F80" s="2">
        <f t="shared" si="4"/>
        <v>0</v>
      </c>
      <c r="G80" s="2">
        <f t="shared" si="4"/>
        <v>0</v>
      </c>
      <c r="H80" s="2">
        <f t="shared" si="4"/>
        <v>0</v>
      </c>
      <c r="I80" s="2">
        <f t="shared" si="4"/>
        <v>0</v>
      </c>
    </row>
    <row r="81" spans="1:10" s="2" customFormat="1" ht="15" x14ac:dyDescent="0.25">
      <c r="A81" s="2" t="s">
        <v>52</v>
      </c>
      <c r="B81" s="2" t="s">
        <v>53</v>
      </c>
      <c r="C81" s="18"/>
      <c r="D81" s="2">
        <f t="shared" ref="D81:I87" si="5">$C81*D40</f>
        <v>0</v>
      </c>
      <c r="E81" s="2">
        <f t="shared" si="5"/>
        <v>0</v>
      </c>
      <c r="F81" s="2">
        <f t="shared" si="5"/>
        <v>0</v>
      </c>
      <c r="G81" s="2">
        <f t="shared" si="5"/>
        <v>0</v>
      </c>
      <c r="H81" s="2">
        <f t="shared" si="5"/>
        <v>0</v>
      </c>
      <c r="I81" s="2">
        <f t="shared" si="5"/>
        <v>0</v>
      </c>
    </row>
    <row r="82" spans="1:10" s="17" customFormat="1" ht="15" x14ac:dyDescent="0.25">
      <c r="A82" s="2" t="s">
        <v>54</v>
      </c>
      <c r="B82" s="2" t="s">
        <v>74</v>
      </c>
      <c r="C82" s="18"/>
      <c r="D82" s="2">
        <f t="shared" si="5"/>
        <v>0</v>
      </c>
      <c r="E82" s="2">
        <f t="shared" si="5"/>
        <v>0</v>
      </c>
      <c r="F82" s="2">
        <f t="shared" si="5"/>
        <v>0</v>
      </c>
      <c r="G82" s="2">
        <f t="shared" si="5"/>
        <v>0</v>
      </c>
      <c r="H82" s="2">
        <f t="shared" si="5"/>
        <v>0</v>
      </c>
      <c r="I82" s="2">
        <f t="shared" si="5"/>
        <v>0</v>
      </c>
    </row>
    <row r="83" spans="1:10" s="2" customFormat="1" ht="15" x14ac:dyDescent="0.25">
      <c r="A83" s="2" t="s">
        <v>56</v>
      </c>
      <c r="B83" s="2" t="s">
        <v>75</v>
      </c>
      <c r="C83" s="18"/>
      <c r="D83" s="2">
        <f t="shared" si="5"/>
        <v>0</v>
      </c>
      <c r="E83" s="2">
        <f t="shared" si="5"/>
        <v>0</v>
      </c>
      <c r="F83" s="2">
        <f t="shared" si="5"/>
        <v>0</v>
      </c>
      <c r="G83" s="2">
        <f t="shared" si="5"/>
        <v>0</v>
      </c>
      <c r="H83" s="2">
        <f t="shared" si="5"/>
        <v>0</v>
      </c>
      <c r="I83" s="2">
        <f t="shared" si="5"/>
        <v>0</v>
      </c>
    </row>
    <row r="84" spans="1:10" s="17" customFormat="1" ht="15" x14ac:dyDescent="0.25">
      <c r="A84" s="2" t="s">
        <v>57</v>
      </c>
      <c r="B84" s="2" t="s">
        <v>34</v>
      </c>
      <c r="C84" s="18"/>
      <c r="D84" s="2">
        <f t="shared" si="5"/>
        <v>0</v>
      </c>
      <c r="E84" s="2">
        <f t="shared" si="5"/>
        <v>0</v>
      </c>
      <c r="F84" s="2">
        <f t="shared" si="5"/>
        <v>0</v>
      </c>
      <c r="G84" s="2">
        <f t="shared" si="5"/>
        <v>0</v>
      </c>
      <c r="H84" s="2">
        <f t="shared" si="5"/>
        <v>0</v>
      </c>
      <c r="I84" s="2">
        <f t="shared" si="5"/>
        <v>0</v>
      </c>
      <c r="J84" s="4"/>
    </row>
    <row r="85" spans="1:10" s="2" customFormat="1" ht="15" x14ac:dyDescent="0.25">
      <c r="A85" s="2" t="s">
        <v>58</v>
      </c>
      <c r="B85" s="2" t="s">
        <v>77</v>
      </c>
      <c r="C85" s="19"/>
      <c r="D85" s="2">
        <f t="shared" si="5"/>
        <v>0</v>
      </c>
      <c r="E85" s="2">
        <f t="shared" si="5"/>
        <v>0</v>
      </c>
      <c r="F85" s="2">
        <f t="shared" si="5"/>
        <v>0</v>
      </c>
      <c r="G85" s="2">
        <f t="shared" si="5"/>
        <v>0</v>
      </c>
      <c r="H85" s="2">
        <f t="shared" si="5"/>
        <v>0</v>
      </c>
      <c r="I85" s="2">
        <f t="shared" si="5"/>
        <v>0</v>
      </c>
      <c r="J85" s="4"/>
    </row>
    <row r="86" spans="1:10" s="2" customFormat="1" ht="15" x14ac:dyDescent="0.25">
      <c r="A86" s="2" t="s">
        <v>60</v>
      </c>
      <c r="B86" s="2" t="s">
        <v>53</v>
      </c>
      <c r="C86" s="18"/>
      <c r="D86" s="2">
        <f t="shared" si="5"/>
        <v>0</v>
      </c>
      <c r="E86" s="2">
        <f t="shared" si="5"/>
        <v>0</v>
      </c>
      <c r="F86" s="2">
        <f t="shared" si="5"/>
        <v>0</v>
      </c>
      <c r="G86" s="2">
        <f t="shared" si="5"/>
        <v>0</v>
      </c>
      <c r="H86" s="2">
        <f t="shared" si="5"/>
        <v>0</v>
      </c>
      <c r="I86" s="2">
        <f t="shared" si="5"/>
        <v>0</v>
      </c>
    </row>
    <row r="87" spans="1:10" s="2" customFormat="1" ht="15" x14ac:dyDescent="0.25">
      <c r="A87" s="2" t="s">
        <v>61</v>
      </c>
      <c r="B87" s="2" t="s">
        <v>62</v>
      </c>
      <c r="C87" s="18"/>
      <c r="D87" s="2">
        <f t="shared" si="5"/>
        <v>0</v>
      </c>
      <c r="E87" s="2">
        <f t="shared" si="5"/>
        <v>0</v>
      </c>
      <c r="F87" s="2">
        <f t="shared" si="5"/>
        <v>0</v>
      </c>
      <c r="G87" s="2">
        <f t="shared" si="5"/>
        <v>0</v>
      </c>
      <c r="H87" s="2">
        <f t="shared" si="5"/>
        <v>0</v>
      </c>
      <c r="I87" s="2">
        <f t="shared" si="5"/>
        <v>0</v>
      </c>
    </row>
    <row r="88" spans="1:10" s="2" customFormat="1" ht="15" x14ac:dyDescent="0.25">
      <c r="A88" s="2" t="s">
        <v>111</v>
      </c>
      <c r="C88" s="18"/>
      <c r="D88" s="2">
        <v>2.0439825605691875E-4</v>
      </c>
      <c r="E88" s="2">
        <v>0</v>
      </c>
      <c r="F88" s="2">
        <v>7.9326329041353024E-4</v>
      </c>
      <c r="G88" s="2">
        <f>D88</f>
        <v>2.0439825605691875E-4</v>
      </c>
      <c r="H88" s="2">
        <f>E88</f>
        <v>0</v>
      </c>
      <c r="I88" s="2">
        <f>F88</f>
        <v>7.9326329041353024E-4</v>
      </c>
      <c r="J88" s="2" t="s">
        <v>112</v>
      </c>
    </row>
    <row r="89" spans="1:10" s="2" customFormat="1" ht="15" x14ac:dyDescent="0.25">
      <c r="A89" s="2" t="s">
        <v>129</v>
      </c>
      <c r="C89" s="14"/>
      <c r="D89" s="2">
        <f>C89*0</f>
        <v>0</v>
      </c>
      <c r="E89" s="2">
        <f>C89*0</f>
        <v>0</v>
      </c>
      <c r="F89" s="2">
        <f>C89*0</f>
        <v>0</v>
      </c>
      <c r="G89" s="2">
        <f>C89*0</f>
        <v>0</v>
      </c>
      <c r="H89" s="2">
        <f>C89*0</f>
        <v>0</v>
      </c>
      <c r="I89" s="2">
        <f>C89*1</f>
        <v>0</v>
      </c>
      <c r="J89" s="2" t="s">
        <v>131</v>
      </c>
    </row>
    <row r="90" spans="1:10" s="2" customFormat="1" ht="15" x14ac:dyDescent="0.25">
      <c r="A90" s="2" t="s">
        <v>130</v>
      </c>
      <c r="C90" s="14"/>
      <c r="D90" s="2">
        <f>C90*0</f>
        <v>0</v>
      </c>
      <c r="E90" s="2">
        <f>C90*0</f>
        <v>0</v>
      </c>
      <c r="F90" s="2">
        <f>C90*5</f>
        <v>0</v>
      </c>
      <c r="G90" s="2">
        <f>C90*0</f>
        <v>0</v>
      </c>
      <c r="H90" s="2">
        <f>C90*0</f>
        <v>0</v>
      </c>
      <c r="I90" s="2">
        <f>C90*5</f>
        <v>0</v>
      </c>
      <c r="J90" s="2" t="s">
        <v>132</v>
      </c>
    </row>
    <row r="91" spans="1:10" s="2" customFormat="1" ht="15" x14ac:dyDescent="0.25">
      <c r="A91" s="2" t="s">
        <v>142</v>
      </c>
      <c r="C91" s="14"/>
      <c r="D91" s="2">
        <v>2.0988220649417813E-3</v>
      </c>
      <c r="E91" s="2">
        <v>0</v>
      </c>
      <c r="F91" s="2">
        <v>0</v>
      </c>
      <c r="G91" s="2">
        <f>D91</f>
        <v>2.0988220649417813E-3</v>
      </c>
      <c r="H91" s="2">
        <f>E91</f>
        <v>0</v>
      </c>
      <c r="I91" s="2">
        <f>F91</f>
        <v>0</v>
      </c>
      <c r="J91" s="2" t="s">
        <v>141</v>
      </c>
    </row>
    <row r="92" spans="1:10" s="2" customFormat="1" ht="15" x14ac:dyDescent="0.25">
      <c r="A92" s="2" t="s">
        <v>138</v>
      </c>
      <c r="C92" s="14"/>
      <c r="D92" s="2">
        <f>C92*0</f>
        <v>0</v>
      </c>
      <c r="E92" s="2">
        <f>C92*0</f>
        <v>0</v>
      </c>
      <c r="F92" s="2">
        <f>C92*1</f>
        <v>0</v>
      </c>
      <c r="G92" s="2">
        <f>C92*0</f>
        <v>0</v>
      </c>
      <c r="H92" s="2">
        <f>C92*0</f>
        <v>0</v>
      </c>
      <c r="I92" s="2">
        <f>C92*1</f>
        <v>0</v>
      </c>
      <c r="J92" s="2" t="s">
        <v>137</v>
      </c>
    </row>
    <row r="93" spans="1:10" s="2" customFormat="1" ht="15" x14ac:dyDescent="0.25">
      <c r="A93" s="2" t="s">
        <v>124</v>
      </c>
      <c r="C93" s="14"/>
      <c r="D93" s="2">
        <f>C93*0.74833064</f>
        <v>0</v>
      </c>
      <c r="E93" s="2">
        <f>C93*0</f>
        <v>0</v>
      </c>
      <c r="F93" s="2">
        <f>C93*0</f>
        <v>0</v>
      </c>
      <c r="G93" s="2">
        <f>C93*0.74833064</f>
        <v>0</v>
      </c>
      <c r="H93" s="2">
        <f>C93*0</f>
        <v>0</v>
      </c>
      <c r="I93" s="2">
        <f>C93*0</f>
        <v>0</v>
      </c>
      <c r="J93" s="2" t="s">
        <v>144</v>
      </c>
    </row>
    <row r="94" spans="1:10" s="2" customFormat="1" ht="15" x14ac:dyDescent="0.25">
      <c r="A94" s="2" t="s">
        <v>125</v>
      </c>
      <c r="C94" s="14"/>
      <c r="D94" s="2">
        <f>C94*0</f>
        <v>0</v>
      </c>
      <c r="E94" s="2">
        <f>C94*1</f>
        <v>0</v>
      </c>
      <c r="F94" s="2">
        <f>C94*0</f>
        <v>0</v>
      </c>
      <c r="G94" s="2">
        <f>C94*0</f>
        <v>0</v>
      </c>
      <c r="H94" s="2">
        <f>C94*1</f>
        <v>0</v>
      </c>
      <c r="I94" s="2">
        <f>C94*0</f>
        <v>0</v>
      </c>
      <c r="J94" s="2" t="s">
        <v>145</v>
      </c>
    </row>
    <row r="95" spans="1:10" s="2" customFormat="1" ht="15" x14ac:dyDescent="0.25">
      <c r="A95" s="2" t="s">
        <v>147</v>
      </c>
      <c r="C95" s="14"/>
      <c r="D95" s="2">
        <f>C95*0</f>
        <v>0</v>
      </c>
      <c r="E95" s="2">
        <f>C95*1</f>
        <v>0</v>
      </c>
      <c r="F95" s="2">
        <f>C95*0</f>
        <v>0</v>
      </c>
      <c r="G95" s="2">
        <f>C95*0</f>
        <v>0</v>
      </c>
      <c r="H95" s="2">
        <f>C95*1</f>
        <v>0</v>
      </c>
      <c r="I95" s="2">
        <f>C95*0</f>
        <v>0</v>
      </c>
      <c r="J95" s="2" t="s">
        <v>146</v>
      </c>
    </row>
    <row r="96" spans="1:10" s="2" customFormat="1" ht="15" x14ac:dyDescent="0.25">
      <c r="A96" s="2" t="s">
        <v>78</v>
      </c>
      <c r="C96" s="2">
        <f>SUM(C68:C87)</f>
        <v>0</v>
      </c>
      <c r="D96" s="2">
        <f>C96*6</f>
        <v>0</v>
      </c>
      <c r="E96" s="2">
        <v>0</v>
      </c>
      <c r="F96" s="2">
        <v>0</v>
      </c>
      <c r="G96" s="2">
        <f>C96*6</f>
        <v>0</v>
      </c>
      <c r="H96" s="2">
        <v>0</v>
      </c>
      <c r="I96" s="2">
        <v>0</v>
      </c>
      <c r="J96" s="2" t="s">
        <v>79</v>
      </c>
    </row>
    <row r="97" spans="1:10" s="2" customFormat="1" ht="15" x14ac:dyDescent="0.25">
      <c r="A97" s="2" t="s">
        <v>80</v>
      </c>
      <c r="C97" s="2">
        <f>SUM(C68:C87)</f>
        <v>0</v>
      </c>
      <c r="D97" s="2">
        <f>C97*0.36</f>
        <v>0</v>
      </c>
      <c r="E97" s="2">
        <v>0</v>
      </c>
      <c r="F97" s="2">
        <v>0</v>
      </c>
      <c r="G97" s="2">
        <f>C97*0.36</f>
        <v>0</v>
      </c>
      <c r="H97" s="2">
        <v>0</v>
      </c>
      <c r="I97" s="2">
        <v>0</v>
      </c>
      <c r="J97" s="2" t="s">
        <v>81</v>
      </c>
    </row>
    <row r="98" spans="1:10" s="2" customFormat="1" ht="15" x14ac:dyDescent="0.25">
      <c r="A98" s="2" t="s">
        <v>82</v>
      </c>
      <c r="D98" s="2">
        <f t="shared" ref="D98:I98" si="6">SUM(D54:D97)</f>
        <v>2.3032203209987002E-3</v>
      </c>
      <c r="E98" s="2">
        <f t="shared" si="6"/>
        <v>0</v>
      </c>
      <c r="F98" s="2">
        <f t="shared" si="6"/>
        <v>7.9326329041353024E-4</v>
      </c>
      <c r="G98" s="2">
        <f t="shared" si="6"/>
        <v>2.3032203209987002E-3</v>
      </c>
      <c r="H98" s="2">
        <f t="shared" si="6"/>
        <v>0</v>
      </c>
      <c r="I98" s="2">
        <f t="shared" si="6"/>
        <v>7.9326329041353024E-4</v>
      </c>
    </row>
    <row r="99" spans="1:10" s="2" customFormat="1" ht="15" x14ac:dyDescent="0.25">
      <c r="A99" s="2" t="s">
        <v>83</v>
      </c>
      <c r="D99" s="2">
        <f>D98*0.36617331</f>
        <v>8.433778085993565E-4</v>
      </c>
      <c r="E99" s="2">
        <f>E98*0.36617331</f>
        <v>0</v>
      </c>
      <c r="F99" s="2">
        <f>F98*0.36617331</f>
        <v>2.9047184475221359E-4</v>
      </c>
      <c r="G99" s="2">
        <f>G98*0.63382668</f>
        <v>1.4598424893671404E-3</v>
      </c>
      <c r="H99" s="2">
        <f>H98*0.63382668</f>
        <v>0</v>
      </c>
      <c r="I99" s="2">
        <f>I98*0.63382668</f>
        <v>5.0279143772868364E-4</v>
      </c>
    </row>
    <row r="100" spans="1:10" s="2" customFormat="1" ht="15" x14ac:dyDescent="0.25"/>
    <row r="101" spans="1:10" s="2" customFormat="1" ht="15" x14ac:dyDescent="0.25"/>
    <row r="102" spans="1:10" s="2" customFormat="1" ht="15" x14ac:dyDescent="0.25">
      <c r="A102" s="1" t="s">
        <v>84</v>
      </c>
    </row>
    <row r="103" spans="1:10" s="2" customFormat="1" ht="15" x14ac:dyDescent="0.25">
      <c r="D103" s="2" t="s">
        <v>12</v>
      </c>
      <c r="E103" s="2" t="s">
        <v>13</v>
      </c>
      <c r="F103" s="2" t="s">
        <v>14</v>
      </c>
    </row>
    <row r="104" spans="1:10" s="2" customFormat="1" ht="15" x14ac:dyDescent="0.25">
      <c r="A104" s="2" t="s">
        <v>85</v>
      </c>
      <c r="D104" s="12">
        <v>7.367406793676666E-2</v>
      </c>
      <c r="E104" s="2">
        <v>0</v>
      </c>
      <c r="F104" s="2">
        <v>0</v>
      </c>
      <c r="J104" s="2" t="s">
        <v>149</v>
      </c>
    </row>
    <row r="105" spans="1:10" s="2" customFormat="1" ht="15" x14ac:dyDescent="0.25">
      <c r="A105" s="2" t="s">
        <v>86</v>
      </c>
      <c r="D105" s="12">
        <v>2.9307229943775683E-2</v>
      </c>
      <c r="E105" s="2">
        <v>0</v>
      </c>
      <c r="F105" s="2">
        <v>0</v>
      </c>
      <c r="J105" s="2" t="s">
        <v>150</v>
      </c>
    </row>
    <row r="106" spans="1:10" s="2" customFormat="1" ht="15" x14ac:dyDescent="0.25">
      <c r="A106" s="2" t="s">
        <v>87</v>
      </c>
      <c r="D106" s="12">
        <v>4.9776899999999999E-3</v>
      </c>
      <c r="E106" s="2">
        <v>0</v>
      </c>
      <c r="F106" s="2">
        <v>0</v>
      </c>
      <c r="J106" s="2" t="s">
        <v>152</v>
      </c>
    </row>
    <row r="107" spans="1:10" s="2" customFormat="1" ht="15" x14ac:dyDescent="0.25"/>
    <row r="108" spans="1:10" s="2" customFormat="1" ht="15" x14ac:dyDescent="0.25"/>
    <row r="109" spans="1:10" s="2" customFormat="1" ht="13.5" customHeight="1" x14ac:dyDescent="0.25"/>
    <row r="110" spans="1:10" s="2" customFormat="1" ht="15" x14ac:dyDescent="0.25">
      <c r="A110" s="1" t="s">
        <v>88</v>
      </c>
    </row>
    <row r="111" spans="1:10" s="2" customFormat="1" ht="15" x14ac:dyDescent="0.25">
      <c r="A111" s="1"/>
      <c r="D111" s="2" t="s">
        <v>12</v>
      </c>
      <c r="E111" s="2" t="s">
        <v>13</v>
      </c>
      <c r="F111" s="2" t="s">
        <v>14</v>
      </c>
    </row>
    <row r="112" spans="1:10" s="2" customFormat="1" ht="15" x14ac:dyDescent="0.25">
      <c r="D112" s="6">
        <f>D99+G99+D104+D105+D106</f>
        <v>0.11026220817850885</v>
      </c>
      <c r="E112" s="6">
        <f>E99+H99+E104+E105+E106</f>
        <v>0</v>
      </c>
      <c r="F112" s="6">
        <f>F99+I99+F104+F105+F106</f>
        <v>7.9326328248089718E-4</v>
      </c>
      <c r="H112" s="6"/>
    </row>
    <row r="113" spans="1:10" s="2" customFormat="1" ht="15" x14ac:dyDescent="0.25">
      <c r="D113" s="6"/>
      <c r="E113" s="23"/>
    </row>
    <row r="114" spans="1:10" s="2" customFormat="1" ht="15" x14ac:dyDescent="0.25">
      <c r="F114" s="26"/>
    </row>
    <row r="115" spans="1:10" customFormat="1" ht="15" x14ac:dyDescent="0.25">
      <c r="A115" s="7" t="s">
        <v>128</v>
      </c>
    </row>
    <row r="116" spans="1:10" customFormat="1" ht="15" x14ac:dyDescent="0.25">
      <c r="A116" t="s">
        <v>89</v>
      </c>
      <c r="D116" t="s">
        <v>12</v>
      </c>
      <c r="E116" t="s">
        <v>13</v>
      </c>
      <c r="F116" t="s">
        <v>14</v>
      </c>
      <c r="G116" t="s">
        <v>115</v>
      </c>
    </row>
    <row r="117" spans="1:10" customFormat="1" ht="15" x14ac:dyDescent="0.25">
      <c r="A117" s="15" t="s">
        <v>90</v>
      </c>
      <c r="C117" s="13"/>
      <c r="D117" s="8">
        <f>C117*-1</f>
        <v>0</v>
      </c>
      <c r="E117" s="8"/>
      <c r="F117" s="8"/>
      <c r="H117" t="s">
        <v>91</v>
      </c>
      <c r="J117" s="2"/>
    </row>
    <row r="118" spans="1:10" customFormat="1" ht="15" x14ac:dyDescent="0.25">
      <c r="A118" s="15" t="s">
        <v>92</v>
      </c>
      <c r="C118" s="13"/>
      <c r="D118" s="8"/>
      <c r="E118" s="8"/>
      <c r="F118" s="8">
        <f>C118</f>
        <v>0</v>
      </c>
      <c r="H118" t="s">
        <v>114</v>
      </c>
      <c r="J118" s="2"/>
    </row>
    <row r="119" spans="1:10" s="9" customFormat="1" ht="15" x14ac:dyDescent="0.25">
      <c r="A119" s="16" t="s">
        <v>118</v>
      </c>
      <c r="C119" s="21"/>
      <c r="E119" s="10">
        <f>C119*1</f>
        <v>0</v>
      </c>
      <c r="F119" s="10"/>
      <c r="H119" s="9" t="s">
        <v>134</v>
      </c>
      <c r="J119" s="2"/>
    </row>
    <row r="120" spans="1:10" s="9" customFormat="1" ht="15" x14ac:dyDescent="0.25">
      <c r="A120" s="16" t="s">
        <v>119</v>
      </c>
      <c r="C120" s="21"/>
      <c r="D120" s="10">
        <f>C120*1</f>
        <v>0</v>
      </c>
      <c r="E120" s="10"/>
      <c r="F120" s="10"/>
      <c r="H120" s="9" t="s">
        <v>135</v>
      </c>
      <c r="J120" s="2"/>
    </row>
    <row r="121" spans="1:10" customFormat="1" ht="15" x14ac:dyDescent="0.25">
      <c r="A121" s="15" t="s">
        <v>93</v>
      </c>
      <c r="C121" s="13"/>
      <c r="D121" s="8"/>
      <c r="E121" s="8">
        <f>C121*1</f>
        <v>0</v>
      </c>
      <c r="F121" s="8"/>
      <c r="H121" t="s">
        <v>94</v>
      </c>
      <c r="J121" s="2"/>
    </row>
    <row r="122" spans="1:10" s="9" customFormat="1" ht="15" x14ac:dyDescent="0.25">
      <c r="A122" s="16" t="s">
        <v>95</v>
      </c>
      <c r="C122" s="13"/>
      <c r="D122" s="10"/>
      <c r="E122" s="8">
        <f>C122*1</f>
        <v>0</v>
      </c>
      <c r="F122" s="8"/>
      <c r="H122" s="9" t="s">
        <v>96</v>
      </c>
      <c r="J122" s="2"/>
    </row>
    <row r="123" spans="1:10" s="9" customFormat="1" ht="15" x14ac:dyDescent="0.25">
      <c r="A123" s="16" t="s">
        <v>97</v>
      </c>
      <c r="C123" s="13"/>
      <c r="D123" s="10"/>
      <c r="E123" s="8"/>
      <c r="F123" s="8">
        <f>C123</f>
        <v>0</v>
      </c>
      <c r="H123" s="9" t="s">
        <v>98</v>
      </c>
      <c r="J123" s="2"/>
    </row>
    <row r="124" spans="1:10" customFormat="1" ht="15" x14ac:dyDescent="0.25">
      <c r="A124" s="15" t="s">
        <v>99</v>
      </c>
      <c r="C124" s="13"/>
      <c r="D124" s="8">
        <f>C124*1</f>
        <v>0</v>
      </c>
      <c r="E124" s="8">
        <f>C124*1</f>
        <v>0</v>
      </c>
      <c r="F124" s="8"/>
      <c r="G124" s="8">
        <f>C124</f>
        <v>0</v>
      </c>
      <c r="H124" s="9" t="s">
        <v>117</v>
      </c>
      <c r="J124" s="2"/>
    </row>
    <row r="125" spans="1:10" customFormat="1" ht="15" x14ac:dyDescent="0.25">
      <c r="A125" s="15" t="s">
        <v>100</v>
      </c>
      <c r="C125" s="13"/>
      <c r="D125" s="8"/>
      <c r="E125" s="8">
        <f>C125*1</f>
        <v>0</v>
      </c>
      <c r="F125" s="8"/>
      <c r="H125" t="s">
        <v>101</v>
      </c>
      <c r="J125" s="2"/>
    </row>
    <row r="126" spans="1:10" customFormat="1" ht="15" x14ac:dyDescent="0.25">
      <c r="A126" s="15" t="s">
        <v>136</v>
      </c>
      <c r="C126" s="13"/>
      <c r="D126" s="8"/>
      <c r="E126" s="8"/>
      <c r="F126" s="8">
        <f>C126</f>
        <v>0</v>
      </c>
      <c r="H126" t="s">
        <v>102</v>
      </c>
      <c r="J126" s="2"/>
    </row>
    <row r="127" spans="1:10" customFormat="1" ht="15" x14ac:dyDescent="0.25">
      <c r="A127" s="15" t="s">
        <v>116</v>
      </c>
      <c r="C127" s="13"/>
      <c r="D127" s="8"/>
      <c r="E127" s="8"/>
      <c r="F127" s="8"/>
      <c r="G127" s="8">
        <f>C127</f>
        <v>0</v>
      </c>
      <c r="H127" t="s">
        <v>139</v>
      </c>
      <c r="J127" s="2"/>
    </row>
    <row r="128" spans="1:10" customFormat="1" ht="15" x14ac:dyDescent="0.25">
      <c r="A128" s="15" t="s">
        <v>113</v>
      </c>
      <c r="C128" s="13"/>
      <c r="D128" s="8"/>
      <c r="E128" s="8"/>
      <c r="F128" s="8">
        <f>C128</f>
        <v>0</v>
      </c>
      <c r="H128" t="s">
        <v>140</v>
      </c>
      <c r="J128" s="2"/>
    </row>
    <row r="129" spans="1:10" customFormat="1" ht="15" x14ac:dyDescent="0.25">
      <c r="A129" s="15" t="s">
        <v>126</v>
      </c>
      <c r="C129" s="13"/>
      <c r="D129" s="8"/>
      <c r="E129" s="8">
        <f>C129</f>
        <v>0</v>
      </c>
      <c r="F129" s="8"/>
      <c r="H129" s="2" t="s">
        <v>148</v>
      </c>
      <c r="J129" s="2"/>
    </row>
    <row r="130" spans="1:10" customFormat="1" ht="15" x14ac:dyDescent="0.25">
      <c r="A130" t="s">
        <v>103</v>
      </c>
      <c r="C130" s="8"/>
      <c r="D130" s="8">
        <f>SUM(D117:D129)</f>
        <v>0</v>
      </c>
      <c r="E130" s="8">
        <f>SUM(E117:E129)</f>
        <v>0</v>
      </c>
      <c r="F130" s="8">
        <f>SUM(F117:F129)</f>
        <v>0</v>
      </c>
      <c r="G130" s="8">
        <f>SUM(G117:G129)</f>
        <v>0</v>
      </c>
    </row>
    <row r="131" spans="1:10" s="2" customFormat="1" ht="15" x14ac:dyDescent="0.25"/>
    <row r="132" spans="1:10" s="2" customFormat="1" ht="15" x14ac:dyDescent="0.25"/>
    <row r="133" spans="1:10" s="2" customFormat="1" ht="15" x14ac:dyDescent="0.25"/>
    <row r="134" spans="1:10" s="2" customFormat="1" ht="15" x14ac:dyDescent="0.25">
      <c r="A134" s="1" t="s">
        <v>104</v>
      </c>
    </row>
    <row r="135" spans="1:10" s="2" customFormat="1" ht="15" x14ac:dyDescent="0.25">
      <c r="C135" s="1" t="s">
        <v>12</v>
      </c>
      <c r="D135" s="1" t="s">
        <v>13</v>
      </c>
      <c r="E135" s="1" t="s">
        <v>14</v>
      </c>
      <c r="F135" s="1" t="s">
        <v>115</v>
      </c>
    </row>
    <row r="136" spans="1:10" s="2" customFormat="1" ht="15" x14ac:dyDescent="0.25">
      <c r="C136" s="6">
        <f>D130-D112</f>
        <v>-0.11026220817850885</v>
      </c>
      <c r="D136" s="6">
        <f>E130-E112 + (F136*0.6)</f>
        <v>0</v>
      </c>
      <c r="E136" s="6">
        <f>F130-F112</f>
        <v>-7.9326328248089718E-4</v>
      </c>
      <c r="F136" s="6">
        <f>G130</f>
        <v>0</v>
      </c>
    </row>
    <row r="137" spans="1:10" s="2" customFormat="1" ht="15" x14ac:dyDescent="0.25">
      <c r="C137" s="6">
        <f>C136+D137</f>
        <v>-0.11026220817850885</v>
      </c>
      <c r="D137" s="6">
        <f>D136*2.5</f>
        <v>0</v>
      </c>
      <c r="E137" s="6">
        <f>E136/3</f>
        <v>-2.6442109416029906E-4</v>
      </c>
      <c r="F137" s="6"/>
      <c r="J137" s="2" t="s">
        <v>127</v>
      </c>
    </row>
    <row r="138" spans="1:10" s="2" customFormat="1" ht="15" x14ac:dyDescent="0.25">
      <c r="C138" s="25"/>
      <c r="D138" s="24"/>
    </row>
    <row r="139" spans="1:10" s="2" customFormat="1" ht="15" x14ac:dyDescent="0.25">
      <c r="A139" s="1" t="s">
        <v>105</v>
      </c>
    </row>
    <row r="140" spans="1:10" ht="15" x14ac:dyDescent="0.25">
      <c r="A140" s="2" t="s">
        <v>106</v>
      </c>
    </row>
    <row r="141" spans="1:10" ht="15" x14ac:dyDescent="0.25">
      <c r="A141" s="2" t="s">
        <v>107</v>
      </c>
    </row>
    <row r="142" spans="1:10" ht="15" x14ac:dyDescent="0.25">
      <c r="A142" s="9" t="s">
        <v>108</v>
      </c>
    </row>
    <row r="143" spans="1:10" ht="15" x14ac:dyDescent="0.25">
      <c r="A143" s="2" t="s">
        <v>109</v>
      </c>
    </row>
    <row r="144" spans="1:10" ht="15" x14ac:dyDescent="0.25">
      <c r="A144" s="9" t="s">
        <v>110</v>
      </c>
    </row>
  </sheetData>
  <sheetProtection selectLockedCells="1" selectUnlockedCells="1"/>
  <mergeCells count="5">
    <mergeCell ref="J12:J14"/>
    <mergeCell ref="D13:F13"/>
    <mergeCell ref="G13:I13"/>
    <mergeCell ref="D52:F52"/>
    <mergeCell ref="G52:I52"/>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Cofactor_Stoichiometry_1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SANDRA</cp:lastModifiedBy>
  <dcterms:created xsi:type="dcterms:W3CDTF">2020-04-21T13:34:51Z</dcterms:created>
  <dcterms:modified xsi:type="dcterms:W3CDTF">2020-06-03T05:55:57Z</dcterms:modified>
</cp:coreProperties>
</file>