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lo\Documents\mestrado\paa\BucketSort\Bucket-Sort\"/>
    </mc:Choice>
  </mc:AlternateContent>
  <xr:revisionPtr revIDLastSave="0" documentId="13_ncr:1_{30D3D41F-1B70-4E4C-8109-099AB854C552}" xr6:coauthVersionLast="47" xr6:coauthVersionMax="47" xr10:uidLastSave="{00000000-0000-0000-0000-000000000000}"/>
  <bookViews>
    <workbookView xWindow="-120" yWindow="-120" windowWidth="20730" windowHeight="11040" activeTab="1" xr2:uid="{639CA21C-F7A9-416D-9100-AB0319DBCEC6}"/>
  </bookViews>
  <sheets>
    <sheet name="100%" sheetId="1" r:id="rId1"/>
    <sheet name="50%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D10" i="3"/>
  <c r="C10" i="3"/>
  <c r="B10" i="3"/>
  <c r="C2" i="3"/>
  <c r="E2" i="3"/>
  <c r="D2" i="3"/>
  <c r="B2" i="3"/>
  <c r="B3" i="3"/>
  <c r="C3" i="3"/>
  <c r="D3" i="3"/>
  <c r="E3" i="3"/>
  <c r="E4" i="3"/>
  <c r="D4" i="3"/>
  <c r="C4" i="3"/>
  <c r="B4" i="3"/>
  <c r="B5" i="3"/>
  <c r="C5" i="3"/>
  <c r="D5" i="3"/>
  <c r="E5" i="3"/>
  <c r="E6" i="3"/>
  <c r="D6" i="3"/>
  <c r="C6" i="3"/>
  <c r="B6" i="3"/>
  <c r="B7" i="3"/>
  <c r="C7" i="3"/>
  <c r="D7" i="3"/>
  <c r="E7" i="3"/>
  <c r="E8" i="3"/>
  <c r="C8" i="3"/>
  <c r="D8" i="3"/>
  <c r="B8" i="3"/>
  <c r="B9" i="3"/>
  <c r="C9" i="3"/>
  <c r="D9" i="3"/>
  <c r="E9" i="3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B3" i="1"/>
  <c r="E3" i="1"/>
  <c r="D3" i="1"/>
  <c r="C3" i="1"/>
</calcChain>
</file>

<file path=xl/sharedStrings.xml><?xml version="1.0" encoding="utf-8"?>
<sst xmlns="http://schemas.openxmlformats.org/spreadsheetml/2006/main" count="10" uniqueCount="5">
  <si>
    <t>IS</t>
  </si>
  <si>
    <t>QS</t>
  </si>
  <si>
    <t>MS</t>
  </si>
  <si>
    <t>HS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</si>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</sst>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BucketSort: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'100%'!$B$1</c:f>
              <c:strCache>
                <c:ptCount val="1"/>
                <c:pt idx="0">
                  <c:v>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'100%'!$A$2:$A$10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'100%'!$B$2:$B$10</c:f>
              <c:numCache>
                <c:formatCode>0.000</c:formatCode>
                <c:ptCount val="9"/>
                <c:pt idx="0">
                  <c:v>0</c:v>
                </c:pt>
                <c:pt idx="1">
                  <c:v>0.99778175354003906</c:v>
                </c:pt>
                <c:pt idx="2">
                  <c:v>2.90727615356445</c:v>
                </c:pt>
                <c:pt idx="3">
                  <c:v>35.043716430663999</c:v>
                </c:pt>
                <c:pt idx="4">
                  <c:v>1417.9790019989</c:v>
                </c:pt>
                <c:pt idx="5">
                  <c:v>10929.640531539899</c:v>
                </c:pt>
                <c:pt idx="6">
                  <c:v>19385.973453521699</c:v>
                </c:pt>
                <c:pt idx="7">
                  <c:v>79198.0500221252</c:v>
                </c:pt>
                <c:pt idx="8">
                  <c:v>218812.31689453099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A-4421-8622-11CC697B2727}"/>
            </c:ext>
          </c:extLst>
        </c:ser>
        <c:ser>
          <c:idx val="1"/>
          <c:order val="1"/>
          <c:tx>
            <c:strRef>
              <c:f>'100%'!$C$1</c:f>
              <c:strCache>
                <c:ptCount val="1"/>
                <c:pt idx="0">
                  <c:v>QS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'100%'!$A$2:$A$10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'100%'!$C$2:$C$10</c:f>
              <c:numCache>
                <c:formatCode>0.000</c:formatCode>
                <c:ptCount val="9"/>
                <c:pt idx="0">
                  <c:v>0</c:v>
                </c:pt>
                <c:pt idx="1">
                  <c:v>0.40531158447265597</c:v>
                </c:pt>
                <c:pt idx="2">
                  <c:v>3.5755634307861301</c:v>
                </c:pt>
                <c:pt idx="3">
                  <c:v>43.459653854370103</c:v>
                </c:pt>
                <c:pt idx="4">
                  <c:v>1468.94884109497</c:v>
                </c:pt>
                <c:pt idx="5">
                  <c:v>11417.361021041801</c:v>
                </c:pt>
                <c:pt idx="6">
                  <c:v>18431.2849044799</c:v>
                </c:pt>
                <c:pt idx="7">
                  <c:v>82910.517692565903</c:v>
                </c:pt>
                <c:pt idx="8">
                  <c:v>220245.49245834298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A-4421-8622-11CC697B2727}"/>
            </c:ext>
          </c:extLst>
        </c:ser>
        <c:ser>
          <c:idx val="2"/>
          <c:order val="2"/>
          <c:tx>
            <c:strRef>
              <c:f>'100%'!$D$1</c:f>
              <c:strCache>
                <c:ptCount val="1"/>
                <c:pt idx="0">
                  <c:v>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'100%'!$A$2:$A$10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'100%'!$D$2:$D$10</c:f>
              <c:numCache>
                <c:formatCode>0.000</c:formatCode>
                <c:ptCount val="9"/>
                <c:pt idx="0">
                  <c:v>0</c:v>
                </c:pt>
                <c:pt idx="1">
                  <c:v>1.7418861389160101</c:v>
                </c:pt>
                <c:pt idx="2">
                  <c:v>2.0093917846679599</c:v>
                </c:pt>
                <c:pt idx="3">
                  <c:v>33.67280960083</c:v>
                </c:pt>
                <c:pt idx="4">
                  <c:v>1401.5982151031401</c:v>
                </c:pt>
                <c:pt idx="5">
                  <c:v>10954.527378082201</c:v>
                </c:pt>
                <c:pt idx="6">
                  <c:v>20808.216094970699</c:v>
                </c:pt>
                <c:pt idx="7">
                  <c:v>81741.831302642793</c:v>
                </c:pt>
                <c:pt idx="8">
                  <c:v>237934.94224548299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A-4421-8622-11CC697B2727}"/>
            </c:ext>
          </c:extLst>
        </c:ser>
        <c:ser>
          <c:idx val="3"/>
          <c:order val="3"/>
          <c:tx>
            <c:strRef>
              <c:f>'100%'!$E$1</c:f>
              <c:strCache>
                <c:ptCount val="1"/>
                <c:pt idx="0">
                  <c:v>HS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'100%'!$A$2:$A$10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'100%'!$E$2:$E$10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2.0010471343994101</c:v>
                </c:pt>
                <c:pt idx="3">
                  <c:v>34.913301467895501</c:v>
                </c:pt>
                <c:pt idx="4">
                  <c:v>1406.5475463867101</c:v>
                </c:pt>
                <c:pt idx="5">
                  <c:v>11004.119634628199</c:v>
                </c:pt>
                <c:pt idx="6">
                  <c:v>19397.417068481398</c:v>
                </c:pt>
                <c:pt idx="7">
                  <c:v>75225.584506988496</c:v>
                </c:pt>
                <c:pt idx="8">
                  <c:v>232012.171983718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FA-4421-8622-11CC697B2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3597327"/>
        <c:axId val="1272840736"/>
      </c:barChart>
      <c:catAx>
        <c:axId val="114359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Tamanho do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840736"/>
        <c:crosses val="autoZero"/>
        <c:auto val="1"/>
        <c:lblAlgn val="ctr"/>
        <c:lblOffset val="100"/>
        <c:noMultiLvlLbl val="0"/>
      </c:catAx>
      <c:valAx>
        <c:axId val="1272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bg1"/>
                    </a:solidFill>
                  </a:rPr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9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'100%'!$B$1</c:f>
              <c:strCache>
                <c:ptCount val="1"/>
                <c:pt idx="0">
                  <c:v>IS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'100%'!$A$2:$A$10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'100%'!$B$2:$B$10</c:f>
              <c:numCache>
                <c:formatCode>0.000</c:formatCode>
                <c:ptCount val="9"/>
                <c:pt idx="0">
                  <c:v>0</c:v>
                </c:pt>
                <c:pt idx="1">
                  <c:v>0.99778175354003906</c:v>
                </c:pt>
                <c:pt idx="2">
                  <c:v>2.90727615356445</c:v>
                </c:pt>
                <c:pt idx="3">
                  <c:v>35.043716430663999</c:v>
                </c:pt>
                <c:pt idx="4">
                  <c:v>1417.9790019989</c:v>
                </c:pt>
                <c:pt idx="5">
                  <c:v>10929.640531539899</c:v>
                </c:pt>
                <c:pt idx="6">
                  <c:v>19385.973453521699</c:v>
                </c:pt>
                <c:pt idx="7">
                  <c:v>79198.0500221252</c:v>
                </c:pt>
                <c:pt idx="8">
                  <c:v>218812.31689453099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8F4-AF8D-A18A99820037}"/>
            </c:ext>
          </c:extLst>
        </c:ser>
        <c:ser>
          <c:idx val="1"/>
          <c:order val="1"/>
          <c:tx>
            <c:strRef>
              <c:f>'100%'!$C$1</c:f>
              <c:strCache>
                <c:ptCount val="1"/>
                <c:pt idx="0">
                  <c:v>QS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'100%'!$A$2:$A$10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'100%'!$C$2:$C$10</c:f>
              <c:numCache>
                <c:formatCode>0.000</c:formatCode>
                <c:ptCount val="9"/>
                <c:pt idx="0">
                  <c:v>0</c:v>
                </c:pt>
                <c:pt idx="1">
                  <c:v>0.40531158447265597</c:v>
                </c:pt>
                <c:pt idx="2">
                  <c:v>3.5755634307861301</c:v>
                </c:pt>
                <c:pt idx="3">
                  <c:v>43.459653854370103</c:v>
                </c:pt>
                <c:pt idx="4">
                  <c:v>1468.94884109497</c:v>
                </c:pt>
                <c:pt idx="5">
                  <c:v>11417.361021041801</c:v>
                </c:pt>
                <c:pt idx="6">
                  <c:v>18431.2849044799</c:v>
                </c:pt>
                <c:pt idx="7">
                  <c:v>82910.517692565903</c:v>
                </c:pt>
                <c:pt idx="8">
                  <c:v>220245.49245834298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5-48F4-AF8D-A18A99820037}"/>
            </c:ext>
          </c:extLst>
        </c:ser>
        <c:ser>
          <c:idx val="2"/>
          <c:order val="2"/>
          <c:tx>
            <c:strRef>
              <c:f>'100%'!$D$1</c:f>
              <c:strCache>
                <c:ptCount val="1"/>
                <c:pt idx="0">
                  <c:v>MS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'100%'!$A$2:$A$10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'100%'!$D$2:$D$10</c:f>
              <c:numCache>
                <c:formatCode>0.000</c:formatCode>
                <c:ptCount val="9"/>
                <c:pt idx="0">
                  <c:v>0</c:v>
                </c:pt>
                <c:pt idx="1">
                  <c:v>1.7418861389160101</c:v>
                </c:pt>
                <c:pt idx="2">
                  <c:v>2.0093917846679599</c:v>
                </c:pt>
                <c:pt idx="3">
                  <c:v>33.67280960083</c:v>
                </c:pt>
                <c:pt idx="4">
                  <c:v>1401.5982151031401</c:v>
                </c:pt>
                <c:pt idx="5">
                  <c:v>10954.527378082201</c:v>
                </c:pt>
                <c:pt idx="6">
                  <c:v>20808.216094970699</c:v>
                </c:pt>
                <c:pt idx="7">
                  <c:v>81741.831302642793</c:v>
                </c:pt>
                <c:pt idx="8">
                  <c:v>237934.94224548299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5-48F4-AF8D-A18A99820037}"/>
            </c:ext>
          </c:extLst>
        </c:ser>
        <c:ser>
          <c:idx val="3"/>
          <c:order val="3"/>
          <c:tx>
            <c:strRef>
              <c:f>'100%'!$E$1</c:f>
              <c:strCache>
                <c:ptCount val="1"/>
                <c:pt idx="0">
                  <c:v>HS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'100%'!$A$2:$A$10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'100%'!$E$2:$E$10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2.0010471343994101</c:v>
                </c:pt>
                <c:pt idx="3">
                  <c:v>34.913301467895501</c:v>
                </c:pt>
                <c:pt idx="4">
                  <c:v>1406.5475463867101</c:v>
                </c:pt>
                <c:pt idx="5">
                  <c:v>11004.119634628199</c:v>
                </c:pt>
                <c:pt idx="6">
                  <c:v>19397.417068481398</c:v>
                </c:pt>
                <c:pt idx="7">
                  <c:v>75225.584506988496</c:v>
                </c:pt>
                <c:pt idx="8">
                  <c:v>232012.171983718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95-48F4-AF8D-A18A9982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42112"/>
        <c:axId val="1336361423"/>
      </c:lineChart>
      <c:catAx>
        <c:axId val="260442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361423"/>
        <c:crosses val="autoZero"/>
        <c:auto val="1"/>
        <c:lblAlgn val="ctr"/>
        <c:lblOffset val="100"/>
        <c:noMultiLvlLbl val="0"/>
      </c:catAx>
      <c:valAx>
        <c:axId val="13363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BucketSort para metade</a:t>
            </a:r>
            <a:r>
              <a:rPr lang="pt-BR" baseline="0"/>
              <a:t> dos baldes</a:t>
            </a:r>
            <a:r>
              <a:rPr lang="pt-BR"/>
              <a:t>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'50%'!$B$1</c:f>
              <c:strCache>
                <c:ptCount val="1"/>
                <c:pt idx="0">
                  <c:v>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'50%'!$A$2:$A$10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'50%'!$B$2:$B$10</c:f>
              <c:numCache>
                <c:formatCode>0.000</c:formatCode>
                <c:ptCount val="9"/>
                <c:pt idx="0">
                  <c:v>1.5070000000000001</c:v>
                </c:pt>
                <c:pt idx="1">
                  <c:v>1.7429999999999999</c:v>
                </c:pt>
                <c:pt idx="2">
                  <c:v>2.73</c:v>
                </c:pt>
                <c:pt idx="3">
                  <c:v>40.023999999999994</c:v>
                </c:pt>
                <c:pt idx="4">
                  <c:v>1046.0529999999999</c:v>
                </c:pt>
                <c:pt idx="5">
                  <c:v>10239.281999999999</c:v>
                </c:pt>
                <c:pt idx="6">
                  <c:v>20994.411</c:v>
                </c:pt>
                <c:pt idx="7">
                  <c:v>68863.057000000001</c:v>
                </c:pt>
                <c:pt idx="8">
                  <c:v>114514.871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D-47BB-A4BB-DCF8BADA38F8}"/>
            </c:ext>
          </c:extLst>
        </c:ser>
        <c:ser>
          <c:idx val="1"/>
          <c:order val="1"/>
          <c:tx>
            <c:strRef>
              <c:f>'50%'!$C$1</c:f>
              <c:strCache>
                <c:ptCount val="1"/>
                <c:pt idx="0">
                  <c:v>QS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'50%'!$A$2:$A$10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'50%'!$C$2:$C$10</c:f>
              <c:numCache>
                <c:formatCode>0.000</c:formatCode>
                <c:ptCount val="9"/>
                <c:pt idx="0">
                  <c:v>1.0449999999999999</c:v>
                </c:pt>
                <c:pt idx="1">
                  <c:v>2.2669999999999999</c:v>
                </c:pt>
                <c:pt idx="2">
                  <c:v>3.4949999999999997</c:v>
                </c:pt>
                <c:pt idx="3">
                  <c:v>31.25</c:v>
                </c:pt>
                <c:pt idx="4">
                  <c:v>1065.145</c:v>
                </c:pt>
                <c:pt idx="5">
                  <c:v>10448.295</c:v>
                </c:pt>
                <c:pt idx="6">
                  <c:v>20499.645</c:v>
                </c:pt>
                <c:pt idx="7">
                  <c:v>75067.724000000002</c:v>
                </c:pt>
                <c:pt idx="8">
                  <c:v>117547.60400000001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D-47BB-A4BB-DCF8BADA38F8}"/>
            </c:ext>
          </c:extLst>
        </c:ser>
        <c:ser>
          <c:idx val="2"/>
          <c:order val="2"/>
          <c:tx>
            <c:strRef>
              <c:f>'50%'!$D$1</c:f>
              <c:strCache>
                <c:ptCount val="1"/>
                <c:pt idx="0">
                  <c:v>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'50%'!$A$2:$A$10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'50%'!$D$2:$D$10</c:f>
              <c:numCache>
                <c:formatCode>0.000</c:formatCode>
                <c:ptCount val="9"/>
                <c:pt idx="0">
                  <c:v>0.99599999999999989</c:v>
                </c:pt>
                <c:pt idx="1">
                  <c:v>1.484</c:v>
                </c:pt>
                <c:pt idx="2">
                  <c:v>1.5839999999999999</c:v>
                </c:pt>
                <c:pt idx="3">
                  <c:v>25.44</c:v>
                </c:pt>
                <c:pt idx="4">
                  <c:v>1128.836</c:v>
                </c:pt>
                <c:pt idx="5">
                  <c:v>10592.081</c:v>
                </c:pt>
                <c:pt idx="6">
                  <c:v>20777.488999999998</c:v>
                </c:pt>
                <c:pt idx="7">
                  <c:v>67679.501000000004</c:v>
                </c:pt>
                <c:pt idx="8">
                  <c:v>151321.45800000001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D-47BB-A4BB-DCF8BADA38F8}"/>
            </c:ext>
          </c:extLst>
        </c:ser>
        <c:ser>
          <c:idx val="3"/>
          <c:order val="3"/>
          <c:tx>
            <c:strRef>
              <c:f>'50%'!$E$1</c:f>
              <c:strCache>
                <c:ptCount val="1"/>
                <c:pt idx="0">
                  <c:v>HS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'50%'!$A$2:$A$10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'50%'!$E$2:$E$10</c:f>
              <c:numCache>
                <c:formatCode>0.000</c:formatCode>
                <c:ptCount val="9"/>
                <c:pt idx="0">
                  <c:v>1.774</c:v>
                </c:pt>
                <c:pt idx="1">
                  <c:v>1.74</c:v>
                </c:pt>
                <c:pt idx="2">
                  <c:v>1.9980000000000002</c:v>
                </c:pt>
                <c:pt idx="3">
                  <c:v>28.129000000000001</c:v>
                </c:pt>
                <c:pt idx="4">
                  <c:v>1005.1349999999999</c:v>
                </c:pt>
                <c:pt idx="5">
                  <c:v>10512.014000000001</c:v>
                </c:pt>
                <c:pt idx="6">
                  <c:v>19929.259999999998</c:v>
                </c:pt>
                <c:pt idx="7">
                  <c:v>69132.615000000005</c:v>
                </c:pt>
                <c:pt idx="8">
                  <c:v>148169.541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D-47BB-A4BB-DCF8BADA3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3597327"/>
        <c:axId val="1272840736"/>
      </c:barChart>
      <c:catAx>
        <c:axId val="114359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Tamanho do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840736"/>
        <c:crosses val="autoZero"/>
        <c:auto val="1"/>
        <c:lblAlgn val="ctr"/>
        <c:lblOffset val="100"/>
        <c:noMultiLvlLbl val="0"/>
      </c:catAx>
      <c:valAx>
        <c:axId val="1272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bg1"/>
                    </a:solidFill>
                  </a:rPr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9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'50%'!$B$1</c:f>
              <c:strCache>
                <c:ptCount val="1"/>
                <c:pt idx="0">
                  <c:v>IS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'50%'!$A$2:$A$10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'50%'!$B$2:$B$10</c:f>
              <c:numCache>
                <c:formatCode>0.000</c:formatCode>
                <c:ptCount val="9"/>
                <c:pt idx="0">
                  <c:v>1.5070000000000001</c:v>
                </c:pt>
                <c:pt idx="1">
                  <c:v>1.7429999999999999</c:v>
                </c:pt>
                <c:pt idx="2">
                  <c:v>2.73</c:v>
                </c:pt>
                <c:pt idx="3">
                  <c:v>40.023999999999994</c:v>
                </c:pt>
                <c:pt idx="4">
                  <c:v>1046.0529999999999</c:v>
                </c:pt>
                <c:pt idx="5">
                  <c:v>10239.281999999999</c:v>
                </c:pt>
                <c:pt idx="6">
                  <c:v>20994.411</c:v>
                </c:pt>
                <c:pt idx="7">
                  <c:v>68863.057000000001</c:v>
                </c:pt>
                <c:pt idx="8">
                  <c:v>114514.871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D-42ED-A280-BB77CBCE3DC7}"/>
            </c:ext>
          </c:extLst>
        </c:ser>
        <c:ser>
          <c:idx val="1"/>
          <c:order val="1"/>
          <c:tx>
            <c:strRef>
              <c:f>'50%'!$C$1</c:f>
              <c:strCache>
                <c:ptCount val="1"/>
                <c:pt idx="0">
                  <c:v>QS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'50%'!$A$2:$A$10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'50%'!$C$2:$C$10</c:f>
              <c:numCache>
                <c:formatCode>0.000</c:formatCode>
                <c:ptCount val="9"/>
                <c:pt idx="0">
                  <c:v>1.0449999999999999</c:v>
                </c:pt>
                <c:pt idx="1">
                  <c:v>2.2669999999999999</c:v>
                </c:pt>
                <c:pt idx="2">
                  <c:v>3.4949999999999997</c:v>
                </c:pt>
                <c:pt idx="3">
                  <c:v>31.25</c:v>
                </c:pt>
                <c:pt idx="4">
                  <c:v>1065.145</c:v>
                </c:pt>
                <c:pt idx="5">
                  <c:v>10448.295</c:v>
                </c:pt>
                <c:pt idx="6">
                  <c:v>20499.645</c:v>
                </c:pt>
                <c:pt idx="7">
                  <c:v>75067.724000000002</c:v>
                </c:pt>
                <c:pt idx="8">
                  <c:v>117547.60400000001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D-42ED-A280-BB77CBCE3DC7}"/>
            </c:ext>
          </c:extLst>
        </c:ser>
        <c:ser>
          <c:idx val="2"/>
          <c:order val="2"/>
          <c:tx>
            <c:strRef>
              <c:f>'50%'!$D$1</c:f>
              <c:strCache>
                <c:ptCount val="1"/>
                <c:pt idx="0">
                  <c:v>MS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'50%'!$A$2:$A$10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'50%'!$D$2:$D$10</c:f>
              <c:numCache>
                <c:formatCode>0.000</c:formatCode>
                <c:ptCount val="9"/>
                <c:pt idx="0">
                  <c:v>0.99599999999999989</c:v>
                </c:pt>
                <c:pt idx="1">
                  <c:v>1.484</c:v>
                </c:pt>
                <c:pt idx="2">
                  <c:v>1.5839999999999999</c:v>
                </c:pt>
                <c:pt idx="3">
                  <c:v>25.44</c:v>
                </c:pt>
                <c:pt idx="4">
                  <c:v>1128.836</c:v>
                </c:pt>
                <c:pt idx="5">
                  <c:v>10592.081</c:v>
                </c:pt>
                <c:pt idx="6">
                  <c:v>20777.488999999998</c:v>
                </c:pt>
                <c:pt idx="7">
                  <c:v>67679.501000000004</c:v>
                </c:pt>
                <c:pt idx="8">
                  <c:v>151321.45800000001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2D-42ED-A280-BB77CBCE3DC7}"/>
            </c:ext>
          </c:extLst>
        </c:ser>
        <c:ser>
          <c:idx val="3"/>
          <c:order val="3"/>
          <c:tx>
            <c:strRef>
              <c:f>'50%'!$E$1</c:f>
              <c:strCache>
                <c:ptCount val="1"/>
                <c:pt idx="0">
                  <c:v>HS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'50%'!$A$2:$A$10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30000</c:v>
                </c:pt>
                <c:pt idx="5" formatCode="#,##0">
                  <c:v>80000</c:v>
                </c:pt>
                <c:pt idx="6" formatCode="#,##0">
                  <c:v>100000</c:v>
                </c:pt>
                <c:pt idx="7" formatCode="#,##0">
                  <c:v>150000</c:v>
                </c:pt>
                <c:pt idx="8" formatCode="#,##0">
                  <c:v>200000</c:v>
                </c:pt>
              </c:numCache>
            </c:numRef>
          </c:cat>
          <c:val>
            <c:numRef>
              <c:f>'50%'!$E$2:$E$10</c:f>
              <c:numCache>
                <c:formatCode>0.000</c:formatCode>
                <c:ptCount val="9"/>
                <c:pt idx="0">
                  <c:v>1.774</c:v>
                </c:pt>
                <c:pt idx="1">
                  <c:v>1.74</c:v>
                </c:pt>
                <c:pt idx="2">
                  <c:v>1.9980000000000002</c:v>
                </c:pt>
                <c:pt idx="3">
                  <c:v>28.129000000000001</c:v>
                </c:pt>
                <c:pt idx="4">
                  <c:v>1005.1349999999999</c:v>
                </c:pt>
                <c:pt idx="5">
                  <c:v>10512.014000000001</c:v>
                </c:pt>
                <c:pt idx="6">
                  <c:v>19929.259999999998</c:v>
                </c:pt>
                <c:pt idx="7">
                  <c:v>69132.615000000005</c:v>
                </c:pt>
                <c:pt idx="8">
                  <c:v>148169.541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D-42ED-A280-BB77CBCE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42112"/>
        <c:axId val="1336361423"/>
      </c:lineChart>
      <c:catAx>
        <c:axId val="260442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361423"/>
        <c:crosses val="autoZero"/>
        <c:auto val="1"/>
        <c:lblAlgn val="ctr"/>
        <c:lblOffset val="100"/>
        <c:noMultiLvlLbl val="0"/>
      </c:catAx>
      <c:valAx>
        <c:axId val="13363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4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404811</xdr:colOff>
      <xdr:row>0</xdr:row>
      <xdr:rowOff>38105</xdr:rowOff>
    </xdr:from>
    <xdr:to>
      <xdr:col>18</xdr:col>
      <xdr:colOff>466724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952283-1558-32A3-E014-6AF84E86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552449</xdr:colOff>
      <xdr:row>29</xdr:row>
      <xdr:rowOff>157162</xdr:rowOff>
    </xdr:from>
    <xdr:to>
      <xdr:col>14</xdr:col>
      <xdr:colOff>485774</xdr:colOff>
      <xdr:row>47</xdr:row>
      <xdr:rowOff>184162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7BFE75-3C29-E033-F1CA-AC09ED3B5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404811</xdr:colOff>
      <xdr:row>0</xdr:row>
      <xdr:rowOff>38105</xdr:rowOff>
    </xdr:from>
    <xdr:to>
      <xdr:col>18</xdr:col>
      <xdr:colOff>466724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F812A4-06FA-4995-A9FA-48EC298B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552449</xdr:colOff>
      <xdr:row>29</xdr:row>
      <xdr:rowOff>157162</xdr:rowOff>
    </xdr:from>
    <xdr:to>
      <xdr:col>14</xdr:col>
      <xdr:colOff>485774</xdr:colOff>
      <xdr:row>47</xdr:row>
      <xdr:rowOff>184162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4DD9D6-23B1-4BD0-8393-93DC2046C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08ED9-E849-4F26-817F-CE81F96B6D58}" name="Tabela1" displayName="Tabela1" ref="A1:E10" totalsRowShown="0" headerRowDxfId="13" dataDxfId="12">
  <autoFilter ref="A1:E10" xr:uid="{36B08ED9-E849-4F26-817F-CE81F96B6D58}"/>
  <tableColumns count="5">
    <tableColumn id="1" xr3:uid="{01F3B5CB-057E-406D-8088-8A84E15C81E6}" name="Size" dataDxfId="11"/>
    <tableColumn id="2" xr3:uid="{1F44DD9C-B16C-4EA6-A872-3B6DA18CCF01}" name="IS" dataDxfId="10"/>
    <tableColumn id="3" xr3:uid="{A3280B14-5850-4538-8A4C-973AE7B394A0}" name="QS" dataDxfId="9"/>
    <tableColumn id="4" xr3:uid="{6B36471B-F289-4F72-8FCA-27E0D7423E05}" name="MS" dataDxfId="8"/>
    <tableColumn id="5" xr3:uid="{FD79200C-D9D4-4B45-8132-53E034063A1A}" name="H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35C52A-D5CA-4584-B483-48CF98BB99F9}" name="Tabela13" displayName="Tabela13" ref="A1:E10" totalsRowShown="0" headerRowDxfId="6" dataDxfId="5">
  <autoFilter ref="A1:E10" xr:uid="{36B08ED9-E849-4F26-817F-CE81F96B6D58}"/>
  <tableColumns count="5">
    <tableColumn id="1" xr3:uid="{2048F242-657C-41B7-AE47-2E14A23AA537}" name="Size" dataDxfId="4"/>
    <tableColumn id="2" xr3:uid="{7B58AFF3-BBB8-4074-BE84-043BE10A5D10}" name="IS" dataDxfId="3"/>
    <tableColumn id="3" xr3:uid="{F61C8980-8DEF-4C67-8E48-0AD2697BC06D}" name="QS" dataDxfId="2"/>
    <tableColumn id="4" xr3:uid="{DB0AAAFA-66A0-4C22-9830-E6861CA167C8}" name="MS" dataDxfId="1"/>
    <tableColumn id="5" xr3:uid="{3A38B6FF-4A41-4458-A82F-668AFFCEC5C9}" name="H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83E5-8B21-4558-A6E4-4F99F8AD8303}">
  <dimension ref="A1:E10"/>
  <sheetViews>
    <sheetView zoomScaleNormal="100" workbookViewId="0">
      <selection activeCell="B10" sqref="B10"/>
    </sheetView>
  </sheetViews>
  <sheetFormatPr defaultRowHeight="15" x14ac:dyDescent="0.25"/>
  <cols>
    <col min="2" max="2" width="25" bestFit="1" customWidth="1"/>
    <col min="3" max="5" width="10.5703125" bestFit="1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100</v>
      </c>
      <c r="B2" s="3">
        <v>0</v>
      </c>
      <c r="C2" s="3">
        <v>0</v>
      </c>
      <c r="D2" s="3">
        <v>0</v>
      </c>
      <c r="E2" s="3">
        <v>0</v>
      </c>
    </row>
    <row r="3" spans="1:5" x14ac:dyDescent="0.25">
      <c r="A3" s="1">
        <v>500</v>
      </c>
      <c r="B3" s="3">
        <f>1000*0.000997781753540039</f>
        <v>0.99778175354003906</v>
      </c>
      <c r="C3" s="3">
        <f>1000*0.000405311584472656</f>
        <v>0.40531158447265597</v>
      </c>
      <c r="D3" s="3">
        <f>1000*0.00174188613891601</f>
        <v>1.7418861389160101</v>
      </c>
      <c r="E3" s="3">
        <f>0</f>
        <v>0</v>
      </c>
    </row>
    <row r="4" spans="1:5" x14ac:dyDescent="0.25">
      <c r="A4" s="2">
        <v>1000</v>
      </c>
      <c r="B4" s="3">
        <f>1000*0.00290727615356445</f>
        <v>2.90727615356445</v>
      </c>
      <c r="C4" s="3">
        <f>1000*0.00357556343078613</f>
        <v>3.5755634307861301</v>
      </c>
      <c r="D4" s="3">
        <f>1000*0.00200939178466796</f>
        <v>2.0093917846679599</v>
      </c>
      <c r="E4" s="3">
        <f>1000*0.00200104713439941</f>
        <v>2.0010471343994101</v>
      </c>
    </row>
    <row r="5" spans="1:5" x14ac:dyDescent="0.25">
      <c r="A5" s="2">
        <v>5000</v>
      </c>
      <c r="B5" s="3">
        <f>1000*0.035043716430664</f>
        <v>35.043716430663999</v>
      </c>
      <c r="C5" s="3">
        <f>1000*0.0434596538543701</f>
        <v>43.459653854370103</v>
      </c>
      <c r="D5" s="3">
        <f>1000*0.03367280960083</f>
        <v>33.67280960083</v>
      </c>
      <c r="E5" s="3">
        <f>1000*0.0349133014678955</f>
        <v>34.913301467895501</v>
      </c>
    </row>
    <row r="6" spans="1:5" x14ac:dyDescent="0.25">
      <c r="A6" s="2">
        <v>30000</v>
      </c>
      <c r="B6" s="3">
        <f>1000*1.4179790019989</f>
        <v>1417.9790019989</v>
      </c>
      <c r="C6" s="3">
        <f>1000*1.46894884109497</f>
        <v>1468.94884109497</v>
      </c>
      <c r="D6" s="3">
        <f>1000*1.40159821510314</f>
        <v>1401.5982151031401</v>
      </c>
      <c r="E6" s="3">
        <f>1000*1.40654754638671</f>
        <v>1406.5475463867101</v>
      </c>
    </row>
    <row r="7" spans="1:5" x14ac:dyDescent="0.25">
      <c r="A7" s="2">
        <v>80000</v>
      </c>
      <c r="B7" s="3">
        <f>1000*10.9296405315399</f>
        <v>10929.640531539899</v>
      </c>
      <c r="C7" s="3">
        <f>1000*11.4173610210418</f>
        <v>11417.361021041801</v>
      </c>
      <c r="D7" s="3">
        <f>1000*10.9545273780822</f>
        <v>10954.527378082201</v>
      </c>
      <c r="E7" s="3">
        <f>1000*11.0041196346282</f>
        <v>11004.119634628199</v>
      </c>
    </row>
    <row r="8" spans="1:5" x14ac:dyDescent="0.25">
      <c r="A8" s="2">
        <v>100000</v>
      </c>
      <c r="B8" s="3">
        <f>1000*19.3859734535217</f>
        <v>19385.973453521699</v>
      </c>
      <c r="C8" s="3">
        <f>1000*18.4312849044799</f>
        <v>18431.2849044799</v>
      </c>
      <c r="D8" s="3">
        <f>1000*20.8082160949707</f>
        <v>20808.216094970699</v>
      </c>
      <c r="E8" s="3">
        <f>1000*19.3974170684814</f>
        <v>19397.417068481398</v>
      </c>
    </row>
    <row r="9" spans="1:5" x14ac:dyDescent="0.25">
      <c r="A9" s="2">
        <v>150000</v>
      </c>
      <c r="B9" s="3">
        <f>1000*79.1980500221252</f>
        <v>79198.0500221252</v>
      </c>
      <c r="C9" s="3">
        <f>1000*82.9105176925659</f>
        <v>82910.517692565903</v>
      </c>
      <c r="D9" s="3">
        <f>1000*81.7418313026428</f>
        <v>81741.831302642793</v>
      </c>
      <c r="E9" s="3">
        <f>1000*75.2255845069885</f>
        <v>75225.584506988496</v>
      </c>
    </row>
    <row r="10" spans="1:5" x14ac:dyDescent="0.25">
      <c r="A10" s="2">
        <v>200000</v>
      </c>
      <c r="B10" s="3">
        <f>218.812316894531*1000</f>
        <v>218812.31689453099</v>
      </c>
      <c r="C10" s="3">
        <f>1000*220.245492458343</f>
        <v>220245.49245834298</v>
      </c>
      <c r="D10" s="3">
        <f>1000*237.934942245483</f>
        <v>237934.94224548299</v>
      </c>
      <c r="E10" s="3">
        <f>1000*232.012171983718</f>
        <v>232012.171983718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4014BC5-6B25-47DA-9ED0-CF97F6299B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'100%'!C:C</xm:f>
              <xm:sqref>R8</xm:sqref>
            </x14:sparkline>
            <x14:sparkline>
              <xm:f>'100%'!C:C</xm:f>
              <xm:sqref>R9</xm:sqref>
            </x14:sparkline>
            <x14:sparkline>
              <xm:f>'100%'!C:C</xm:f>
              <xm:sqref>R10</xm:sqref>
            </x14:sparkline>
            <x14:sparkline>
              <xm:f>'100%'!C:C</xm:f>
              <xm:sqref>R11</xm:sqref>
            </x14:sparkline>
            <x14:sparkline>
              <xm:f>'100%'!C:C</xm:f>
              <xm:sqref>R12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B1F3-AF1F-46F0-BC70-D02735944337}">
  <dimension ref="A1:E10"/>
  <sheetViews>
    <sheetView tabSelected="1" topLeftCell="B1" zoomScaleNormal="100" workbookViewId="0">
      <selection activeCell="H12" sqref="H12"/>
    </sheetView>
  </sheetViews>
  <sheetFormatPr defaultRowHeight="15" x14ac:dyDescent="0.25"/>
  <cols>
    <col min="2" max="2" width="25" bestFit="1" customWidth="1"/>
    <col min="3" max="5" width="10.5703125" bestFit="1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100</v>
      </c>
      <c r="B2" s="3">
        <f>1000*0.001507</f>
        <v>1.5070000000000001</v>
      </c>
      <c r="C2" s="3">
        <f>1000*0.001045</f>
        <v>1.0449999999999999</v>
      </c>
      <c r="D2" s="3">
        <f>1000*0.000996</f>
        <v>0.99599999999999989</v>
      </c>
      <c r="E2" s="3">
        <f>1000*0.001774</f>
        <v>1.774</v>
      </c>
    </row>
    <row r="3" spans="1:5" x14ac:dyDescent="0.25">
      <c r="A3" s="1">
        <v>500</v>
      </c>
      <c r="B3" s="3">
        <f>1000*0.001743</f>
        <v>1.7429999999999999</v>
      </c>
      <c r="C3" s="3">
        <f>1000*0.002267</f>
        <v>2.2669999999999999</v>
      </c>
      <c r="D3" s="3">
        <f>1000*0.001484</f>
        <v>1.484</v>
      </c>
      <c r="E3" s="3">
        <f>0.00174*1000</f>
        <v>1.74</v>
      </c>
    </row>
    <row r="4" spans="1:5" x14ac:dyDescent="0.25">
      <c r="A4" s="2">
        <v>1000</v>
      </c>
      <c r="B4" s="3">
        <f>1000*0.00273</f>
        <v>2.73</v>
      </c>
      <c r="C4" s="3">
        <f>1000*0.003495</f>
        <v>3.4949999999999997</v>
      </c>
      <c r="D4" s="3">
        <f>1000*0.001584</f>
        <v>1.5839999999999999</v>
      </c>
      <c r="E4" s="3">
        <f>1000*0.001998</f>
        <v>1.9980000000000002</v>
      </c>
    </row>
    <row r="5" spans="1:5" x14ac:dyDescent="0.25">
      <c r="A5" s="2">
        <v>5000</v>
      </c>
      <c r="B5" s="3">
        <f>1000*0.040024</f>
        <v>40.023999999999994</v>
      </c>
      <c r="C5" s="3">
        <f>1000*0.03125</f>
        <v>31.25</v>
      </c>
      <c r="D5" s="3">
        <f>1000*0.02544</f>
        <v>25.44</v>
      </c>
      <c r="E5" s="3">
        <f>1000*0.028129</f>
        <v>28.129000000000001</v>
      </c>
    </row>
    <row r="6" spans="1:5" x14ac:dyDescent="0.25">
      <c r="A6" s="2">
        <v>30000</v>
      </c>
      <c r="B6" s="3">
        <f>1000*1.046053</f>
        <v>1046.0529999999999</v>
      </c>
      <c r="C6" s="3">
        <f>1000*1.065145</f>
        <v>1065.145</v>
      </c>
      <c r="D6" s="3">
        <f>1000*1.128836</f>
        <v>1128.836</v>
      </c>
      <c r="E6" s="3">
        <f>1000*1.005135</f>
        <v>1005.1349999999999</v>
      </c>
    </row>
    <row r="7" spans="1:5" x14ac:dyDescent="0.25">
      <c r="A7" s="2">
        <v>80000</v>
      </c>
      <c r="B7" s="3">
        <f>1000*10.239282</f>
        <v>10239.281999999999</v>
      </c>
      <c r="C7" s="3">
        <f>1000*10.448295</f>
        <v>10448.295</v>
      </c>
      <c r="D7" s="3">
        <f>1000*10.592081</f>
        <v>10592.081</v>
      </c>
      <c r="E7" s="3">
        <f>1000*10.512014</f>
        <v>10512.014000000001</v>
      </c>
    </row>
    <row r="8" spans="1:5" x14ac:dyDescent="0.25">
      <c r="A8" s="2">
        <v>100000</v>
      </c>
      <c r="B8" s="3">
        <f>1000*20.994411</f>
        <v>20994.411</v>
      </c>
      <c r="C8" s="3">
        <f>1000*20.499645</f>
        <v>20499.645</v>
      </c>
      <c r="D8" s="3">
        <f>1000*20.777489</f>
        <v>20777.488999999998</v>
      </c>
      <c r="E8" s="3">
        <f>1000*19.92926</f>
        <v>19929.259999999998</v>
      </c>
    </row>
    <row r="9" spans="1:5" x14ac:dyDescent="0.25">
      <c r="A9" s="2">
        <v>150000</v>
      </c>
      <c r="B9" s="3">
        <f>1000*68.863057</f>
        <v>68863.057000000001</v>
      </c>
      <c r="C9" s="3">
        <f>1000*75.067724</f>
        <v>75067.724000000002</v>
      </c>
      <c r="D9" s="3">
        <f>1000*67.679501</f>
        <v>67679.501000000004</v>
      </c>
      <c r="E9" s="3">
        <f>1000*69.132615</f>
        <v>69132.615000000005</v>
      </c>
    </row>
    <row r="10" spans="1:5" x14ac:dyDescent="0.25">
      <c r="A10" s="2">
        <v>200000</v>
      </c>
      <c r="B10" s="3">
        <f>114.514871  *1000</f>
        <v>114514.871</v>
      </c>
      <c r="C10" s="3">
        <f>1000*117.547604</f>
        <v>117547.60400000001</v>
      </c>
      <c r="D10" s="3">
        <f>1000*151.321458</f>
        <v>151321.45800000001</v>
      </c>
      <c r="E10" s="3">
        <f>1000*148.169541</f>
        <v>148169.541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2933C85-FE9B-4C09-8AE0-1CCDDFE1C44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'50%'!C:C</xm:f>
              <xm:sqref>R8</xm:sqref>
            </x14:sparkline>
            <x14:sparkline>
              <xm:f>'50%'!C:C</xm:f>
              <xm:sqref>R9</xm:sqref>
            </x14:sparkline>
            <x14:sparkline>
              <xm:f>'50%'!C:C</xm:f>
              <xm:sqref>R10</xm:sqref>
            </x14:sparkline>
            <x14:sparkline>
              <xm:f>'50%'!C:C</xm:f>
              <xm:sqref>R11</xm:sqref>
            </x14:sparkline>
            <x14:sparkline>
              <xm:f>'50%'!C:C</xm:f>
              <xm:sqref>R12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100%</vt:lpstr>
      <vt:lpstr>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Dragomybr 667</dc:creator>
  <cp:lastModifiedBy>Dragomybr 667</cp:lastModifiedBy>
  <dcterms:created xsi:type="dcterms:W3CDTF">2024-01-10T18:41:48Z</dcterms:created>
  <dcterms:modified xsi:type="dcterms:W3CDTF">2024-01-11T14:11:06Z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2024-01-10T20:05:46Z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7dc8c5ed-958e-4779-8de5-04238052ec1c</vt:lpwstr>
  </property>
  <property fmtid="{D5CDD505-2E9C-101B-9397-08002B2CF9AE}" pid="7" name="MSIP_Label_defa4170-0d19-0005-0004-bc88714345d2_ActionId">
    <vt:lpwstr>cef9cbbf-a03c-4175-91c3-28935aec48fb</vt:lpwstr>
  </property>
  <property fmtid="{D5CDD505-2E9C-101B-9397-08002B2CF9AE}" pid="8" name="MSIP_Label_defa4170-0d19-0005-0004-bc88714345d2_ContentBits">
    <vt:lpwstr>0</vt:lpwstr>
  </property>
</Properties>
</file>