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ABSIMULACAO\Desktop\Salt_Solubility_MS-optimization_single_isothermal\"/>
    </mc:Choice>
  </mc:AlternateContent>
  <xr:revisionPtr revIDLastSave="0" documentId="13_ncr:1_{0618E921-0958-4F6B-868A-7101B8465B0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dos" sheetId="1" r:id="rId1"/>
    <sheet name="Analise_result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30" i="2"/>
  <c r="A29" i="2"/>
  <c r="A24" i="2"/>
  <c r="A23" i="2"/>
  <c r="A16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W2" i="2"/>
  <c r="V2" i="2"/>
  <c r="W3" i="2"/>
  <c r="V3" i="2"/>
  <c r="N4" i="2"/>
  <c r="O4" i="2"/>
  <c r="P4" i="2"/>
  <c r="Q4" i="2"/>
  <c r="N5" i="2"/>
  <c r="O5" i="2"/>
  <c r="P5" i="2"/>
  <c r="Q5" i="2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Q3" i="2"/>
  <c r="P3" i="2"/>
  <c r="O3" i="2"/>
  <c r="N3" i="2"/>
  <c r="Q2" i="2"/>
  <c r="P2" i="2"/>
  <c r="O2" i="2"/>
  <c r="N2" i="2"/>
  <c r="B26" i="2"/>
  <c r="B20" i="2"/>
  <c r="A28" i="2"/>
  <c r="A27" i="2"/>
  <c r="A26" i="2"/>
  <c r="A22" i="2"/>
  <c r="A21" i="2"/>
  <c r="A20" i="2"/>
  <c r="B7" i="2"/>
  <c r="A7" i="2"/>
  <c r="B13" i="2"/>
  <c r="B3" i="2"/>
  <c r="E9" i="2"/>
  <c r="A15" i="2"/>
  <c r="A17" i="2"/>
  <c r="A14" i="2"/>
  <c r="A13" i="2"/>
  <c r="B10" i="2"/>
  <c r="B11" i="2"/>
  <c r="B9" i="2"/>
  <c r="E25" i="2"/>
  <c r="F25" i="2"/>
  <c r="G25" i="2"/>
  <c r="E26" i="2"/>
  <c r="F26" i="2"/>
  <c r="G26" i="2"/>
  <c r="E27" i="2"/>
  <c r="F27" i="2"/>
  <c r="G27" i="2"/>
  <c r="E28" i="2"/>
  <c r="F28" i="2"/>
  <c r="G28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F3" i="2"/>
  <c r="G3" i="2"/>
  <c r="E3" i="2"/>
  <c r="G2" i="2"/>
  <c r="F2" i="2"/>
  <c r="E2" i="2"/>
  <c r="B6" i="2"/>
  <c r="B5" i="2"/>
  <c r="X27" i="2" l="1"/>
  <c r="X23" i="2"/>
  <c r="X19" i="2"/>
  <c r="X15" i="2"/>
  <c r="Z15" i="2" s="1"/>
  <c r="X11" i="2"/>
  <c r="X7" i="2"/>
  <c r="R18" i="2"/>
  <c r="R17" i="2"/>
  <c r="S17" i="2" s="1"/>
  <c r="R16" i="2"/>
  <c r="S16" i="2" s="1"/>
  <c r="R15" i="2"/>
  <c r="U15" i="2" s="1"/>
  <c r="R14" i="2"/>
  <c r="R13" i="2"/>
  <c r="S13" i="2" s="1"/>
  <c r="R12" i="2"/>
  <c r="U12" i="2" s="1"/>
  <c r="R11" i="2"/>
  <c r="U11" i="2" s="1"/>
  <c r="R10" i="2"/>
  <c r="R9" i="2"/>
  <c r="S9" i="2" s="1"/>
  <c r="R8" i="2"/>
  <c r="T8" i="2" s="1"/>
  <c r="R7" i="2"/>
  <c r="U7" i="2" s="1"/>
  <c r="R6" i="2"/>
  <c r="R5" i="2"/>
  <c r="S5" i="2" s="1"/>
  <c r="H3" i="2"/>
  <c r="R28" i="2"/>
  <c r="S28" i="2" s="1"/>
  <c r="R27" i="2"/>
  <c r="S27" i="2" s="1"/>
  <c r="R26" i="2"/>
  <c r="S26" i="2" s="1"/>
  <c r="R25" i="2"/>
  <c r="U25" i="2" s="1"/>
  <c r="R24" i="2"/>
  <c r="U24" i="2" s="1"/>
  <c r="R23" i="2"/>
  <c r="U23" i="2" s="1"/>
  <c r="R22" i="2"/>
  <c r="S22" i="2" s="1"/>
  <c r="R21" i="2"/>
  <c r="S21" i="2" s="1"/>
  <c r="R20" i="2"/>
  <c r="S20" i="2" s="1"/>
  <c r="R19" i="2"/>
  <c r="X28" i="2"/>
  <c r="Y28" i="2" s="1"/>
  <c r="X24" i="2"/>
  <c r="Z24" i="2" s="1"/>
  <c r="X20" i="2"/>
  <c r="Y20" i="2" s="1"/>
  <c r="X16" i="2"/>
  <c r="Y16" i="2" s="1"/>
  <c r="X12" i="2"/>
  <c r="AA12" i="2" s="1"/>
  <c r="X8" i="2"/>
  <c r="Z8" i="2" s="1"/>
  <c r="X4" i="2"/>
  <c r="AA4" i="2" s="1"/>
  <c r="X3" i="2"/>
  <c r="Z3" i="2" s="1"/>
  <c r="R4" i="2"/>
  <c r="S4" i="2" s="1"/>
  <c r="X26" i="2"/>
  <c r="AA26" i="2" s="1"/>
  <c r="X22" i="2"/>
  <c r="Y22" i="2" s="1"/>
  <c r="X18" i="2"/>
  <c r="Y18" i="2" s="1"/>
  <c r="X14" i="2"/>
  <c r="AA14" i="2" s="1"/>
  <c r="X10" i="2"/>
  <c r="Y10" i="2" s="1"/>
  <c r="X6" i="2"/>
  <c r="AA6" i="2" s="1"/>
  <c r="R3" i="2"/>
  <c r="U3" i="2" s="1"/>
  <c r="X25" i="2"/>
  <c r="AA25" i="2" s="1"/>
  <c r="X21" i="2"/>
  <c r="AA21" i="2" s="1"/>
  <c r="X17" i="2"/>
  <c r="Y17" i="2" s="1"/>
  <c r="X13" i="2"/>
  <c r="Z13" i="2" s="1"/>
  <c r="X9" i="2"/>
  <c r="AA9" i="2" s="1"/>
  <c r="X5" i="2"/>
  <c r="Y5" i="2" s="1"/>
  <c r="T3" i="2"/>
  <c r="U27" i="2"/>
  <c r="S23" i="2"/>
  <c r="S19" i="2"/>
  <c r="U19" i="2"/>
  <c r="S18" i="2"/>
  <c r="U18" i="2"/>
  <c r="S14" i="2"/>
  <c r="U14" i="2"/>
  <c r="S10" i="2"/>
  <c r="U10" i="2"/>
  <c r="U8" i="2"/>
  <c r="S6" i="2"/>
  <c r="U6" i="2"/>
  <c r="U5" i="2"/>
  <c r="Y27" i="2"/>
  <c r="AA27" i="2"/>
  <c r="Y23" i="2"/>
  <c r="AA23" i="2"/>
  <c r="Y19" i="2"/>
  <c r="AA19" i="2"/>
  <c r="AA15" i="2"/>
  <c r="Y11" i="2"/>
  <c r="AA11" i="2"/>
  <c r="Y7" i="2"/>
  <c r="AA7" i="2"/>
  <c r="Z27" i="2"/>
  <c r="Z23" i="2"/>
  <c r="Z21" i="2"/>
  <c r="Z19" i="2"/>
  <c r="Z11" i="2"/>
  <c r="Z10" i="2"/>
  <c r="Z7" i="2"/>
  <c r="T27" i="2"/>
  <c r="T23" i="2"/>
  <c r="T19" i="2"/>
  <c r="T18" i="2"/>
  <c r="T14" i="2"/>
  <c r="T13" i="2"/>
  <c r="T12" i="2"/>
  <c r="T10" i="2"/>
  <c r="T6" i="2"/>
  <c r="T5" i="2"/>
  <c r="H18" i="2"/>
  <c r="I18" i="2" s="1"/>
  <c r="H14" i="2"/>
  <c r="H10" i="2"/>
  <c r="H5" i="2"/>
  <c r="H26" i="2"/>
  <c r="I26" i="2" s="1"/>
  <c r="H23" i="2"/>
  <c r="H19" i="2"/>
  <c r="H15" i="2"/>
  <c r="H11" i="2"/>
  <c r="I11" i="2" s="1"/>
  <c r="H8" i="2"/>
  <c r="H4" i="2"/>
  <c r="H25" i="2"/>
  <c r="H22" i="2"/>
  <c r="H21" i="2"/>
  <c r="I21" i="2" s="1"/>
  <c r="H17" i="2"/>
  <c r="H13" i="2"/>
  <c r="H9" i="2"/>
  <c r="H6" i="2"/>
  <c r="H27" i="2"/>
  <c r="H7" i="2"/>
  <c r="H28" i="2"/>
  <c r="H24" i="2"/>
  <c r="H20" i="2"/>
  <c r="H16" i="2"/>
  <c r="H12" i="2"/>
  <c r="I14" i="2"/>
  <c r="I10" i="2"/>
  <c r="T9" i="2" l="1"/>
  <c r="Y15" i="2"/>
  <c r="U9" i="2"/>
  <c r="U13" i="2"/>
  <c r="U17" i="2"/>
  <c r="Y12" i="2"/>
  <c r="T4" i="2"/>
  <c r="T17" i="2"/>
  <c r="Z28" i="2"/>
  <c r="Y9" i="2"/>
  <c r="S25" i="2"/>
  <c r="Y26" i="2"/>
  <c r="Y21" i="2"/>
  <c r="Y8" i="2"/>
  <c r="Z5" i="2"/>
  <c r="Z26" i="2"/>
  <c r="S8" i="2"/>
  <c r="AA24" i="2"/>
  <c r="T16" i="2"/>
  <c r="T21" i="2"/>
  <c r="S12" i="2"/>
  <c r="AA8" i="2"/>
  <c r="Y24" i="2"/>
  <c r="Y14" i="2"/>
  <c r="Z20" i="2"/>
  <c r="AA5" i="2"/>
  <c r="T20" i="2"/>
  <c r="S15" i="2"/>
  <c r="S11" i="2"/>
  <c r="U16" i="2"/>
  <c r="U21" i="2"/>
  <c r="S24" i="2"/>
  <c r="AA10" i="2"/>
  <c r="T25" i="2"/>
  <c r="S7" i="2"/>
  <c r="Y4" i="2"/>
  <c r="AA20" i="2"/>
  <c r="Z6" i="2"/>
  <c r="U20" i="2"/>
  <c r="U28" i="2"/>
  <c r="Y6" i="2"/>
  <c r="T28" i="2"/>
  <c r="T7" i="2"/>
  <c r="T11" i="2"/>
  <c r="T15" i="2"/>
  <c r="T24" i="2"/>
  <c r="Z4" i="2"/>
  <c r="Y25" i="2"/>
  <c r="Z12" i="2"/>
  <c r="Z25" i="2"/>
  <c r="U4" i="2"/>
  <c r="U22" i="2"/>
  <c r="U26" i="2"/>
  <c r="AA28" i="2"/>
  <c r="T22" i="2"/>
  <c r="T26" i="2"/>
  <c r="Z9" i="2"/>
  <c r="Z14" i="2"/>
  <c r="Z16" i="2"/>
  <c r="Y3" i="2"/>
  <c r="AA16" i="2"/>
  <c r="AA3" i="2"/>
  <c r="AA13" i="2"/>
  <c r="AA17" i="2"/>
  <c r="Z17" i="2"/>
  <c r="Z22" i="2"/>
  <c r="AA22" i="2"/>
  <c r="Y13" i="2"/>
  <c r="S3" i="2"/>
  <c r="Z18" i="2"/>
  <c r="AA18" i="2"/>
  <c r="K27" i="2"/>
  <c r="J27" i="2"/>
  <c r="J10" i="2"/>
  <c r="K10" i="2"/>
  <c r="K24" i="2"/>
  <c r="J24" i="2"/>
  <c r="K6" i="2"/>
  <c r="J6" i="2"/>
  <c r="J21" i="2"/>
  <c r="K21" i="2"/>
  <c r="J8" i="2"/>
  <c r="K8" i="2"/>
  <c r="K23" i="2"/>
  <c r="J23" i="2"/>
  <c r="J14" i="2"/>
  <c r="K14" i="2"/>
  <c r="J4" i="2"/>
  <c r="K4" i="2"/>
  <c r="K12" i="2"/>
  <c r="J12" i="2"/>
  <c r="K28" i="2"/>
  <c r="J28" i="2"/>
  <c r="J9" i="2"/>
  <c r="K9" i="2"/>
  <c r="J22" i="2"/>
  <c r="K22" i="2"/>
  <c r="K11" i="2"/>
  <c r="J11" i="2"/>
  <c r="J26" i="2"/>
  <c r="K26" i="2"/>
  <c r="J18" i="2"/>
  <c r="K18" i="2"/>
  <c r="K20" i="2"/>
  <c r="J20" i="2"/>
  <c r="J17" i="2"/>
  <c r="K17" i="2"/>
  <c r="K19" i="2"/>
  <c r="J19" i="2"/>
  <c r="K16" i="2"/>
  <c r="J16" i="2"/>
  <c r="J7" i="2"/>
  <c r="K7" i="2"/>
  <c r="J13" i="2"/>
  <c r="K13" i="2"/>
  <c r="J25" i="2"/>
  <c r="K25" i="2"/>
  <c r="K15" i="2"/>
  <c r="J15" i="2"/>
  <c r="K5" i="2"/>
  <c r="J5" i="2"/>
  <c r="I3" i="2"/>
  <c r="J3" i="2"/>
  <c r="K3" i="2"/>
  <c r="I7" i="2"/>
  <c r="I16" i="2"/>
  <c r="I4" i="2"/>
  <c r="I19" i="2"/>
  <c r="I9" i="2"/>
  <c r="I28" i="2"/>
  <c r="I5" i="2"/>
  <c r="I17" i="2"/>
  <c r="I25" i="2"/>
  <c r="I8" i="2"/>
  <c r="I27" i="2"/>
  <c r="I15" i="2"/>
  <c r="I23" i="2"/>
  <c r="I13" i="2"/>
  <c r="I22" i="2"/>
  <c r="I12" i="2"/>
  <c r="I20" i="2"/>
  <c r="I24" i="2"/>
  <c r="I6" i="2"/>
  <c r="B24" i="2" l="1"/>
  <c r="B28" i="2"/>
  <c r="B23" i="2"/>
  <c r="B27" i="2"/>
  <c r="B30" i="2"/>
  <c r="B29" i="2"/>
  <c r="B17" i="2"/>
  <c r="B16" i="2"/>
  <c r="B22" i="2"/>
  <c r="B21" i="2"/>
  <c r="B14" i="2"/>
  <c r="B15" i="2"/>
</calcChain>
</file>

<file path=xl/sharedStrings.xml><?xml version="1.0" encoding="utf-8"?>
<sst xmlns="http://schemas.openxmlformats.org/spreadsheetml/2006/main" count="53" uniqueCount="53">
  <si>
    <t>Temperature (K)</t>
  </si>
  <si>
    <t>Thetas_pot [1]</t>
  </si>
  <si>
    <t>Thetas_pot [2]</t>
  </si>
  <si>
    <t>Thetas_pot [3]</t>
  </si>
  <si>
    <t>AD pot</t>
  </si>
  <si>
    <t>abs(AD pot)</t>
  </si>
  <si>
    <t>ARD pot</t>
  </si>
  <si>
    <t>abs(ARD pot)</t>
  </si>
  <si>
    <t>N° pontos exp</t>
  </si>
  <si>
    <t>AD bmix</t>
  </si>
  <si>
    <t>abs(AD bmix)</t>
  </si>
  <si>
    <t>ARD bmix %</t>
  </si>
  <si>
    <t>abs(ARDbmix %)</t>
  </si>
  <si>
    <t>AD gamma</t>
  </si>
  <si>
    <t>abs(AD gamma)</t>
  </si>
  <si>
    <t>ARD gamma %</t>
  </si>
  <si>
    <t>abs(ARDgamma %)</t>
  </si>
  <si>
    <t>SAL</t>
  </si>
  <si>
    <r>
      <t>b</t>
    </r>
    <r>
      <rPr>
        <b/>
        <vertAlign val="subscript"/>
        <sz val="12"/>
        <color theme="1"/>
        <rFont val="Calibri"/>
        <family val="2"/>
        <scheme val="minor"/>
      </rPr>
      <t>MX</t>
    </r>
    <r>
      <rPr>
        <b/>
        <sz val="12"/>
        <color theme="1"/>
        <rFont val="Calibri"/>
        <family val="2"/>
        <scheme val="minor"/>
      </rPr>
      <t>H2O exp</t>
    </r>
  </si>
  <si>
    <r>
      <t>b</t>
    </r>
    <r>
      <rPr>
        <b/>
        <vertAlign val="subscript"/>
        <sz val="12"/>
        <color theme="1"/>
        <rFont val="Calibri"/>
        <family val="2"/>
        <scheme val="minor"/>
      </rPr>
      <t>MX</t>
    </r>
    <r>
      <rPr>
        <b/>
        <sz val="12"/>
        <color theme="1"/>
        <rFont val="Calibri"/>
        <family val="2"/>
        <scheme val="minor"/>
      </rPr>
      <t>MEG exp</t>
    </r>
  </si>
  <si>
    <t>T potencial</t>
  </si>
  <si>
    <t>x_MEG_SF</t>
  </si>
  <si>
    <t>Potencial exp</t>
  </si>
  <si>
    <t>Potencial calc</t>
  </si>
  <si>
    <t>Thetas pot</t>
  </si>
  <si>
    <t>R2 pot</t>
  </si>
  <si>
    <t>AAD pot</t>
  </si>
  <si>
    <t>maxAD pot</t>
  </si>
  <si>
    <t>AARD pot</t>
  </si>
  <si>
    <t>maxARD pot</t>
  </si>
  <si>
    <t>Beta 1 MX MEG</t>
  </si>
  <si>
    <t>Beta 1 MX H2O MEG</t>
  </si>
  <si>
    <t>x_MEG_sol</t>
  </si>
  <si>
    <t>w MX</t>
  </si>
  <si>
    <t>b_mix exp</t>
  </si>
  <si>
    <t>b_MX_H2O_MEG_est</t>
  </si>
  <si>
    <t>gamma exp</t>
  </si>
  <si>
    <t>gamma_MX_H2O_MEG_est</t>
  </si>
  <si>
    <t>R2 b</t>
  </si>
  <si>
    <t>AAD b</t>
  </si>
  <si>
    <t>maxAD b</t>
  </si>
  <si>
    <t>AARD b</t>
  </si>
  <si>
    <t>maxARD b</t>
  </si>
  <si>
    <t>R2 g</t>
  </si>
  <si>
    <t>AAD g</t>
  </si>
  <si>
    <t>maxAD g</t>
  </si>
  <si>
    <t>AARD g</t>
  </si>
  <si>
    <t>maxARD g</t>
  </si>
  <si>
    <t>x MEG SF calc</t>
  </si>
  <si>
    <t>w MEG SF calc</t>
  </si>
  <si>
    <t>b_MX_H2O_MEG_otimizado</t>
  </si>
  <si>
    <t>gamma_MX_H2O_MEG_otimizado</t>
  </si>
  <si>
    <t>NaCl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</si>
</sst>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8FFF"/>
        <bgColor indexed="64"/>
      </patternFill>
    </fill>
    <fill>
      <patternFill patternType="solid">
        <fgColor rgb="FFFFD9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9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165" fontId="2" fillId="4" borderId="0" xfId="0" applyNumberFormat="1" applyFont="1" applyFill="1"/>
    <xf numFmtId="165" fontId="2" fillId="5" borderId="0" xfId="0" applyNumberFormat="1" applyFont="1" applyFill="1"/>
    <xf numFmtId="164" fontId="2" fillId="7" borderId="0" xfId="0" applyNumberFormat="1" applyFont="1" applyFill="1"/>
    <xf numFmtId="0" fontId="2" fillId="0" borderId="0" xfId="0" applyFont="1" applyFill="1"/>
    <xf numFmtId="165" fontId="2" fillId="0" borderId="0" xfId="0" applyNumberFormat="1" applyFont="1" applyFill="1"/>
    <xf numFmtId="164" fontId="2" fillId="0" borderId="0" xfId="0" applyNumberFormat="1" applyFont="1" applyFill="1"/>
    <xf numFmtId="164" fontId="2" fillId="0" borderId="0" xfId="0" applyNumberFormat="1" applyFont="1" applyFill="1" applyAlignment="1">
      <alignment horizontal="right"/>
    </xf>
    <xf numFmtId="2" fontId="2" fillId="0" borderId="0" xfId="0" applyNumberFormat="1" applyFont="1" applyFill="1" applyAlignment="1">
      <alignment horizontal="right"/>
    </xf>
    <xf numFmtId="0" fontId="2" fillId="10" borderId="0" xfId="0" applyFont="1" applyFill="1"/>
    <xf numFmtId="0" fontId="3" fillId="10" borderId="0" xfId="0" applyFont="1" applyFill="1" applyAlignment="1">
      <alignment horizontal="center"/>
    </xf>
    <xf numFmtId="0" fontId="2" fillId="11" borderId="0" xfId="0" applyFont="1" applyFill="1"/>
    <xf numFmtId="164" fontId="2" fillId="11" borderId="0" xfId="0" applyNumberFormat="1" applyFont="1" applyFill="1" applyAlignment="1">
      <alignment horizontal="center"/>
    </xf>
    <xf numFmtId="164" fontId="2" fillId="11" borderId="0" xfId="0" applyNumberFormat="1" applyFont="1" applyFill="1"/>
    <xf numFmtId="166" fontId="2" fillId="11" borderId="0" xfId="0" applyNumberFormat="1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2" fontId="2" fillId="11" borderId="0" xfId="0" applyNumberFormat="1" applyFont="1" applyFill="1" applyAlignment="1">
      <alignment horizontal="center"/>
    </xf>
    <xf numFmtId="0" fontId="2" fillId="12" borderId="0" xfId="0" applyFont="1" applyFill="1"/>
    <xf numFmtId="0" fontId="2" fillId="13" borderId="0" xfId="0" applyFont="1" applyFill="1"/>
    <xf numFmtId="164" fontId="2" fillId="13" borderId="0" xfId="0" applyNumberFormat="1" applyFont="1" applyFill="1"/>
    <xf numFmtId="165" fontId="2" fillId="13" borderId="0" xfId="0" applyNumberFormat="1" applyFont="1" applyFill="1" applyAlignment="1">
      <alignment horizontal="center"/>
    </xf>
    <xf numFmtId="167" fontId="2" fillId="13" borderId="0" xfId="0" applyNumberFormat="1" applyFont="1" applyFill="1" applyAlignment="1">
      <alignment horizontal="center"/>
    </xf>
    <xf numFmtId="166" fontId="2" fillId="13" borderId="0" xfId="0" applyNumberFormat="1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164" fontId="2" fillId="13" borderId="0" xfId="0" applyNumberFormat="1" applyFont="1" applyFill="1" applyAlignment="1">
      <alignment horizontal="center"/>
    </xf>
    <xf numFmtId="0" fontId="3" fillId="12" borderId="2" xfId="0" applyFont="1" applyFill="1" applyBorder="1" applyAlignment="1">
      <alignment horizontal="center"/>
    </xf>
    <xf numFmtId="166" fontId="2" fillId="13" borderId="2" xfId="0" applyNumberFormat="1" applyFont="1" applyFill="1" applyBorder="1" applyAlignment="1">
      <alignment horizontal="center"/>
    </xf>
    <xf numFmtId="2" fontId="2" fillId="13" borderId="2" xfId="0" applyNumberFormat="1" applyFont="1" applyFill="1" applyBorder="1" applyAlignment="1">
      <alignment horizontal="center"/>
    </xf>
    <xf numFmtId="164" fontId="2" fillId="11" borderId="0" xfId="0" applyNumberFormat="1" applyFont="1" applyFill="1" applyAlignment="1">
      <alignment horizontal="right"/>
    </xf>
    <xf numFmtId="2" fontId="2" fillId="11" borderId="0" xfId="0" applyNumberFormat="1" applyFont="1" applyFill="1" applyAlignment="1">
      <alignment horizontal="right"/>
    </xf>
    <xf numFmtId="2" fontId="2" fillId="13" borderId="0" xfId="0" applyNumberFormat="1" applyFont="1" applyFill="1"/>
    <xf numFmtId="165" fontId="2" fillId="13" borderId="0" xfId="0" applyNumberFormat="1" applyFont="1" applyFill="1"/>
    <xf numFmtId="0" fontId="3" fillId="8" borderId="0" xfId="0" applyFont="1" applyFill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6" borderId="0" xfId="0" applyFont="1" applyFill="1"/>
    <xf numFmtId="0" fontId="3" fillId="10" borderId="0" xfId="0" applyFont="1" applyFill="1"/>
    <xf numFmtId="0" fontId="3" fillId="12" borderId="0" xfId="0" applyFont="1" applyFill="1"/>
    <xf numFmtId="0" fontId="2" fillId="9" borderId="0" xfId="0" applyFont="1" applyFill="1" applyAlignment="1">
      <alignment horizontal="right"/>
    </xf>
    <xf numFmtId="11" fontId="2" fillId="11" borderId="0" xfId="0" applyNumberFormat="1" applyFont="1" applyFill="1" applyAlignment="1">
      <alignment horizontal="center"/>
    </xf>
    <xf numFmtId="2" fontId="2" fillId="1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FFF"/>
      <color rgb="FFFF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"/>
  <sheetViews>
    <sheetView zoomScale="115" zoomScaleNormal="115" workbookViewId="0">
      <selection activeCell="F16" sqref="F16"/>
    </sheetView>
  </sheetViews>
  <sheetFormatPr defaultRowHeight="15" x14ac:dyDescent="0.25"/>
  <sheetData>
    <row r="1" spans="1:32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</row>
    <row r="2" spans="1:32" x14ac:dyDescent="0.25">
      <c r="A2">
        <v>293.14999999999998</v>
      </c>
      <c r="B2">
        <v>0</v>
      </c>
      <c r="C2">
        <v>4.4408920985006262E-16</v>
      </c>
      <c r="D2">
        <v>0</v>
      </c>
      <c r="E2">
        <v>-5.6279073621331266</v>
      </c>
      <c r="F2">
        <v>0.99949104273084466</v>
      </c>
      <c r="G2">
        <v>6.3548973701403957E-3</v>
      </c>
      <c r="H2">
        <v>1.9741400875091911E-2</v>
      </c>
      <c r="I2">
        <v>0.1579225842456973</v>
      </c>
      <c r="J2">
        <v>1</v>
      </c>
      <c r="K2">
        <v>5.0183754631560689</v>
      </c>
      <c r="L2">
        <v>0.2572289559331421</v>
      </c>
      <c r="M2">
        <v>0</v>
      </c>
      <c r="N2">
        <v>0.26400000000000001</v>
      </c>
      <c r="O2">
        <v>6.1375297670193714</v>
      </c>
      <c r="P2">
        <v>6.1375297670193714</v>
      </c>
      <c r="Q2">
        <v>0.98820789629870576</v>
      </c>
      <c r="R2">
        <v>0.98820789629870576</v>
      </c>
      <c r="S2">
        <v>0.99989326243230847</v>
      </c>
      <c r="T2">
        <v>1.4303988706209671E-2</v>
      </c>
      <c r="U2">
        <v>3.0268746450620609E-2</v>
      </c>
      <c r="V2">
        <v>5.6306568816984074E-3</v>
      </c>
      <c r="W2">
        <v>2.138540612256884E-2</v>
      </c>
      <c r="X2">
        <v>0.99995312031781436</v>
      </c>
      <c r="Y2">
        <v>9.2615524209869028E-4</v>
      </c>
      <c r="Z2">
        <v>2.4628789810658969E-3</v>
      </c>
      <c r="AA2">
        <v>1.208975974343519E-3</v>
      </c>
      <c r="AB2">
        <v>2.8697222021713052E-3</v>
      </c>
      <c r="AC2">
        <v>0</v>
      </c>
      <c r="AD2">
        <v>0</v>
      </c>
      <c r="AE2">
        <v>6.1375297670193714</v>
      </c>
      <c r="AF2">
        <v>0.98820789629870576</v>
      </c>
    </row>
    <row r="3" spans="1:32" x14ac:dyDescent="0.25">
      <c r="B3">
        <v>1.4983876032827409E-2</v>
      </c>
      <c r="C3">
        <v>-8.7217789875895027E-2</v>
      </c>
      <c r="D3">
        <v>-8.1663952540103057E-2</v>
      </c>
      <c r="E3">
        <v>6.4488239352255619</v>
      </c>
      <c r="L3">
        <v>0.25768480295707802</v>
      </c>
      <c r="M3">
        <v>1.4983876032827409E-2</v>
      </c>
      <c r="N3">
        <v>0.25259999999999999</v>
      </c>
      <c r="O3">
        <v>5.7829275533654663</v>
      </c>
      <c r="P3">
        <v>5.8014666392233449</v>
      </c>
      <c r="Q3">
        <v>0.9407442296313745</v>
      </c>
      <c r="R3">
        <v>0.94296052191160151</v>
      </c>
      <c r="AC3">
        <v>3.3333333333333333E-2</v>
      </c>
      <c r="AD3">
        <v>0.106189360875821</v>
      </c>
      <c r="AE3">
        <v>5.422647445816458</v>
      </c>
      <c r="AF3">
        <v>0.89530973187326224</v>
      </c>
    </row>
    <row r="4" spans="1:32" x14ac:dyDescent="0.25">
      <c r="B4">
        <v>3.1242033411546799E-2</v>
      </c>
      <c r="C4">
        <v>-0.16304264619089451</v>
      </c>
      <c r="D4">
        <v>-0.1644664128235919</v>
      </c>
      <c r="E4">
        <v>-7.7911129512512884</v>
      </c>
      <c r="L4">
        <v>0.25876235177760099</v>
      </c>
      <c r="M4">
        <v>3.1242033411546799E-2</v>
      </c>
      <c r="N4">
        <v>0.2422</v>
      </c>
      <c r="O4">
        <v>5.4687369850777134</v>
      </c>
      <c r="P4">
        <v>5.464076079743732</v>
      </c>
      <c r="Q4">
        <v>0.90087154209717379</v>
      </c>
      <c r="R4">
        <v>0.90035714848914672</v>
      </c>
      <c r="AC4">
        <v>6.6666666666666666E-2</v>
      </c>
      <c r="AD4">
        <v>0.19749393848758109</v>
      </c>
      <c r="AE4">
        <v>4.8186867480710474</v>
      </c>
      <c r="AF4">
        <v>0.82592029501920472</v>
      </c>
    </row>
    <row r="5" spans="1:32" x14ac:dyDescent="0.25">
      <c r="B5">
        <v>4.8796979639737323E-2</v>
      </c>
      <c r="C5">
        <v>-0.25511121220608829</v>
      </c>
      <c r="D5">
        <v>-0.24747883211921479</v>
      </c>
      <c r="L5">
        <v>0.26060383582480301</v>
      </c>
      <c r="M5">
        <v>4.8796979639737323E-2</v>
      </c>
      <c r="N5">
        <v>0.2298</v>
      </c>
      <c r="O5">
        <v>5.1052146755434133</v>
      </c>
      <c r="P5">
        <v>5.1296077812218481</v>
      </c>
      <c r="Q5">
        <v>0.85822905757303602</v>
      </c>
      <c r="R5">
        <v>0.86069193655410192</v>
      </c>
      <c r="AC5">
        <v>0.1</v>
      </c>
      <c r="AD5">
        <v>0.27683840091345802</v>
      </c>
      <c r="AE5">
        <v>4.3103934340146406</v>
      </c>
      <c r="AF5">
        <v>0.77294321720759107</v>
      </c>
    </row>
    <row r="6" spans="1:32" x14ac:dyDescent="0.25">
      <c r="B6">
        <v>6.7652570347031565E-2</v>
      </c>
      <c r="C6">
        <v>-0.33740942524565748</v>
      </c>
      <c r="D6">
        <v>-0.32971477189633192</v>
      </c>
      <c r="L6">
        <v>0.26336769231614959</v>
      </c>
      <c r="M6">
        <v>6.7652570347031565E-2</v>
      </c>
      <c r="N6">
        <v>0.21829999999999999</v>
      </c>
      <c r="O6">
        <v>4.7783848267338946</v>
      </c>
      <c r="P6">
        <v>4.8023534220518496</v>
      </c>
      <c r="Q6">
        <v>0.82193127823455703</v>
      </c>
      <c r="R6">
        <v>0.82414610815827294</v>
      </c>
      <c r="AC6">
        <v>0.1333333333333333</v>
      </c>
      <c r="AD6">
        <v>0.34642830232382898</v>
      </c>
      <c r="AE6">
        <v>3.8833153072215501</v>
      </c>
      <c r="AF6">
        <v>0.73156242047641518</v>
      </c>
    </row>
    <row r="7" spans="1:32" x14ac:dyDescent="0.25">
      <c r="B7">
        <v>0.110582991288982</v>
      </c>
      <c r="C7">
        <v>-0.50111028213356024</v>
      </c>
      <c r="D7">
        <v>-0.49276057670651419</v>
      </c>
      <c r="L7">
        <v>0.27275361410549198</v>
      </c>
      <c r="M7">
        <v>0.110582991288982</v>
      </c>
      <c r="N7">
        <v>0.19489999999999999</v>
      </c>
      <c r="O7">
        <v>4.1421851886071339</v>
      </c>
      <c r="P7">
        <v>4.1666560362236984</v>
      </c>
      <c r="Q7">
        <v>0.7568677367914195</v>
      </c>
      <c r="R7">
        <v>0.75873133585024388</v>
      </c>
      <c r="AC7">
        <v>0.16666666666666671</v>
      </c>
      <c r="AD7">
        <v>0.40795830238657049</v>
      </c>
      <c r="AE7">
        <v>3.524303252302778</v>
      </c>
      <c r="AF7">
        <v>0.69845556791130181</v>
      </c>
    </row>
    <row r="8" spans="1:32" x14ac:dyDescent="0.25">
      <c r="B8">
        <v>0.1620698123117035</v>
      </c>
      <c r="C8">
        <v>-0.64586538888739753</v>
      </c>
      <c r="D8">
        <v>-0.65014335668593382</v>
      </c>
      <c r="L8">
        <v>0.28999060427825779</v>
      </c>
      <c r="M8">
        <v>0.1620698123117035</v>
      </c>
      <c r="N8">
        <v>0.1731</v>
      </c>
      <c r="O8">
        <v>3.5818844770990919</v>
      </c>
      <c r="P8">
        <v>3.570211398330458</v>
      </c>
      <c r="Q8">
        <v>0.70333592440398052</v>
      </c>
      <c r="R8">
        <v>0.7026232208083103</v>
      </c>
      <c r="AC8">
        <v>0.2</v>
      </c>
      <c r="AD8">
        <v>0.4627519980913754</v>
      </c>
      <c r="AE8">
        <v>3.221771804134776</v>
      </c>
      <c r="AF8">
        <v>0.67130613309056208</v>
      </c>
    </row>
    <row r="9" spans="1:32" x14ac:dyDescent="0.25">
      <c r="B9">
        <v>0.22328476024864799</v>
      </c>
      <c r="C9">
        <v>-0.78803326796720707</v>
      </c>
      <c r="D9">
        <v>-0.79368205233991751</v>
      </c>
      <c r="L9">
        <v>0.32001524885191912</v>
      </c>
      <c r="M9">
        <v>0.22328476024864799</v>
      </c>
      <c r="N9">
        <v>0.15140000000000001</v>
      </c>
      <c r="O9">
        <v>3.0527437211685351</v>
      </c>
      <c r="P9">
        <v>3.0385718171571932</v>
      </c>
      <c r="Q9">
        <v>0.65564047417191673</v>
      </c>
      <c r="R9">
        <v>0.65498801399767681</v>
      </c>
      <c r="AC9">
        <v>0.23333333333333331</v>
      </c>
      <c r="AD9">
        <v>0.51185821274450094</v>
      </c>
      <c r="AE9">
        <v>2.965767147415372</v>
      </c>
      <c r="AF9">
        <v>0.64849123703507972</v>
      </c>
    </row>
    <row r="10" spans="1:32" x14ac:dyDescent="0.25">
      <c r="B10">
        <v>0.30296315055285022</v>
      </c>
      <c r="C10">
        <v>-0.92313553878544508</v>
      </c>
      <c r="D10">
        <v>-0.92691093945738123</v>
      </c>
      <c r="L10">
        <v>0.37801539200922429</v>
      </c>
      <c r="M10">
        <v>0.30296315055285022</v>
      </c>
      <c r="N10">
        <v>0.12989999999999999</v>
      </c>
      <c r="O10">
        <v>2.5545092601580128</v>
      </c>
      <c r="P10">
        <v>2.545935201834804</v>
      </c>
      <c r="Q10">
        <v>0.61049839302942377</v>
      </c>
      <c r="R10">
        <v>0.61024610223046838</v>
      </c>
      <c r="AC10">
        <v>0.26666666666666672</v>
      </c>
      <c r="AD10">
        <v>0.55611878047742458</v>
      </c>
      <c r="AE10">
        <v>2.747903210060715</v>
      </c>
      <c r="AF10">
        <v>0.62887639807501183</v>
      </c>
    </row>
    <row r="11" spans="1:32" x14ac:dyDescent="0.25">
      <c r="B11">
        <v>0.40058552320456831</v>
      </c>
      <c r="C11">
        <v>-1.0271171938251371</v>
      </c>
      <c r="D11">
        <v>-1.0312611756717209</v>
      </c>
      <c r="L11">
        <v>0.48860832759573841</v>
      </c>
      <c r="M11">
        <v>0.40058552320456831</v>
      </c>
      <c r="N11">
        <v>0.1113</v>
      </c>
      <c r="O11">
        <v>2.1429275244525212</v>
      </c>
      <c r="P11">
        <v>2.1344350094579911</v>
      </c>
      <c r="Q11">
        <v>0.57009274347616923</v>
      </c>
      <c r="R11">
        <v>0.56999398583867444</v>
      </c>
      <c r="AC11">
        <v>0.3</v>
      </c>
      <c r="AD11">
        <v>0.59621720795750366</v>
      </c>
      <c r="AE11">
        <v>2.5612219796460698</v>
      </c>
      <c r="AF11">
        <v>0.61167748746576811</v>
      </c>
    </row>
    <row r="12" spans="1:32" x14ac:dyDescent="0.25">
      <c r="B12">
        <v>0.53307118427255873</v>
      </c>
      <c r="C12">
        <v>-1.097644319734687</v>
      </c>
      <c r="D12">
        <v>-1.0962295989562281</v>
      </c>
      <c r="L12">
        <v>0.74800199569913761</v>
      </c>
      <c r="M12">
        <v>0.53307118427255873</v>
      </c>
      <c r="N12">
        <v>9.3399999999999997E-2</v>
      </c>
      <c r="O12">
        <v>1.76278221600666</v>
      </c>
      <c r="P12">
        <v>1.765362394521748</v>
      </c>
      <c r="Q12">
        <v>0.53395248317114241</v>
      </c>
      <c r="R12">
        <v>0.53392676523670668</v>
      </c>
      <c r="AC12">
        <v>0.33333333333333331</v>
      </c>
      <c r="AD12">
        <v>0.63271422455095927</v>
      </c>
      <c r="AE12">
        <v>2.4000205500699732</v>
      </c>
      <c r="AF12">
        <v>0.59636624313593367</v>
      </c>
    </row>
    <row r="13" spans="1:32" x14ac:dyDescent="0.25">
      <c r="B13">
        <v>0.7231615990865421</v>
      </c>
      <c r="C13">
        <v>-1.0280795872633059</v>
      </c>
      <c r="D13">
        <v>-1.008767623256396</v>
      </c>
      <c r="L13">
        <v>1.546190616101409</v>
      </c>
      <c r="M13">
        <v>0.7231615990865421</v>
      </c>
      <c r="N13">
        <v>7.6399999999999996E-2</v>
      </c>
      <c r="O13">
        <v>1.41539264099721</v>
      </c>
      <c r="P13">
        <v>1.4456613874478299</v>
      </c>
      <c r="Q13">
        <v>0.54261227670079415</v>
      </c>
      <c r="R13">
        <v>0.54161044223193267</v>
      </c>
      <c r="AC13">
        <v>0.36666666666666659</v>
      </c>
      <c r="AD13">
        <v>0.66607416541711328</v>
      </c>
      <c r="AE13">
        <v>2.2596732975354681</v>
      </c>
      <c r="AF13">
        <v>0.58260484099963306</v>
      </c>
    </row>
    <row r="14" spans="1:32" x14ac:dyDescent="0.25">
      <c r="B14">
        <v>0.84650045875757074</v>
      </c>
      <c r="C14">
        <v>-0.72763251567219744</v>
      </c>
      <c r="D14">
        <v>-0.74737391654728935</v>
      </c>
      <c r="L14">
        <v>2.5913732464132102</v>
      </c>
      <c r="M14">
        <v>0.84650045875757074</v>
      </c>
      <c r="N14">
        <v>7.3400000000000007E-2</v>
      </c>
      <c r="O14">
        <v>1.3554118023771631</v>
      </c>
      <c r="P14">
        <v>1.326948981358465</v>
      </c>
      <c r="Q14">
        <v>0.6410026688428947</v>
      </c>
      <c r="R14">
        <v>0.64195308377075855</v>
      </c>
      <c r="AC14">
        <v>0.4</v>
      </c>
      <c r="AD14">
        <v>0.69668483171606399</v>
      </c>
      <c r="AE14">
        <v>2.1364651280094011</v>
      </c>
      <c r="AF14">
        <v>0.57020037871034612</v>
      </c>
    </row>
    <row r="15" spans="1:32" x14ac:dyDescent="0.25">
      <c r="B15">
        <v>1</v>
      </c>
      <c r="C15">
        <v>2.2204460492503131E-15</v>
      </c>
      <c r="D15">
        <v>0</v>
      </c>
      <c r="L15">
        <v>5.0183754631560751</v>
      </c>
      <c r="M15">
        <v>1</v>
      </c>
      <c r="N15">
        <v>6.6600000000000006E-2</v>
      </c>
      <c r="O15">
        <v>1.2208826768374039</v>
      </c>
      <c r="P15">
        <v>1.2208826768374039</v>
      </c>
      <c r="Q15">
        <v>1.181780615399588</v>
      </c>
      <c r="R15">
        <v>1.181780615399588</v>
      </c>
      <c r="AC15">
        <v>0.43333333333333329</v>
      </c>
      <c r="AD15">
        <v>0.7248726349539456</v>
      </c>
      <c r="AE15">
        <v>2.0274423474897878</v>
      </c>
      <c r="AF15">
        <v>0.55907342547022287</v>
      </c>
    </row>
    <row r="16" spans="1:32" x14ac:dyDescent="0.25">
      <c r="AC16">
        <v>0.46666666666666667</v>
      </c>
      <c r="AD16">
        <v>0.75091428215888112</v>
      </c>
      <c r="AE16">
        <v>1.9302832959776031</v>
      </c>
      <c r="AF16">
        <v>0.54923695911610915</v>
      </c>
    </row>
    <row r="17" spans="29:32" x14ac:dyDescent="0.25">
      <c r="AC17">
        <v>0.5</v>
      </c>
      <c r="AD17">
        <v>0.77504588988923984</v>
      </c>
      <c r="AE17">
        <v>1.84318699399035</v>
      </c>
      <c r="AF17">
        <v>0.54078346539459321</v>
      </c>
    </row>
    <row r="18" spans="29:32" x14ac:dyDescent="0.25">
      <c r="AC18">
        <v>0.53333333333333333</v>
      </c>
      <c r="AD18">
        <v>0.79747016376802982</v>
      </c>
      <c r="AE18">
        <v>1.7647771119252691</v>
      </c>
      <c r="AF18">
        <v>0.53387907864670725</v>
      </c>
    </row>
    <row r="19" spans="29:32" x14ac:dyDescent="0.25">
      <c r="AC19">
        <v>0.56666666666666665</v>
      </c>
      <c r="AD19">
        <v>0.81836210620692107</v>
      </c>
      <c r="AE19">
        <v>1.69401809579528</v>
      </c>
      <c r="AF19">
        <v>0.52876453976566617</v>
      </c>
    </row>
    <row r="20" spans="29:32" x14ac:dyDescent="0.25">
      <c r="AC20">
        <v>0.6</v>
      </c>
      <c r="AD20">
        <v>0.83787359269958694</v>
      </c>
      <c r="AE20">
        <v>1.630140454879494</v>
      </c>
      <c r="AF20">
        <v>0.5257635966708244</v>
      </c>
    </row>
    <row r="21" spans="29:32" x14ac:dyDescent="0.25">
      <c r="AC21">
        <v>0.6333333333333333</v>
      </c>
      <c r="AD21">
        <v>0.85613706997750205</v>
      </c>
      <c r="AE21">
        <v>1.572572638158827</v>
      </c>
      <c r="AF21">
        <v>0.52530041504407299</v>
      </c>
    </row>
    <row r="22" spans="29:32" x14ac:dyDescent="0.25">
      <c r="AC22">
        <v>0.66666666666666663</v>
      </c>
      <c r="AD22">
        <v>0.87326856652432971</v>
      </c>
      <c r="AE22">
        <v>1.5208774746515561</v>
      </c>
      <c r="AF22">
        <v>0.52792878422308775</v>
      </c>
    </row>
    <row r="23" spans="29:32" x14ac:dyDescent="0.25">
      <c r="AC23">
        <v>0.7</v>
      </c>
      <c r="AD23">
        <v>0.88937016013641179</v>
      </c>
      <c r="AE23">
        <v>1.4746918028246001</v>
      </c>
      <c r="AF23">
        <v>0.53437766560590894</v>
      </c>
    </row>
    <row r="24" spans="29:32" x14ac:dyDescent="0.25">
      <c r="AC24">
        <v>0.73333333333333328</v>
      </c>
      <c r="AD24">
        <v>0.90453201343917922</v>
      </c>
      <c r="AE24">
        <v>1.433668819593982</v>
      </c>
      <c r="AF24">
        <v>0.54562037874734581</v>
      </c>
    </row>
    <row r="25" spans="29:32" x14ac:dyDescent="0.25">
      <c r="AC25">
        <v>0.76666666666666661</v>
      </c>
      <c r="AD25">
        <v>0.91883406311125471</v>
      </c>
      <c r="AE25">
        <v>1.397422977133232</v>
      </c>
      <c r="AF25">
        <v>0.56297924790243969</v>
      </c>
    </row>
    <row r="26" spans="29:32" x14ac:dyDescent="0.25">
      <c r="AC26">
        <v>0.8</v>
      </c>
      <c r="AD26">
        <v>0.93234742965296835</v>
      </c>
      <c r="AE26">
        <v>1.365481574328393</v>
      </c>
      <c r="AF26">
        <v>0.58828503508726582</v>
      </c>
    </row>
    <row r="27" spans="29:32" x14ac:dyDescent="0.25">
      <c r="AC27">
        <v>0.83333333333333337</v>
      </c>
      <c r="AD27">
        <v>0.94513560018882004</v>
      </c>
      <c r="AE27">
        <v>1.337243594914302</v>
      </c>
      <c r="AF27">
        <v>0.62412380215245289</v>
      </c>
    </row>
    <row r="28" spans="29:32" x14ac:dyDescent="0.25">
      <c r="AC28">
        <v>0.8666666666666667</v>
      </c>
      <c r="AD28">
        <v>0.95725542582042766</v>
      </c>
      <c r="AE28">
        <v>1.311955335515377</v>
      </c>
      <c r="AF28">
        <v>0.67422679574467081</v>
      </c>
    </row>
    <row r="29" spans="29:32" x14ac:dyDescent="0.25">
      <c r="AC29">
        <v>0.9</v>
      </c>
      <c r="AD29">
        <v>0.96875796658845326</v>
      </c>
      <c r="AE29">
        <v>1.288710856583265</v>
      </c>
      <c r="AF29">
        <v>0.74410087262866698</v>
      </c>
    </row>
    <row r="30" spans="29:32" x14ac:dyDescent="0.25">
      <c r="AC30">
        <v>0.93333333333333335</v>
      </c>
      <c r="AD30">
        <v>0.97968921053432656</v>
      </c>
      <c r="AE30">
        <v>1.2664850344590139</v>
      </c>
      <c r="AF30">
        <v>0.84207428652110083</v>
      </c>
    </row>
    <row r="31" spans="29:32" x14ac:dyDescent="0.25">
      <c r="AC31">
        <v>0.96666666666666667</v>
      </c>
      <c r="AD31">
        <v>0.99009068821724255</v>
      </c>
      <c r="AE31">
        <v>1.244208567102596</v>
      </c>
      <c r="AF31">
        <v>0.98107929599487442</v>
      </c>
    </row>
    <row r="32" spans="29:32" x14ac:dyDescent="0.25">
      <c r="AC32">
        <v>1</v>
      </c>
      <c r="AD32">
        <v>1</v>
      </c>
      <c r="AE32">
        <v>1.2208826768374039</v>
      </c>
      <c r="AF32">
        <v>1.181780615399588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D1A0D-47C2-47FC-BFD7-452B5E8CF902}">
  <dimension ref="A1:AA30"/>
  <sheetViews>
    <sheetView tabSelected="1" topLeftCell="J1" zoomScaleNormal="100" workbookViewId="0">
      <selection activeCell="Z14" sqref="Z14"/>
    </sheetView>
  </sheetViews>
  <sheetFormatPr defaultRowHeight="15.75" x14ac:dyDescent="0.25"/>
  <cols>
    <col min="1" max="1" width="17.28515625" style="3" bestFit="1" customWidth="1"/>
    <col min="2" max="2" width="10.7109375" style="3" bestFit="1" customWidth="1"/>
    <col min="3" max="3" width="6.140625" style="3" customWidth="1"/>
    <col min="4" max="4" width="3.140625" style="3" customWidth="1"/>
    <col min="5" max="5" width="11" style="3" bestFit="1" customWidth="1"/>
    <col min="6" max="6" width="14.28515625" style="3" bestFit="1" customWidth="1"/>
    <col min="7" max="7" width="14.5703125" style="3" bestFit="1" customWidth="1"/>
    <col min="8" max="8" width="9.42578125" style="3" bestFit="1" customWidth="1"/>
    <col min="9" max="9" width="12.7109375" style="4" bestFit="1" customWidth="1"/>
    <col min="10" max="10" width="12.5703125" style="4" bestFit="1" customWidth="1"/>
    <col min="11" max="11" width="14.140625" style="4" bestFit="1" customWidth="1"/>
    <col min="12" max="12" width="9.140625" style="3"/>
    <col min="13" max="13" width="3.42578125" style="3" bestFit="1" customWidth="1"/>
    <col min="14" max="14" width="9.42578125" style="3" customWidth="1"/>
    <col min="15" max="15" width="11.5703125" style="3" bestFit="1" customWidth="1"/>
    <col min="16" max="16" width="12.28515625" style="3" customWidth="1"/>
    <col min="17" max="17" width="22.140625" style="3" bestFit="1" customWidth="1"/>
    <col min="18" max="18" width="11.85546875" style="3" customWidth="1"/>
    <col min="19" max="19" width="14" style="3" bestFit="1" customWidth="1"/>
    <col min="20" max="20" width="12.7109375" style="3" bestFit="1" customWidth="1"/>
    <col min="21" max="21" width="17" style="3" bestFit="1" customWidth="1"/>
    <col min="22" max="22" width="14.28515625" style="3" bestFit="1" customWidth="1"/>
    <col min="23" max="23" width="28.7109375" style="3" bestFit="1" customWidth="1"/>
    <col min="24" max="24" width="11.5703125" style="3" bestFit="1" customWidth="1"/>
    <col min="25" max="25" width="16.42578125" style="3" bestFit="1" customWidth="1"/>
    <col min="26" max="26" width="15.28515625" style="3" bestFit="1" customWidth="1"/>
    <col min="27" max="27" width="19.5703125" style="3" bestFit="1" customWidth="1"/>
    <col min="28" max="16384" width="9.140625" style="3"/>
  </cols>
  <sheetData>
    <row r="1" spans="1:27" x14ac:dyDescent="0.25">
      <c r="A1" s="36" t="s">
        <v>17</v>
      </c>
      <c r="B1" s="43" t="s">
        <v>52</v>
      </c>
    </row>
    <row r="2" spans="1:27" x14ac:dyDescent="0.25">
      <c r="A2" s="36" t="s">
        <v>0</v>
      </c>
      <c r="B2" s="2">
        <f>Dados!A2</f>
        <v>293.14999999999998</v>
      </c>
      <c r="C2" s="8"/>
      <c r="D2" s="13"/>
      <c r="E2" s="14" t="str">
        <f>Dados!B1</f>
        <v>x_MEG_SF</v>
      </c>
      <c r="F2" s="14" t="str">
        <f>Dados!C1</f>
        <v>Potencial exp</v>
      </c>
      <c r="G2" s="14" t="str">
        <f>Dados!D1</f>
        <v>Potencial calc</v>
      </c>
      <c r="H2" s="14" t="s">
        <v>4</v>
      </c>
      <c r="I2" s="14" t="s">
        <v>5</v>
      </c>
      <c r="J2" s="14" t="s">
        <v>6</v>
      </c>
      <c r="K2" s="14" t="s">
        <v>7</v>
      </c>
      <c r="M2" s="21"/>
      <c r="N2" s="27" t="str">
        <f>Dados!N1</f>
        <v>w MX</v>
      </c>
      <c r="O2" s="27" t="str">
        <f>Dados!M1</f>
        <v>x_MEG_sol</v>
      </c>
      <c r="P2" s="27" t="str">
        <f>Dados!O1</f>
        <v>b_mix exp</v>
      </c>
      <c r="Q2" s="27" t="str">
        <f>Dados!P1</f>
        <v>b_MX_H2O_MEG_est</v>
      </c>
      <c r="R2" s="27" t="s">
        <v>9</v>
      </c>
      <c r="S2" s="27" t="s">
        <v>10</v>
      </c>
      <c r="T2" s="27" t="s">
        <v>11</v>
      </c>
      <c r="U2" s="29" t="s">
        <v>12</v>
      </c>
      <c r="V2" s="27" t="str">
        <f>Dados!Q1</f>
        <v>gamma exp</v>
      </c>
      <c r="W2" s="27" t="str">
        <f>Dados!R1</f>
        <v>gamma_MX_H2O_MEG_est</v>
      </c>
      <c r="X2" s="27" t="s">
        <v>13</v>
      </c>
      <c r="Y2" s="27" t="s">
        <v>14</v>
      </c>
      <c r="Z2" s="27" t="s">
        <v>15</v>
      </c>
      <c r="AA2" s="27" t="s">
        <v>16</v>
      </c>
    </row>
    <row r="3" spans="1:27" x14ac:dyDescent="0.25">
      <c r="A3" s="36" t="s">
        <v>8</v>
      </c>
      <c r="B3" s="2">
        <f>COUNT(Dados!B2:B1048576)</f>
        <v>14</v>
      </c>
      <c r="C3" s="8"/>
      <c r="D3" s="15">
        <v>1</v>
      </c>
      <c r="E3" s="16">
        <f>Dados!B2</f>
        <v>0</v>
      </c>
      <c r="F3" s="16">
        <f>Dados!C2</f>
        <v>4.4408920985006262E-16</v>
      </c>
      <c r="G3" s="16">
        <f>Dados!D2</f>
        <v>0</v>
      </c>
      <c r="H3" s="17">
        <f>(F3-G3)</f>
        <v>4.4408920985006262E-16</v>
      </c>
      <c r="I3" s="44">
        <f>ABS(H3)</f>
        <v>4.4408920985006262E-16</v>
      </c>
      <c r="J3" s="44">
        <f t="shared" ref="J3:J7" si="0">IFERROR(100*H3/F3,"")</f>
        <v>100</v>
      </c>
      <c r="K3" s="20" t="str">
        <f t="shared" ref="K3:K7" si="1">IFERROR(ABS(IF(ROUND(100*H3/F3,1)=100,"",100*H3/F3)),"")</f>
        <v/>
      </c>
      <c r="M3" s="22">
        <v>1</v>
      </c>
      <c r="N3" s="24">
        <f>Dados!N2</f>
        <v>0.26400000000000001</v>
      </c>
      <c r="O3" s="24">
        <f>Dados!M2</f>
        <v>0</v>
      </c>
      <c r="P3" s="24">
        <f>Dados!O2</f>
        <v>6.1375297670193714</v>
      </c>
      <c r="Q3" s="24">
        <f>Dados!P2</f>
        <v>6.1375297670193714</v>
      </c>
      <c r="R3" s="23">
        <f>(P3-Q3)</f>
        <v>0</v>
      </c>
      <c r="S3" s="25">
        <f>ABS(R3)</f>
        <v>0</v>
      </c>
      <c r="T3" s="26">
        <f>IFERROR(100*R3/P3,"")</f>
        <v>0</v>
      </c>
      <c r="U3" s="30">
        <f>IFERROR(ABS(IF(ROUND(100*R3/P3,1)=100,"",100*R3/P3)),"")</f>
        <v>0</v>
      </c>
      <c r="V3" s="24">
        <f>Dados!Q2</f>
        <v>0.98820789629870576</v>
      </c>
      <c r="W3" s="24">
        <f>Dados!R2</f>
        <v>0.98820789629870576</v>
      </c>
      <c r="X3" s="28">
        <f>(V3-W3)</f>
        <v>0</v>
      </c>
      <c r="Y3" s="25">
        <f>ABS(X3)</f>
        <v>0</v>
      </c>
      <c r="Z3" s="45">
        <f>IFERROR(100*X3/V3,"")</f>
        <v>0</v>
      </c>
      <c r="AA3" s="45">
        <f>IFERROR(ABS(IF(ROUND(100*X3/V3,1)=100,"",100*X3/V3)),"")</f>
        <v>0</v>
      </c>
    </row>
    <row r="4" spans="1:27" x14ac:dyDescent="0.25">
      <c r="A4" s="37"/>
      <c r="C4" s="8"/>
      <c r="D4" s="15">
        <v>2</v>
      </c>
      <c r="E4" s="16">
        <f>Dados!B3</f>
        <v>1.4983876032827409E-2</v>
      </c>
      <c r="F4" s="16">
        <f>Dados!C3</f>
        <v>-8.7217789875895027E-2</v>
      </c>
      <c r="G4" s="16">
        <f>Dados!D3</f>
        <v>-8.1663952540103057E-2</v>
      </c>
      <c r="H4" s="17">
        <f t="shared" ref="H4:H28" si="2">(F4-G4)</f>
        <v>-5.5538373357919696E-3</v>
      </c>
      <c r="I4" s="44">
        <f t="shared" ref="I4:I28" si="3">ABS(H4)</f>
        <v>5.5538373357919696E-3</v>
      </c>
      <c r="J4" s="44">
        <f t="shared" si="0"/>
        <v>6.3677804077524796</v>
      </c>
      <c r="K4" s="20">
        <f t="shared" si="1"/>
        <v>6.3677804077524796</v>
      </c>
      <c r="M4" s="22">
        <v>2</v>
      </c>
      <c r="N4" s="24">
        <f>Dados!N3</f>
        <v>0.25259999999999999</v>
      </c>
      <c r="O4" s="24">
        <f>Dados!M3</f>
        <v>1.4983876032827409E-2</v>
      </c>
      <c r="P4" s="24">
        <f>Dados!O3</f>
        <v>5.7829275533654663</v>
      </c>
      <c r="Q4" s="24">
        <f>Dados!P3</f>
        <v>5.8014666392233449</v>
      </c>
      <c r="R4" s="23">
        <f t="shared" ref="R4:R28" si="4">(P4-Q4)</f>
        <v>-1.8539085857878668E-2</v>
      </c>
      <c r="S4" s="25">
        <f t="shared" ref="S4:S28" si="5">ABS(R4)</f>
        <v>1.8539085857878668E-2</v>
      </c>
      <c r="T4" s="26">
        <f t="shared" ref="T4:T28" si="6">IFERROR(100*R4/P4,"")</f>
        <v>-0.32058305567202816</v>
      </c>
      <c r="U4" s="30">
        <f t="shared" ref="U4:U28" si="7">IFERROR(ABS(IF(ROUND(100*R4/P4,1)=100,"",100*R4/P4)),"")</f>
        <v>0.32058305567202816</v>
      </c>
      <c r="V4" s="24">
        <f>Dados!Q3</f>
        <v>0.9407442296313745</v>
      </c>
      <c r="W4" s="24">
        <f>Dados!R3</f>
        <v>0.94296052191160151</v>
      </c>
      <c r="X4" s="28">
        <f t="shared" ref="X4:X28" si="8">(V4-W4)</f>
        <v>-2.2162922802270169E-3</v>
      </c>
      <c r="Y4" s="25">
        <f t="shared" ref="Y4:Y28" si="9">ABS(X4)</f>
        <v>2.2162922802270169E-3</v>
      </c>
      <c r="Z4" s="45">
        <f t="shared" ref="Z4:Z28" si="10">IFERROR(100*X4/V4,"")</f>
        <v>-0.23558925055489938</v>
      </c>
      <c r="AA4" s="45">
        <f t="shared" ref="AA4:AA28" si="11">IFERROR(ABS(IF(ROUND(100*X4/V4,1)=100,"",100*X4/V4)),"")</f>
        <v>0.23558925055489938</v>
      </c>
    </row>
    <row r="5" spans="1:27" ht="18.75" x14ac:dyDescent="0.35">
      <c r="A5" s="38" t="s">
        <v>18</v>
      </c>
      <c r="B5" s="5">
        <f>VLOOKUP(0,Dados!M2:P40,4)</f>
        <v>6.1375297670193714</v>
      </c>
      <c r="C5" s="9"/>
      <c r="D5" s="15">
        <v>3</v>
      </c>
      <c r="E5" s="16">
        <f>Dados!B4</f>
        <v>3.1242033411546799E-2</v>
      </c>
      <c r="F5" s="16">
        <f>Dados!C4</f>
        <v>-0.16304264619089451</v>
      </c>
      <c r="G5" s="16">
        <f>Dados!D4</f>
        <v>-0.1644664128235919</v>
      </c>
      <c r="H5" s="17">
        <f t="shared" si="2"/>
        <v>1.4237666326973875E-3</v>
      </c>
      <c r="I5" s="44">
        <f t="shared" si="3"/>
        <v>1.4237666326973875E-3</v>
      </c>
      <c r="J5" s="44">
        <f t="shared" si="0"/>
        <v>-0.87324799122212782</v>
      </c>
      <c r="K5" s="20">
        <f t="shared" si="1"/>
        <v>0.87324799122212782</v>
      </c>
      <c r="M5" s="22">
        <v>3</v>
      </c>
      <c r="N5" s="24">
        <f>Dados!N4</f>
        <v>0.2422</v>
      </c>
      <c r="O5" s="24">
        <f>Dados!M4</f>
        <v>3.1242033411546799E-2</v>
      </c>
      <c r="P5" s="24">
        <f>Dados!O4</f>
        <v>5.4687369850777134</v>
      </c>
      <c r="Q5" s="24">
        <f>Dados!P4</f>
        <v>5.464076079743732</v>
      </c>
      <c r="R5" s="23">
        <f t="shared" si="4"/>
        <v>4.6609053339814466E-3</v>
      </c>
      <c r="S5" s="25">
        <f t="shared" si="5"/>
        <v>4.6609053339814466E-3</v>
      </c>
      <c r="T5" s="26">
        <f t="shared" si="6"/>
        <v>8.5228186082077828E-2</v>
      </c>
      <c r="U5" s="30">
        <f t="shared" si="7"/>
        <v>8.5228186082077828E-2</v>
      </c>
      <c r="V5" s="24">
        <f>Dados!Q4</f>
        <v>0.90087154209717379</v>
      </c>
      <c r="W5" s="24">
        <f>Dados!R4</f>
        <v>0.90035714848914672</v>
      </c>
      <c r="X5" s="28">
        <f t="shared" si="8"/>
        <v>5.1439360802707501E-4</v>
      </c>
      <c r="Y5" s="25">
        <f t="shared" si="9"/>
        <v>5.1439360802707501E-4</v>
      </c>
      <c r="Z5" s="45">
        <f t="shared" si="10"/>
        <v>5.7099551266720915E-2</v>
      </c>
      <c r="AA5" s="45">
        <f t="shared" si="11"/>
        <v>5.7099551266720915E-2</v>
      </c>
    </row>
    <row r="6" spans="1:27" ht="18.75" x14ac:dyDescent="0.35">
      <c r="A6" s="39" t="s">
        <v>19</v>
      </c>
      <c r="B6" s="6">
        <f>VLOOKUP(1,Dados!M2:P40,4)</f>
        <v>1.2208826768374039</v>
      </c>
      <c r="C6" s="9"/>
      <c r="D6" s="15">
        <v>4</v>
      </c>
      <c r="E6" s="16">
        <f>Dados!B5</f>
        <v>4.8796979639737323E-2</v>
      </c>
      <c r="F6" s="16">
        <f>Dados!C5</f>
        <v>-0.25511121220608829</v>
      </c>
      <c r="G6" s="16">
        <f>Dados!D5</f>
        <v>-0.24747883211921479</v>
      </c>
      <c r="H6" s="17">
        <f t="shared" si="2"/>
        <v>-7.6323800868735026E-3</v>
      </c>
      <c r="I6" s="44">
        <f t="shared" si="3"/>
        <v>7.6323800868735026E-3</v>
      </c>
      <c r="J6" s="44">
        <f t="shared" si="0"/>
        <v>2.9917854338396475</v>
      </c>
      <c r="K6" s="20">
        <f t="shared" si="1"/>
        <v>2.9917854338396475</v>
      </c>
      <c r="M6" s="22">
        <v>4</v>
      </c>
      <c r="N6" s="24">
        <f>Dados!N5</f>
        <v>0.2298</v>
      </c>
      <c r="O6" s="24">
        <f>Dados!M5</f>
        <v>4.8796979639737323E-2</v>
      </c>
      <c r="P6" s="24">
        <f>Dados!O5</f>
        <v>5.1052146755434133</v>
      </c>
      <c r="Q6" s="24">
        <f>Dados!P5</f>
        <v>5.1296077812218481</v>
      </c>
      <c r="R6" s="23">
        <f t="shared" si="4"/>
        <v>-2.4393105678434779E-2</v>
      </c>
      <c r="S6" s="25">
        <f t="shared" si="5"/>
        <v>2.4393105678434779E-2</v>
      </c>
      <c r="T6" s="26">
        <f t="shared" si="6"/>
        <v>-0.47780763843859925</v>
      </c>
      <c r="U6" s="30">
        <f t="shared" si="7"/>
        <v>0.47780763843859925</v>
      </c>
      <c r="V6" s="24">
        <f>Dados!Q5</f>
        <v>0.85822905757303602</v>
      </c>
      <c r="W6" s="24">
        <f>Dados!R5</f>
        <v>0.86069193655410192</v>
      </c>
      <c r="X6" s="28">
        <f t="shared" si="8"/>
        <v>-2.4628789810658969E-3</v>
      </c>
      <c r="Y6" s="25">
        <f t="shared" si="9"/>
        <v>2.4628789810658969E-3</v>
      </c>
      <c r="Z6" s="45">
        <f t="shared" si="10"/>
        <v>-0.28697222021713054</v>
      </c>
      <c r="AA6" s="45">
        <f t="shared" si="11"/>
        <v>0.28697222021713054</v>
      </c>
    </row>
    <row r="7" spans="1:27" x14ac:dyDescent="0.25">
      <c r="A7" s="39" t="str">
        <f>Dados!K1</f>
        <v>Beta 1 MX MEG</v>
      </c>
      <c r="B7" s="6">
        <f>Dados!K2</f>
        <v>5.0183754631560689</v>
      </c>
      <c r="C7" s="8"/>
      <c r="D7" s="15">
        <v>5</v>
      </c>
      <c r="E7" s="16">
        <f>Dados!B6</f>
        <v>6.7652570347031565E-2</v>
      </c>
      <c r="F7" s="16">
        <f>Dados!C6</f>
        <v>-0.33740942524565748</v>
      </c>
      <c r="G7" s="16">
        <f>Dados!D6</f>
        <v>-0.32971477189633192</v>
      </c>
      <c r="H7" s="17">
        <f t="shared" si="2"/>
        <v>-7.6946533493255642E-3</v>
      </c>
      <c r="I7" s="44">
        <f t="shared" si="3"/>
        <v>7.6946533493255642E-3</v>
      </c>
      <c r="J7" s="44">
        <f t="shared" si="0"/>
        <v>2.2805093081567955</v>
      </c>
      <c r="K7" s="20">
        <f t="shared" si="1"/>
        <v>2.2805093081567955</v>
      </c>
      <c r="M7" s="22">
        <v>5</v>
      </c>
      <c r="N7" s="24">
        <f>Dados!N6</f>
        <v>0.21829999999999999</v>
      </c>
      <c r="O7" s="24">
        <f>Dados!M6</f>
        <v>6.7652570347031565E-2</v>
      </c>
      <c r="P7" s="24">
        <f>Dados!O6</f>
        <v>4.7783848267338946</v>
      </c>
      <c r="Q7" s="24">
        <f>Dados!P6</f>
        <v>4.8023534220518496</v>
      </c>
      <c r="R7" s="23">
        <f t="shared" si="4"/>
        <v>-2.3968595317954922E-2</v>
      </c>
      <c r="S7" s="25">
        <f t="shared" si="5"/>
        <v>2.3968595317954922E-2</v>
      </c>
      <c r="T7" s="26">
        <f t="shared" si="6"/>
        <v>-0.50160454184971648</v>
      </c>
      <c r="U7" s="30">
        <f t="shared" si="7"/>
        <v>0.50160454184971648</v>
      </c>
      <c r="V7" s="24">
        <f>Dados!Q6</f>
        <v>0.82193127823455703</v>
      </c>
      <c r="W7" s="24">
        <f>Dados!R6</f>
        <v>0.82414610815827294</v>
      </c>
      <c r="X7" s="28">
        <f t="shared" si="8"/>
        <v>-2.2148299237159108E-3</v>
      </c>
      <c r="Y7" s="25">
        <f t="shared" si="9"/>
        <v>2.2148299237159108E-3</v>
      </c>
      <c r="Z7" s="45">
        <f t="shared" si="10"/>
        <v>-0.2694665578943764</v>
      </c>
      <c r="AA7" s="45">
        <f t="shared" si="11"/>
        <v>0.2694665578943764</v>
      </c>
    </row>
    <row r="8" spans="1:27" x14ac:dyDescent="0.25">
      <c r="A8" s="37"/>
      <c r="C8" s="10"/>
      <c r="D8" s="15">
        <v>6</v>
      </c>
      <c r="E8" s="16">
        <f>Dados!B7</f>
        <v>0.110582991288982</v>
      </c>
      <c r="F8" s="16">
        <f>Dados!C7</f>
        <v>-0.50111028213356024</v>
      </c>
      <c r="G8" s="16">
        <f>Dados!D7</f>
        <v>-0.49276057670651419</v>
      </c>
      <c r="H8" s="17">
        <f t="shared" si="2"/>
        <v>-8.3497054270460502E-3</v>
      </c>
      <c r="I8" s="44">
        <f t="shared" si="3"/>
        <v>8.3497054270460502E-3</v>
      </c>
      <c r="J8" s="44">
        <f>IFERROR(100*H8/F8,"")</f>
        <v>1.6662410899843829</v>
      </c>
      <c r="K8" s="20">
        <f>IFERROR(ABS(IF(ROUND(100*H8/F8,1)=100,"",100*H8/F8)),"")</f>
        <v>1.6662410899843829</v>
      </c>
      <c r="M8" s="22">
        <v>6</v>
      </c>
      <c r="N8" s="24">
        <f>Dados!N7</f>
        <v>0.19489999999999999</v>
      </c>
      <c r="O8" s="24">
        <f>Dados!M7</f>
        <v>0.110582991288982</v>
      </c>
      <c r="P8" s="24">
        <f>Dados!O7</f>
        <v>4.1421851886071339</v>
      </c>
      <c r="Q8" s="24">
        <f>Dados!P7</f>
        <v>4.1666560362236984</v>
      </c>
      <c r="R8" s="23">
        <f t="shared" si="4"/>
        <v>-2.4470847616564484E-2</v>
      </c>
      <c r="S8" s="25">
        <f t="shared" si="5"/>
        <v>2.4470847616564484E-2</v>
      </c>
      <c r="T8" s="26">
        <f t="shared" si="6"/>
        <v>-0.59077145280395205</v>
      </c>
      <c r="U8" s="30">
        <f t="shared" si="7"/>
        <v>0.59077145280395205</v>
      </c>
      <c r="V8" s="24">
        <f>Dados!Q7</f>
        <v>0.7568677367914195</v>
      </c>
      <c r="W8" s="24">
        <f>Dados!R7</f>
        <v>0.75873133585024388</v>
      </c>
      <c r="X8" s="28">
        <f t="shared" si="8"/>
        <v>-1.8635990588243834E-3</v>
      </c>
      <c r="Y8" s="25">
        <f t="shared" si="9"/>
        <v>1.8635990588243834E-3</v>
      </c>
      <c r="Z8" s="45">
        <f t="shared" si="10"/>
        <v>-0.24622519473808158</v>
      </c>
      <c r="AA8" s="45">
        <f t="shared" si="11"/>
        <v>0.24622519473808158</v>
      </c>
    </row>
    <row r="9" spans="1:27" x14ac:dyDescent="0.25">
      <c r="A9" s="40" t="s">
        <v>1</v>
      </c>
      <c r="B9" s="7">
        <f>Dados!E2</f>
        <v>-5.6279073621331266</v>
      </c>
      <c r="C9" s="10"/>
      <c r="D9" s="15">
        <v>7</v>
      </c>
      <c r="E9" s="16">
        <f>Dados!B8</f>
        <v>0.1620698123117035</v>
      </c>
      <c r="F9" s="16">
        <f>Dados!C8</f>
        <v>-0.64586538888739753</v>
      </c>
      <c r="G9" s="16">
        <f>Dados!D8</f>
        <v>-0.65014335668593382</v>
      </c>
      <c r="H9" s="17">
        <f t="shared" si="2"/>
        <v>4.2779677985362863E-3</v>
      </c>
      <c r="I9" s="44">
        <f t="shared" si="3"/>
        <v>4.2779677985362863E-3</v>
      </c>
      <c r="J9" s="44">
        <f t="shared" ref="J9:J28" si="12">IFERROR(100*H9/F9,"")</f>
        <v>-0.66236213801543753</v>
      </c>
      <c r="K9" s="20">
        <f t="shared" ref="K9:K28" si="13">IFERROR(ABS(IF(ROUND(100*H9/F9,1)=100,"",100*H9/F9)),"")</f>
        <v>0.66236213801543753</v>
      </c>
      <c r="M9" s="22">
        <v>7</v>
      </c>
      <c r="N9" s="24">
        <f>Dados!N8</f>
        <v>0.1731</v>
      </c>
      <c r="O9" s="24">
        <f>Dados!M8</f>
        <v>0.1620698123117035</v>
      </c>
      <c r="P9" s="24">
        <f>Dados!O8</f>
        <v>3.5818844770990919</v>
      </c>
      <c r="Q9" s="24">
        <f>Dados!P8</f>
        <v>3.570211398330458</v>
      </c>
      <c r="R9" s="23">
        <f t="shared" si="4"/>
        <v>1.1673078768633882E-2</v>
      </c>
      <c r="S9" s="25">
        <f t="shared" si="5"/>
        <v>1.1673078768633882E-2</v>
      </c>
      <c r="T9" s="26">
        <f t="shared" si="6"/>
        <v>0.32589210632744114</v>
      </c>
      <c r="U9" s="31">
        <f t="shared" si="7"/>
        <v>0.32589210632744114</v>
      </c>
      <c r="V9" s="24">
        <f>Dados!Q8</f>
        <v>0.70333592440398052</v>
      </c>
      <c r="W9" s="24">
        <f>Dados!R8</f>
        <v>0.7026232208083103</v>
      </c>
      <c r="X9" s="28">
        <f t="shared" si="8"/>
        <v>7.1270359567021657E-4</v>
      </c>
      <c r="Y9" s="25">
        <f t="shared" si="9"/>
        <v>7.1270359567021657E-4</v>
      </c>
      <c r="Z9" s="45">
        <f t="shared" si="10"/>
        <v>0.10133189148189387</v>
      </c>
      <c r="AA9" s="45">
        <f t="shared" si="11"/>
        <v>0.10133189148189387</v>
      </c>
    </row>
    <row r="10" spans="1:27" x14ac:dyDescent="0.25">
      <c r="A10" s="40" t="s">
        <v>2</v>
      </c>
      <c r="B10" s="7">
        <f>Dados!E3</f>
        <v>6.4488239352255619</v>
      </c>
      <c r="C10" s="10"/>
      <c r="D10" s="15">
        <v>8</v>
      </c>
      <c r="E10" s="16">
        <f>Dados!B9</f>
        <v>0.22328476024864799</v>
      </c>
      <c r="F10" s="16">
        <f>Dados!C9</f>
        <v>-0.78803326796720707</v>
      </c>
      <c r="G10" s="16">
        <f>Dados!D9</f>
        <v>-0.79368205233991751</v>
      </c>
      <c r="H10" s="17">
        <f t="shared" si="2"/>
        <v>5.6487843727104359E-3</v>
      </c>
      <c r="I10" s="44">
        <f t="shared" si="3"/>
        <v>5.6487843727104359E-3</v>
      </c>
      <c r="J10" s="44">
        <f t="shared" si="12"/>
        <v>-0.71682054582313681</v>
      </c>
      <c r="K10" s="20">
        <f t="shared" si="13"/>
        <v>0.71682054582313681</v>
      </c>
      <c r="M10" s="22">
        <v>8</v>
      </c>
      <c r="N10" s="24">
        <f>Dados!N9</f>
        <v>0.15140000000000001</v>
      </c>
      <c r="O10" s="24">
        <f>Dados!M9</f>
        <v>0.22328476024864799</v>
      </c>
      <c r="P10" s="24">
        <f>Dados!O9</f>
        <v>3.0527437211685351</v>
      </c>
      <c r="Q10" s="24">
        <f>Dados!P9</f>
        <v>3.0385718171571932</v>
      </c>
      <c r="R10" s="23">
        <f t="shared" si="4"/>
        <v>1.417190401134194E-2</v>
      </c>
      <c r="S10" s="25">
        <f t="shared" si="5"/>
        <v>1.417190401134194E-2</v>
      </c>
      <c r="T10" s="26">
        <f t="shared" si="6"/>
        <v>0.4642349737080842</v>
      </c>
      <c r="U10" s="31">
        <f t="shared" si="7"/>
        <v>0.4642349737080842</v>
      </c>
      <c r="V10" s="24">
        <f>Dados!Q9</f>
        <v>0.65564047417191673</v>
      </c>
      <c r="W10" s="24">
        <f>Dados!R9</f>
        <v>0.65498801399767681</v>
      </c>
      <c r="X10" s="28">
        <f t="shared" si="8"/>
        <v>6.5246017423992164E-4</v>
      </c>
      <c r="Y10" s="25">
        <f t="shared" si="9"/>
        <v>6.5246017423992164E-4</v>
      </c>
      <c r="Z10" s="45">
        <f t="shared" si="10"/>
        <v>9.9514932336047149E-2</v>
      </c>
      <c r="AA10" s="45">
        <f t="shared" si="11"/>
        <v>9.9514932336047149E-2</v>
      </c>
    </row>
    <row r="11" spans="1:27" x14ac:dyDescent="0.25">
      <c r="A11" s="40" t="s">
        <v>3</v>
      </c>
      <c r="B11" s="7">
        <f>Dados!E4</f>
        <v>-7.7911129512512884</v>
      </c>
      <c r="C11" s="8"/>
      <c r="D11" s="15">
        <v>9</v>
      </c>
      <c r="E11" s="16">
        <f>Dados!B10</f>
        <v>0.30296315055285022</v>
      </c>
      <c r="F11" s="16">
        <f>Dados!C10</f>
        <v>-0.92313553878544508</v>
      </c>
      <c r="G11" s="16">
        <f>Dados!D10</f>
        <v>-0.92691093945738123</v>
      </c>
      <c r="H11" s="17">
        <f t="shared" si="2"/>
        <v>3.7754006719361577E-3</v>
      </c>
      <c r="I11" s="44">
        <f t="shared" si="3"/>
        <v>3.7754006719361577E-3</v>
      </c>
      <c r="J11" s="44">
        <f t="shared" si="12"/>
        <v>-0.40897576935488728</v>
      </c>
      <c r="K11" s="20">
        <f t="shared" si="13"/>
        <v>0.40897576935488728</v>
      </c>
      <c r="M11" s="22">
        <v>9</v>
      </c>
      <c r="N11" s="24">
        <f>Dados!N10</f>
        <v>0.12989999999999999</v>
      </c>
      <c r="O11" s="24">
        <f>Dados!M10</f>
        <v>0.30296315055285022</v>
      </c>
      <c r="P11" s="24">
        <f>Dados!O10</f>
        <v>2.5545092601580128</v>
      </c>
      <c r="Q11" s="24">
        <f>Dados!P10</f>
        <v>2.545935201834804</v>
      </c>
      <c r="R11" s="23">
        <f t="shared" si="4"/>
        <v>8.5740583232087886E-3</v>
      </c>
      <c r="S11" s="25">
        <f t="shared" si="5"/>
        <v>8.5740583232087886E-3</v>
      </c>
      <c r="T11" s="26">
        <f t="shared" si="6"/>
        <v>0.33564404940455872</v>
      </c>
      <c r="U11" s="31">
        <f t="shared" si="7"/>
        <v>0.33564404940455872</v>
      </c>
      <c r="V11" s="24">
        <f>Dados!Q10</f>
        <v>0.61049839302942377</v>
      </c>
      <c r="W11" s="24">
        <f>Dados!R10</f>
        <v>0.61024610223046838</v>
      </c>
      <c r="X11" s="28">
        <f t="shared" si="8"/>
        <v>2.5229079895539019E-4</v>
      </c>
      <c r="Y11" s="25">
        <f t="shared" si="9"/>
        <v>2.5229079895539019E-4</v>
      </c>
      <c r="Z11" s="45">
        <f t="shared" si="10"/>
        <v>4.1325382971684692E-2</v>
      </c>
      <c r="AA11" s="45">
        <f t="shared" si="11"/>
        <v>4.1325382971684692E-2</v>
      </c>
    </row>
    <row r="12" spans="1:27" x14ac:dyDescent="0.25">
      <c r="A12" s="37"/>
      <c r="C12" s="11"/>
      <c r="D12" s="15">
        <v>10</v>
      </c>
      <c r="E12" s="16">
        <f>Dados!B11</f>
        <v>0.40058552320456831</v>
      </c>
      <c r="F12" s="16">
        <f>Dados!C11</f>
        <v>-1.0271171938251371</v>
      </c>
      <c r="G12" s="16">
        <f>Dados!D11</f>
        <v>-1.0312611756717209</v>
      </c>
      <c r="H12" s="17">
        <f t="shared" si="2"/>
        <v>4.1439818465838218E-3</v>
      </c>
      <c r="I12" s="44">
        <f t="shared" si="3"/>
        <v>4.1439818465838218E-3</v>
      </c>
      <c r="J12" s="44">
        <f t="shared" si="12"/>
        <v>-0.40345754812564449</v>
      </c>
      <c r="K12" s="20">
        <f t="shared" si="13"/>
        <v>0.40345754812564449</v>
      </c>
      <c r="M12" s="22">
        <v>10</v>
      </c>
      <c r="N12" s="24">
        <f>Dados!N11</f>
        <v>0.1113</v>
      </c>
      <c r="O12" s="24">
        <f>Dados!M11</f>
        <v>0.40058552320456831</v>
      </c>
      <c r="P12" s="24">
        <f>Dados!O11</f>
        <v>2.1429275244525212</v>
      </c>
      <c r="Q12" s="24">
        <f>Dados!P11</f>
        <v>2.1344350094579911</v>
      </c>
      <c r="R12" s="23">
        <f t="shared" si="4"/>
        <v>8.492514994530076E-3</v>
      </c>
      <c r="S12" s="25">
        <f t="shared" si="5"/>
        <v>8.492514994530076E-3</v>
      </c>
      <c r="T12" s="26">
        <f t="shared" si="6"/>
        <v>0.39630434989628305</v>
      </c>
      <c r="U12" s="31">
        <f t="shared" si="7"/>
        <v>0.39630434989628305</v>
      </c>
      <c r="V12" s="24">
        <f>Dados!Q11</f>
        <v>0.57009274347616923</v>
      </c>
      <c r="W12" s="24">
        <f>Dados!R11</f>
        <v>0.56999398583867444</v>
      </c>
      <c r="X12" s="28">
        <f t="shared" si="8"/>
        <v>9.8757637494784056E-5</v>
      </c>
      <c r="Y12" s="25">
        <f t="shared" si="9"/>
        <v>9.8757637494784056E-5</v>
      </c>
      <c r="Z12" s="45">
        <f t="shared" si="10"/>
        <v>1.7323082713280015E-2</v>
      </c>
      <c r="AA12" s="45">
        <f t="shared" si="11"/>
        <v>1.7323082713280015E-2</v>
      </c>
    </row>
    <row r="13" spans="1:27" x14ac:dyDescent="0.25">
      <c r="A13" s="41" t="str">
        <f>Dados!F1</f>
        <v>R2 pot</v>
      </c>
      <c r="B13" s="32">
        <f>Dados!F2</f>
        <v>0.99949104273084466</v>
      </c>
      <c r="C13" s="11"/>
      <c r="D13" s="15">
        <v>11</v>
      </c>
      <c r="E13" s="16">
        <f>Dados!B12</f>
        <v>0.53307118427255873</v>
      </c>
      <c r="F13" s="16">
        <f>Dados!C12</f>
        <v>-1.097644319734687</v>
      </c>
      <c r="G13" s="16">
        <f>Dados!D12</f>
        <v>-1.0962295989562281</v>
      </c>
      <c r="H13" s="17">
        <f t="shared" si="2"/>
        <v>-1.4147207784589444E-3</v>
      </c>
      <c r="I13" s="44">
        <f t="shared" si="3"/>
        <v>1.4147207784589444E-3</v>
      </c>
      <c r="J13" s="44">
        <f t="shared" si="12"/>
        <v>0.12888699490568115</v>
      </c>
      <c r="K13" s="20">
        <f t="shared" si="13"/>
        <v>0.12888699490568115</v>
      </c>
      <c r="M13" s="22">
        <v>11</v>
      </c>
      <c r="N13" s="24">
        <f>Dados!N12</f>
        <v>9.3399999999999997E-2</v>
      </c>
      <c r="O13" s="24">
        <f>Dados!M12</f>
        <v>0.53307118427255873</v>
      </c>
      <c r="P13" s="24">
        <f>Dados!O12</f>
        <v>1.76278221600666</v>
      </c>
      <c r="Q13" s="24">
        <f>Dados!P12</f>
        <v>1.765362394521748</v>
      </c>
      <c r="R13" s="23">
        <f t="shared" si="4"/>
        <v>-2.5801785150880718E-3</v>
      </c>
      <c r="S13" s="25">
        <f t="shared" si="5"/>
        <v>2.5801785150880718E-3</v>
      </c>
      <c r="T13" s="26">
        <f t="shared" si="6"/>
        <v>-0.14636967015319172</v>
      </c>
      <c r="U13" s="31">
        <f t="shared" si="7"/>
        <v>0.14636967015319172</v>
      </c>
      <c r="V13" s="24">
        <f>Dados!Q12</f>
        <v>0.53395248317114241</v>
      </c>
      <c r="W13" s="24">
        <f>Dados!R12</f>
        <v>0.53392676523670668</v>
      </c>
      <c r="X13" s="28">
        <f t="shared" si="8"/>
        <v>2.5717934435731671E-5</v>
      </c>
      <c r="Y13" s="25">
        <f t="shared" si="9"/>
        <v>2.5717934435731671E-5</v>
      </c>
      <c r="Z13" s="45">
        <f t="shared" si="10"/>
        <v>4.8165211786249081E-3</v>
      </c>
      <c r="AA13" s="45">
        <f t="shared" si="11"/>
        <v>4.8165211786249081E-3</v>
      </c>
    </row>
    <row r="14" spans="1:27" x14ac:dyDescent="0.25">
      <c r="A14" s="41" t="str">
        <f>Dados!G1</f>
        <v>AAD pot</v>
      </c>
      <c r="B14" s="32">
        <f>SUM(I3:I28)/$B$3</f>
        <v>6.3548973701403307E-3</v>
      </c>
      <c r="C14" s="11"/>
      <c r="D14" s="15">
        <v>12</v>
      </c>
      <c r="E14" s="16">
        <f>Dados!B13</f>
        <v>0.7231615990865421</v>
      </c>
      <c r="F14" s="16">
        <f>Dados!C13</f>
        <v>-1.0280795872633059</v>
      </c>
      <c r="G14" s="16">
        <f>Dados!D13</f>
        <v>-1.008767623256396</v>
      </c>
      <c r="H14" s="17">
        <f t="shared" si="2"/>
        <v>-1.9311964006909932E-2</v>
      </c>
      <c r="I14" s="44">
        <f t="shared" si="3"/>
        <v>1.9311964006909932E-2</v>
      </c>
      <c r="J14" s="44">
        <f t="shared" si="12"/>
        <v>1.8784502918025412</v>
      </c>
      <c r="K14" s="20">
        <f t="shared" si="13"/>
        <v>1.8784502918025412</v>
      </c>
      <c r="M14" s="22">
        <v>12</v>
      </c>
      <c r="N14" s="24">
        <f>Dados!N13</f>
        <v>7.6399999999999996E-2</v>
      </c>
      <c r="O14" s="24">
        <f>Dados!M13</f>
        <v>0.7231615990865421</v>
      </c>
      <c r="P14" s="24">
        <f>Dados!O13</f>
        <v>1.41539264099721</v>
      </c>
      <c r="Q14" s="24">
        <f>Dados!P13</f>
        <v>1.4456613874478299</v>
      </c>
      <c r="R14" s="23">
        <f t="shared" si="4"/>
        <v>-3.0268746450619943E-2</v>
      </c>
      <c r="S14" s="25">
        <f t="shared" si="5"/>
        <v>3.0268746450619943E-2</v>
      </c>
      <c r="T14" s="26">
        <f t="shared" si="6"/>
        <v>-2.1385406122568367</v>
      </c>
      <c r="U14" s="31">
        <f t="shared" si="7"/>
        <v>2.1385406122568367</v>
      </c>
      <c r="V14" s="24">
        <f>Dados!Q13</f>
        <v>0.54261227670079415</v>
      </c>
      <c r="W14" s="24">
        <f>Dados!R13</f>
        <v>0.54161044223193267</v>
      </c>
      <c r="X14" s="28">
        <f t="shared" si="8"/>
        <v>1.0018344688614844E-3</v>
      </c>
      <c r="Y14" s="25">
        <f t="shared" si="9"/>
        <v>1.0018344688614844E-3</v>
      </c>
      <c r="Z14" s="45">
        <f t="shared" si="10"/>
        <v>0.18463173648647713</v>
      </c>
      <c r="AA14" s="45">
        <f t="shared" si="11"/>
        <v>0.18463173648647713</v>
      </c>
    </row>
    <row r="15" spans="1:27" x14ac:dyDescent="0.25">
      <c r="A15" s="41" t="str">
        <f>Dados!H1</f>
        <v>maxAD pot</v>
      </c>
      <c r="B15" s="32">
        <f>MAX(I3:I28)</f>
        <v>1.9741400875091908E-2</v>
      </c>
      <c r="C15" s="12"/>
      <c r="D15" s="15">
        <v>13</v>
      </c>
      <c r="E15" s="16">
        <f>Dados!B14</f>
        <v>0.84650045875757074</v>
      </c>
      <c r="F15" s="16">
        <f>Dados!C14</f>
        <v>-0.72763251567219744</v>
      </c>
      <c r="G15" s="16">
        <f>Dados!D14</f>
        <v>-0.74737391654728935</v>
      </c>
      <c r="H15" s="17">
        <f t="shared" si="2"/>
        <v>1.9741400875091908E-2</v>
      </c>
      <c r="I15" s="44">
        <f t="shared" si="3"/>
        <v>1.9741400875091908E-2</v>
      </c>
      <c r="J15" s="44">
        <f t="shared" si="12"/>
        <v>-2.7131004249933106</v>
      </c>
      <c r="K15" s="20">
        <f t="shared" si="13"/>
        <v>2.7131004249933106</v>
      </c>
      <c r="M15" s="22">
        <v>13</v>
      </c>
      <c r="N15" s="24">
        <f>Dados!N14</f>
        <v>7.3400000000000007E-2</v>
      </c>
      <c r="O15" s="24">
        <f>Dados!M14</f>
        <v>0.84650045875757074</v>
      </c>
      <c r="P15" s="24">
        <f>Dados!O14</f>
        <v>1.3554118023771631</v>
      </c>
      <c r="Q15" s="24">
        <f>Dados!P14</f>
        <v>1.326948981358465</v>
      </c>
      <c r="R15" s="23">
        <f t="shared" si="4"/>
        <v>2.8462821018698126E-2</v>
      </c>
      <c r="S15" s="25">
        <f t="shared" si="5"/>
        <v>2.8462821018698126E-2</v>
      </c>
      <c r="T15" s="26">
        <f t="shared" si="6"/>
        <v>2.0999389977849647</v>
      </c>
      <c r="U15" s="31">
        <f t="shared" si="7"/>
        <v>2.0999389977849647</v>
      </c>
      <c r="V15" s="24">
        <f>Dados!Q14</f>
        <v>0.6410026688428947</v>
      </c>
      <c r="W15" s="24">
        <f>Dados!R14</f>
        <v>0.64195308377075855</v>
      </c>
      <c r="X15" s="28">
        <f t="shared" si="8"/>
        <v>-9.5041492786385184E-4</v>
      </c>
      <c r="Y15" s="25">
        <f t="shared" si="9"/>
        <v>9.5041492786385184E-4</v>
      </c>
      <c r="Z15" s="45">
        <f t="shared" si="10"/>
        <v>-0.14827004224171053</v>
      </c>
      <c r="AA15" s="45">
        <f t="shared" si="11"/>
        <v>0.14827004224171053</v>
      </c>
    </row>
    <row r="16" spans="1:27" x14ac:dyDescent="0.25">
      <c r="A16" s="41" t="str">
        <f>Dados!I1 &amp; " (%)"</f>
        <v>AARD pot (%)</v>
      </c>
      <c r="B16" s="33">
        <f>SUM(K3:K28)/$B$3</f>
        <v>1.5065441388554335</v>
      </c>
      <c r="C16" s="12"/>
      <c r="D16" s="15">
        <v>14</v>
      </c>
      <c r="E16" s="16">
        <f>Dados!B15</f>
        <v>1</v>
      </c>
      <c r="F16" s="16">
        <f>Dados!C15</f>
        <v>2.2204460492503131E-15</v>
      </c>
      <c r="G16" s="16">
        <f>Dados!D15</f>
        <v>0</v>
      </c>
      <c r="H16" s="17">
        <f t="shared" si="2"/>
        <v>2.2204460492503131E-15</v>
      </c>
      <c r="I16" s="44">
        <f t="shared" si="3"/>
        <v>2.2204460492503131E-15</v>
      </c>
      <c r="J16" s="44">
        <f t="shared" si="12"/>
        <v>100</v>
      </c>
      <c r="K16" s="20" t="str">
        <f t="shared" si="13"/>
        <v/>
      </c>
      <c r="M16" s="22">
        <v>14</v>
      </c>
      <c r="N16" s="24">
        <f>Dados!N15</f>
        <v>6.6600000000000006E-2</v>
      </c>
      <c r="O16" s="24">
        <f>Dados!M15</f>
        <v>1</v>
      </c>
      <c r="P16" s="24">
        <f>Dados!O15</f>
        <v>1.2208826768374039</v>
      </c>
      <c r="Q16" s="24">
        <f>Dados!P15</f>
        <v>1.2208826768374039</v>
      </c>
      <c r="R16" s="23">
        <f t="shared" si="4"/>
        <v>0</v>
      </c>
      <c r="S16" s="25">
        <f t="shared" si="5"/>
        <v>0</v>
      </c>
      <c r="T16" s="26">
        <f t="shared" si="6"/>
        <v>0</v>
      </c>
      <c r="U16" s="31">
        <f t="shared" si="7"/>
        <v>0</v>
      </c>
      <c r="V16" s="24">
        <f>Dados!Q15</f>
        <v>1.181780615399588</v>
      </c>
      <c r="W16" s="24">
        <f>Dados!R15</f>
        <v>1.181780615399588</v>
      </c>
      <c r="X16" s="28">
        <f t="shared" si="8"/>
        <v>0</v>
      </c>
      <c r="Y16" s="25">
        <f t="shared" si="9"/>
        <v>0</v>
      </c>
      <c r="Z16" s="45">
        <f t="shared" si="10"/>
        <v>0</v>
      </c>
      <c r="AA16" s="45">
        <f t="shared" si="11"/>
        <v>0</v>
      </c>
    </row>
    <row r="17" spans="1:27" x14ac:dyDescent="0.25">
      <c r="A17" s="41" t="str">
        <f>Dados!J1 &amp; " (%)"</f>
        <v>maxARD pot (%)</v>
      </c>
      <c r="B17" s="33">
        <f>MAX(K3:K28)</f>
        <v>6.3677804077524796</v>
      </c>
      <c r="D17" s="15">
        <v>15</v>
      </c>
      <c r="E17" s="16">
        <f>Dados!B16</f>
        <v>0</v>
      </c>
      <c r="F17" s="16">
        <f>Dados!C16</f>
        <v>0</v>
      </c>
      <c r="G17" s="16">
        <f>Dados!D16</f>
        <v>0</v>
      </c>
      <c r="H17" s="17">
        <f t="shared" si="2"/>
        <v>0</v>
      </c>
      <c r="I17" s="19">
        <f t="shared" si="3"/>
        <v>0</v>
      </c>
      <c r="J17" s="18" t="str">
        <f t="shared" si="12"/>
        <v/>
      </c>
      <c r="K17" s="20" t="str">
        <f t="shared" si="13"/>
        <v/>
      </c>
      <c r="M17" s="22">
        <v>15</v>
      </c>
      <c r="N17" s="24">
        <f>Dados!N16</f>
        <v>0</v>
      </c>
      <c r="O17" s="24">
        <f>Dados!M16</f>
        <v>0</v>
      </c>
      <c r="P17" s="24">
        <f>Dados!O16</f>
        <v>0</v>
      </c>
      <c r="Q17" s="24">
        <f>Dados!P16</f>
        <v>0</v>
      </c>
      <c r="R17" s="23">
        <f t="shared" si="4"/>
        <v>0</v>
      </c>
      <c r="S17" s="25">
        <f t="shared" si="5"/>
        <v>0</v>
      </c>
      <c r="T17" s="26" t="str">
        <f t="shared" si="6"/>
        <v/>
      </c>
      <c r="U17" s="31" t="str">
        <f t="shared" si="7"/>
        <v/>
      </c>
      <c r="V17" s="24">
        <f>Dados!Q16</f>
        <v>0</v>
      </c>
      <c r="W17" s="24">
        <f>Dados!R16</f>
        <v>0</v>
      </c>
      <c r="X17" s="28">
        <f t="shared" si="8"/>
        <v>0</v>
      </c>
      <c r="Y17" s="25">
        <f t="shared" si="9"/>
        <v>0</v>
      </c>
      <c r="Z17" s="45" t="str">
        <f t="shared" si="10"/>
        <v/>
      </c>
      <c r="AA17" s="45" t="str">
        <f t="shared" si="11"/>
        <v/>
      </c>
    </row>
    <row r="18" spans="1:27" x14ac:dyDescent="0.25">
      <c r="A18" s="37"/>
      <c r="D18" s="15">
        <v>16</v>
      </c>
      <c r="E18" s="16">
        <f>Dados!B17</f>
        <v>0</v>
      </c>
      <c r="F18" s="16">
        <f>Dados!C17</f>
        <v>0</v>
      </c>
      <c r="G18" s="16">
        <f>Dados!D17</f>
        <v>0</v>
      </c>
      <c r="H18" s="17">
        <f t="shared" si="2"/>
        <v>0</v>
      </c>
      <c r="I18" s="19">
        <f t="shared" si="3"/>
        <v>0</v>
      </c>
      <c r="J18" s="18" t="str">
        <f t="shared" si="12"/>
        <v/>
      </c>
      <c r="K18" s="20" t="str">
        <f t="shared" si="13"/>
        <v/>
      </c>
      <c r="M18" s="22">
        <v>16</v>
      </c>
      <c r="N18" s="24">
        <f>Dados!N17</f>
        <v>0</v>
      </c>
      <c r="O18" s="24">
        <f>Dados!M17</f>
        <v>0</v>
      </c>
      <c r="P18" s="24">
        <f>Dados!O17</f>
        <v>0</v>
      </c>
      <c r="Q18" s="24">
        <f>Dados!P17</f>
        <v>0</v>
      </c>
      <c r="R18" s="23">
        <f t="shared" si="4"/>
        <v>0</v>
      </c>
      <c r="S18" s="25">
        <f t="shared" si="5"/>
        <v>0</v>
      </c>
      <c r="T18" s="26" t="str">
        <f t="shared" si="6"/>
        <v/>
      </c>
      <c r="U18" s="31" t="str">
        <f t="shared" si="7"/>
        <v/>
      </c>
      <c r="V18" s="24">
        <f>Dados!Q17</f>
        <v>0</v>
      </c>
      <c r="W18" s="24">
        <f>Dados!R17</f>
        <v>0</v>
      </c>
      <c r="X18" s="28">
        <f t="shared" si="8"/>
        <v>0</v>
      </c>
      <c r="Y18" s="25">
        <f t="shared" si="9"/>
        <v>0</v>
      </c>
      <c r="Z18" s="45" t="str">
        <f t="shared" si="10"/>
        <v/>
      </c>
      <c r="AA18" s="45" t="str">
        <f t="shared" si="11"/>
        <v/>
      </c>
    </row>
    <row r="19" spans="1:27" x14ac:dyDescent="0.25">
      <c r="A19" s="37"/>
      <c r="D19" s="15">
        <v>17</v>
      </c>
      <c r="E19" s="16">
        <f>Dados!B18</f>
        <v>0</v>
      </c>
      <c r="F19" s="16">
        <f>Dados!C18</f>
        <v>0</v>
      </c>
      <c r="G19" s="16">
        <f>Dados!D18</f>
        <v>0</v>
      </c>
      <c r="H19" s="17">
        <f t="shared" si="2"/>
        <v>0</v>
      </c>
      <c r="I19" s="19">
        <f t="shared" si="3"/>
        <v>0</v>
      </c>
      <c r="J19" s="18" t="str">
        <f t="shared" si="12"/>
        <v/>
      </c>
      <c r="K19" s="20" t="str">
        <f t="shared" si="13"/>
        <v/>
      </c>
      <c r="M19" s="22">
        <v>17</v>
      </c>
      <c r="N19" s="24">
        <f>Dados!N18</f>
        <v>0</v>
      </c>
      <c r="O19" s="24">
        <f>Dados!M18</f>
        <v>0</v>
      </c>
      <c r="P19" s="24">
        <f>Dados!O18</f>
        <v>0</v>
      </c>
      <c r="Q19" s="24">
        <f>Dados!P18</f>
        <v>0</v>
      </c>
      <c r="R19" s="23">
        <f t="shared" si="4"/>
        <v>0</v>
      </c>
      <c r="S19" s="25">
        <f t="shared" si="5"/>
        <v>0</v>
      </c>
      <c r="T19" s="26" t="str">
        <f t="shared" si="6"/>
        <v/>
      </c>
      <c r="U19" s="31" t="str">
        <f t="shared" si="7"/>
        <v/>
      </c>
      <c r="V19" s="24">
        <f>Dados!Q18</f>
        <v>0</v>
      </c>
      <c r="W19" s="24">
        <f>Dados!R18</f>
        <v>0</v>
      </c>
      <c r="X19" s="28">
        <f t="shared" si="8"/>
        <v>0</v>
      </c>
      <c r="Y19" s="25">
        <f t="shared" si="9"/>
        <v>0</v>
      </c>
      <c r="Z19" s="45" t="str">
        <f t="shared" si="10"/>
        <v/>
      </c>
      <c r="AA19" s="45" t="str">
        <f t="shared" si="11"/>
        <v/>
      </c>
    </row>
    <row r="20" spans="1:27" x14ac:dyDescent="0.25">
      <c r="A20" s="42" t="str">
        <f>Dados!S1</f>
        <v>R2 b</v>
      </c>
      <c r="B20" s="23">
        <f>Dados!S2</f>
        <v>0.99989326243230847</v>
      </c>
      <c r="D20" s="15">
        <v>18</v>
      </c>
      <c r="E20" s="16">
        <f>Dados!B19</f>
        <v>0</v>
      </c>
      <c r="F20" s="16">
        <f>Dados!C19</f>
        <v>0</v>
      </c>
      <c r="G20" s="16">
        <f>Dados!D19</f>
        <v>0</v>
      </c>
      <c r="H20" s="17">
        <f t="shared" si="2"/>
        <v>0</v>
      </c>
      <c r="I20" s="19">
        <f t="shared" si="3"/>
        <v>0</v>
      </c>
      <c r="J20" s="18" t="str">
        <f t="shared" si="12"/>
        <v/>
      </c>
      <c r="K20" s="20" t="str">
        <f t="shared" si="13"/>
        <v/>
      </c>
      <c r="M20" s="22">
        <v>18</v>
      </c>
      <c r="N20" s="24">
        <f>Dados!N19</f>
        <v>0</v>
      </c>
      <c r="O20" s="24">
        <f>Dados!M19</f>
        <v>0</v>
      </c>
      <c r="P20" s="24">
        <f>Dados!O19</f>
        <v>0</v>
      </c>
      <c r="Q20" s="24">
        <f>Dados!P19</f>
        <v>0</v>
      </c>
      <c r="R20" s="23">
        <f t="shared" si="4"/>
        <v>0</v>
      </c>
      <c r="S20" s="25">
        <f t="shared" si="5"/>
        <v>0</v>
      </c>
      <c r="T20" s="26" t="str">
        <f t="shared" si="6"/>
        <v/>
      </c>
      <c r="U20" s="31" t="str">
        <f t="shared" si="7"/>
        <v/>
      </c>
      <c r="V20" s="24">
        <f>Dados!Q19</f>
        <v>0</v>
      </c>
      <c r="W20" s="24">
        <f>Dados!R19</f>
        <v>0</v>
      </c>
      <c r="X20" s="28">
        <f t="shared" si="8"/>
        <v>0</v>
      </c>
      <c r="Y20" s="25">
        <f t="shared" si="9"/>
        <v>0</v>
      </c>
      <c r="Z20" s="45" t="str">
        <f t="shared" si="10"/>
        <v/>
      </c>
      <c r="AA20" s="45" t="str">
        <f t="shared" si="11"/>
        <v/>
      </c>
    </row>
    <row r="21" spans="1:27" x14ac:dyDescent="0.25">
      <c r="A21" s="42" t="str">
        <f>Dados!T1</f>
        <v>AAD b</v>
      </c>
      <c r="B21" s="35">
        <f>SUM(S3:S28)/$B$3</f>
        <v>1.4303988706209652E-2</v>
      </c>
      <c r="D21" s="15">
        <v>19</v>
      </c>
      <c r="E21" s="16">
        <f>Dados!B20</f>
        <v>0</v>
      </c>
      <c r="F21" s="16">
        <f>Dados!C20</f>
        <v>0</v>
      </c>
      <c r="G21" s="16">
        <f>Dados!D20</f>
        <v>0</v>
      </c>
      <c r="H21" s="17">
        <f t="shared" si="2"/>
        <v>0</v>
      </c>
      <c r="I21" s="19">
        <f t="shared" si="3"/>
        <v>0</v>
      </c>
      <c r="J21" s="18" t="str">
        <f t="shared" si="12"/>
        <v/>
      </c>
      <c r="K21" s="20" t="str">
        <f t="shared" si="13"/>
        <v/>
      </c>
      <c r="M21" s="22">
        <v>19</v>
      </c>
      <c r="N21" s="24">
        <f>Dados!N20</f>
        <v>0</v>
      </c>
      <c r="O21" s="24">
        <f>Dados!M20</f>
        <v>0</v>
      </c>
      <c r="P21" s="24">
        <f>Dados!O20</f>
        <v>0</v>
      </c>
      <c r="Q21" s="24">
        <f>Dados!P20</f>
        <v>0</v>
      </c>
      <c r="R21" s="23">
        <f t="shared" si="4"/>
        <v>0</v>
      </c>
      <c r="S21" s="25">
        <f t="shared" si="5"/>
        <v>0</v>
      </c>
      <c r="T21" s="26" t="str">
        <f t="shared" si="6"/>
        <v/>
      </c>
      <c r="U21" s="31" t="str">
        <f t="shared" si="7"/>
        <v/>
      </c>
      <c r="V21" s="24">
        <f>Dados!Q20</f>
        <v>0</v>
      </c>
      <c r="W21" s="24">
        <f>Dados!R20</f>
        <v>0</v>
      </c>
      <c r="X21" s="28">
        <f t="shared" si="8"/>
        <v>0</v>
      </c>
      <c r="Y21" s="25">
        <f t="shared" si="9"/>
        <v>0</v>
      </c>
      <c r="Z21" s="45" t="str">
        <f t="shared" si="10"/>
        <v/>
      </c>
      <c r="AA21" s="45" t="str">
        <f t="shared" si="11"/>
        <v/>
      </c>
    </row>
    <row r="22" spans="1:27" x14ac:dyDescent="0.25">
      <c r="A22" s="42" t="str">
        <f>Dados!U1</f>
        <v>maxAD b</v>
      </c>
      <c r="B22" s="35">
        <f>MAX(S3:S28)</f>
        <v>3.0268746450619943E-2</v>
      </c>
      <c r="D22" s="15">
        <v>20</v>
      </c>
      <c r="E22" s="16">
        <f>Dados!B21</f>
        <v>0</v>
      </c>
      <c r="F22" s="16">
        <f>Dados!C21</f>
        <v>0</v>
      </c>
      <c r="G22" s="16">
        <f>Dados!D21</f>
        <v>0</v>
      </c>
      <c r="H22" s="17">
        <f t="shared" si="2"/>
        <v>0</v>
      </c>
      <c r="I22" s="19">
        <f t="shared" si="3"/>
        <v>0</v>
      </c>
      <c r="J22" s="18" t="str">
        <f t="shared" si="12"/>
        <v/>
      </c>
      <c r="K22" s="20" t="str">
        <f t="shared" si="13"/>
        <v/>
      </c>
      <c r="M22" s="22">
        <v>20</v>
      </c>
      <c r="N22" s="24">
        <f>Dados!N21</f>
        <v>0</v>
      </c>
      <c r="O22" s="24">
        <f>Dados!M21</f>
        <v>0</v>
      </c>
      <c r="P22" s="24">
        <f>Dados!O21</f>
        <v>0</v>
      </c>
      <c r="Q22" s="24">
        <f>Dados!P21</f>
        <v>0</v>
      </c>
      <c r="R22" s="23">
        <f t="shared" si="4"/>
        <v>0</v>
      </c>
      <c r="S22" s="25">
        <f t="shared" si="5"/>
        <v>0</v>
      </c>
      <c r="T22" s="26" t="str">
        <f t="shared" si="6"/>
        <v/>
      </c>
      <c r="U22" s="31" t="str">
        <f t="shared" si="7"/>
        <v/>
      </c>
      <c r="V22" s="24">
        <f>Dados!Q21</f>
        <v>0</v>
      </c>
      <c r="W22" s="24">
        <f>Dados!R21</f>
        <v>0</v>
      </c>
      <c r="X22" s="28">
        <f t="shared" si="8"/>
        <v>0</v>
      </c>
      <c r="Y22" s="25">
        <f t="shared" si="9"/>
        <v>0</v>
      </c>
      <c r="Z22" s="45" t="str">
        <f t="shared" si="10"/>
        <v/>
      </c>
      <c r="AA22" s="45" t="str">
        <f t="shared" si="11"/>
        <v/>
      </c>
    </row>
    <row r="23" spans="1:27" x14ac:dyDescent="0.25">
      <c r="A23" s="42" t="str">
        <f>Dados!V1 &amp; " (%)"</f>
        <v>AARD b (%)</v>
      </c>
      <c r="B23" s="34">
        <f>SUM(U3:U28)/$B$3</f>
        <v>0.56306568816983815</v>
      </c>
      <c r="D23" s="15">
        <v>21</v>
      </c>
      <c r="E23" s="16">
        <f>Dados!B22</f>
        <v>0</v>
      </c>
      <c r="F23" s="16">
        <f>Dados!C22</f>
        <v>0</v>
      </c>
      <c r="G23" s="16">
        <f>Dados!D22</f>
        <v>0</v>
      </c>
      <c r="H23" s="17">
        <f t="shared" si="2"/>
        <v>0</v>
      </c>
      <c r="I23" s="19">
        <f t="shared" si="3"/>
        <v>0</v>
      </c>
      <c r="J23" s="18" t="str">
        <f t="shared" si="12"/>
        <v/>
      </c>
      <c r="K23" s="20" t="str">
        <f t="shared" si="13"/>
        <v/>
      </c>
      <c r="M23" s="22">
        <v>21</v>
      </c>
      <c r="N23" s="24">
        <f>Dados!N22</f>
        <v>0</v>
      </c>
      <c r="O23" s="24">
        <f>Dados!M22</f>
        <v>0</v>
      </c>
      <c r="P23" s="24">
        <f>Dados!O22</f>
        <v>0</v>
      </c>
      <c r="Q23" s="24">
        <f>Dados!P22</f>
        <v>0</v>
      </c>
      <c r="R23" s="23">
        <f t="shared" si="4"/>
        <v>0</v>
      </c>
      <c r="S23" s="25">
        <f t="shared" si="5"/>
        <v>0</v>
      </c>
      <c r="T23" s="26" t="str">
        <f t="shared" si="6"/>
        <v/>
      </c>
      <c r="U23" s="31" t="str">
        <f t="shared" si="7"/>
        <v/>
      </c>
      <c r="V23" s="24">
        <f>Dados!Q22</f>
        <v>0</v>
      </c>
      <c r="W23" s="24">
        <f>Dados!R22</f>
        <v>0</v>
      </c>
      <c r="X23" s="28">
        <f t="shared" si="8"/>
        <v>0</v>
      </c>
      <c r="Y23" s="25">
        <f t="shared" si="9"/>
        <v>0</v>
      </c>
      <c r="Z23" s="45" t="str">
        <f t="shared" si="10"/>
        <v/>
      </c>
      <c r="AA23" s="45" t="str">
        <f t="shared" si="11"/>
        <v/>
      </c>
    </row>
    <row r="24" spans="1:27" x14ac:dyDescent="0.25">
      <c r="A24" s="42" t="str">
        <f>Dados!W1 &amp; " (%)"</f>
        <v>maxARD b (%)</v>
      </c>
      <c r="B24" s="34">
        <f>MAX(U3:U28)</f>
        <v>2.1385406122568367</v>
      </c>
      <c r="D24" s="15">
        <v>22</v>
      </c>
      <c r="E24" s="16">
        <f>Dados!B23</f>
        <v>0</v>
      </c>
      <c r="F24" s="16">
        <f>Dados!C23</f>
        <v>0</v>
      </c>
      <c r="G24" s="16">
        <f>Dados!D23</f>
        <v>0</v>
      </c>
      <c r="H24" s="17">
        <f t="shared" si="2"/>
        <v>0</v>
      </c>
      <c r="I24" s="19">
        <f t="shared" si="3"/>
        <v>0</v>
      </c>
      <c r="J24" s="18" t="str">
        <f t="shared" si="12"/>
        <v/>
      </c>
      <c r="K24" s="20" t="str">
        <f t="shared" si="13"/>
        <v/>
      </c>
      <c r="M24" s="22">
        <v>22</v>
      </c>
      <c r="N24" s="24">
        <f>Dados!N23</f>
        <v>0</v>
      </c>
      <c r="O24" s="24">
        <f>Dados!M23</f>
        <v>0</v>
      </c>
      <c r="P24" s="24">
        <f>Dados!O23</f>
        <v>0</v>
      </c>
      <c r="Q24" s="24">
        <f>Dados!P23</f>
        <v>0</v>
      </c>
      <c r="R24" s="23">
        <f t="shared" si="4"/>
        <v>0</v>
      </c>
      <c r="S24" s="25">
        <f t="shared" si="5"/>
        <v>0</v>
      </c>
      <c r="T24" s="26" t="str">
        <f t="shared" si="6"/>
        <v/>
      </c>
      <c r="U24" s="31" t="str">
        <f t="shared" si="7"/>
        <v/>
      </c>
      <c r="V24" s="24">
        <f>Dados!Q23</f>
        <v>0</v>
      </c>
      <c r="W24" s="24">
        <f>Dados!R23</f>
        <v>0</v>
      </c>
      <c r="X24" s="28">
        <f t="shared" si="8"/>
        <v>0</v>
      </c>
      <c r="Y24" s="25">
        <f t="shared" si="9"/>
        <v>0</v>
      </c>
      <c r="Z24" s="45" t="str">
        <f t="shared" si="10"/>
        <v/>
      </c>
      <c r="AA24" s="45" t="str">
        <f t="shared" si="11"/>
        <v/>
      </c>
    </row>
    <row r="25" spans="1:27" x14ac:dyDescent="0.25">
      <c r="A25" s="37"/>
      <c r="D25" s="15">
        <v>23</v>
      </c>
      <c r="E25" s="16">
        <f>Dados!B24</f>
        <v>0</v>
      </c>
      <c r="F25" s="16">
        <f>Dados!C24</f>
        <v>0</v>
      </c>
      <c r="G25" s="16">
        <f>Dados!D24</f>
        <v>0</v>
      </c>
      <c r="H25" s="17">
        <f t="shared" si="2"/>
        <v>0</v>
      </c>
      <c r="I25" s="19">
        <f t="shared" si="3"/>
        <v>0</v>
      </c>
      <c r="J25" s="18" t="str">
        <f t="shared" si="12"/>
        <v/>
      </c>
      <c r="K25" s="20" t="str">
        <f t="shared" si="13"/>
        <v/>
      </c>
      <c r="M25" s="22">
        <v>23</v>
      </c>
      <c r="N25" s="24">
        <f>Dados!N24</f>
        <v>0</v>
      </c>
      <c r="O25" s="24">
        <f>Dados!M24</f>
        <v>0</v>
      </c>
      <c r="P25" s="24">
        <f>Dados!O24</f>
        <v>0</v>
      </c>
      <c r="Q25" s="24">
        <f>Dados!P24</f>
        <v>0</v>
      </c>
      <c r="R25" s="23">
        <f t="shared" si="4"/>
        <v>0</v>
      </c>
      <c r="S25" s="25">
        <f t="shared" si="5"/>
        <v>0</v>
      </c>
      <c r="T25" s="26" t="str">
        <f t="shared" si="6"/>
        <v/>
      </c>
      <c r="U25" s="31" t="str">
        <f t="shared" si="7"/>
        <v/>
      </c>
      <c r="V25" s="24">
        <f>Dados!Q24</f>
        <v>0</v>
      </c>
      <c r="W25" s="24">
        <f>Dados!R24</f>
        <v>0</v>
      </c>
      <c r="X25" s="28">
        <f t="shared" si="8"/>
        <v>0</v>
      </c>
      <c r="Y25" s="25">
        <f t="shared" si="9"/>
        <v>0</v>
      </c>
      <c r="Z25" s="45" t="str">
        <f t="shared" si="10"/>
        <v/>
      </c>
      <c r="AA25" s="45" t="str">
        <f t="shared" si="11"/>
        <v/>
      </c>
    </row>
    <row r="26" spans="1:27" x14ac:dyDescent="0.25">
      <c r="A26" s="42" t="str">
        <f>Dados!X1</f>
        <v>R2 g</v>
      </c>
      <c r="B26" s="23">
        <f>Dados!X2</f>
        <v>0.99995312031781436</v>
      </c>
      <c r="D26" s="15">
        <v>24</v>
      </c>
      <c r="E26" s="16">
        <f>Dados!B25</f>
        <v>0</v>
      </c>
      <c r="F26" s="16">
        <f>Dados!C25</f>
        <v>0</v>
      </c>
      <c r="G26" s="16">
        <f>Dados!D25</f>
        <v>0</v>
      </c>
      <c r="H26" s="17">
        <f t="shared" si="2"/>
        <v>0</v>
      </c>
      <c r="I26" s="19">
        <f t="shared" si="3"/>
        <v>0</v>
      </c>
      <c r="J26" s="18" t="str">
        <f t="shared" si="12"/>
        <v/>
      </c>
      <c r="K26" s="20" t="str">
        <f t="shared" si="13"/>
        <v/>
      </c>
      <c r="M26" s="22">
        <v>24</v>
      </c>
      <c r="N26" s="24">
        <f>Dados!N25</f>
        <v>0</v>
      </c>
      <c r="O26" s="24">
        <f>Dados!M25</f>
        <v>0</v>
      </c>
      <c r="P26" s="24">
        <f>Dados!O25</f>
        <v>0</v>
      </c>
      <c r="Q26" s="24">
        <f>Dados!P25</f>
        <v>0</v>
      </c>
      <c r="R26" s="23">
        <f t="shared" si="4"/>
        <v>0</v>
      </c>
      <c r="S26" s="25">
        <f t="shared" si="5"/>
        <v>0</v>
      </c>
      <c r="T26" s="26" t="str">
        <f t="shared" si="6"/>
        <v/>
      </c>
      <c r="U26" s="31" t="str">
        <f t="shared" si="7"/>
        <v/>
      </c>
      <c r="V26" s="24">
        <f>Dados!Q25</f>
        <v>0</v>
      </c>
      <c r="W26" s="24">
        <f>Dados!R25</f>
        <v>0</v>
      </c>
      <c r="X26" s="28">
        <f t="shared" si="8"/>
        <v>0</v>
      </c>
      <c r="Y26" s="25">
        <f t="shared" si="9"/>
        <v>0</v>
      </c>
      <c r="Z26" s="45" t="str">
        <f t="shared" si="10"/>
        <v/>
      </c>
      <c r="AA26" s="45" t="str">
        <f t="shared" si="11"/>
        <v/>
      </c>
    </row>
    <row r="27" spans="1:27" x14ac:dyDescent="0.25">
      <c r="A27" s="42" t="str">
        <f>Dados!Y1</f>
        <v>AAD g</v>
      </c>
      <c r="B27" s="35">
        <f>SUM(Y3:Y28)/$B$3</f>
        <v>9.2615524209869028E-4</v>
      </c>
      <c r="D27" s="15">
        <v>25</v>
      </c>
      <c r="E27" s="16">
        <f>Dados!B26</f>
        <v>0</v>
      </c>
      <c r="F27" s="16">
        <f>Dados!C26</f>
        <v>0</v>
      </c>
      <c r="G27" s="16">
        <f>Dados!D26</f>
        <v>0</v>
      </c>
      <c r="H27" s="17">
        <f t="shared" si="2"/>
        <v>0</v>
      </c>
      <c r="I27" s="19">
        <f t="shared" si="3"/>
        <v>0</v>
      </c>
      <c r="J27" s="18" t="str">
        <f t="shared" si="12"/>
        <v/>
      </c>
      <c r="K27" s="20" t="str">
        <f t="shared" si="13"/>
        <v/>
      </c>
      <c r="M27" s="22">
        <v>25</v>
      </c>
      <c r="N27" s="24">
        <f>Dados!N26</f>
        <v>0</v>
      </c>
      <c r="O27" s="24">
        <f>Dados!M26</f>
        <v>0</v>
      </c>
      <c r="P27" s="24">
        <f>Dados!O26</f>
        <v>0</v>
      </c>
      <c r="Q27" s="24">
        <f>Dados!P26</f>
        <v>0</v>
      </c>
      <c r="R27" s="23">
        <f t="shared" si="4"/>
        <v>0</v>
      </c>
      <c r="S27" s="25">
        <f t="shared" si="5"/>
        <v>0</v>
      </c>
      <c r="T27" s="26" t="str">
        <f t="shared" si="6"/>
        <v/>
      </c>
      <c r="U27" s="31" t="str">
        <f t="shared" si="7"/>
        <v/>
      </c>
      <c r="V27" s="24">
        <f>Dados!Q26</f>
        <v>0</v>
      </c>
      <c r="W27" s="24">
        <f>Dados!R26</f>
        <v>0</v>
      </c>
      <c r="X27" s="28">
        <f t="shared" si="8"/>
        <v>0</v>
      </c>
      <c r="Y27" s="25">
        <f t="shared" si="9"/>
        <v>0</v>
      </c>
      <c r="Z27" s="45" t="str">
        <f t="shared" si="10"/>
        <v/>
      </c>
      <c r="AA27" s="45" t="str">
        <f t="shared" si="11"/>
        <v/>
      </c>
    </row>
    <row r="28" spans="1:27" x14ac:dyDescent="0.25">
      <c r="A28" s="42" t="str">
        <f>Dados!Z1</f>
        <v>maxAD g</v>
      </c>
      <c r="B28" s="35">
        <f>MAX(Y3:Y28)</f>
        <v>2.4628789810658969E-3</v>
      </c>
      <c r="D28" s="15">
        <v>26</v>
      </c>
      <c r="E28" s="16">
        <f>Dados!B27</f>
        <v>0</v>
      </c>
      <c r="F28" s="16">
        <f>Dados!C27</f>
        <v>0</v>
      </c>
      <c r="G28" s="16">
        <f>Dados!D27</f>
        <v>0</v>
      </c>
      <c r="H28" s="17">
        <f t="shared" si="2"/>
        <v>0</v>
      </c>
      <c r="I28" s="19">
        <f t="shared" si="3"/>
        <v>0</v>
      </c>
      <c r="J28" s="18" t="str">
        <f t="shared" si="12"/>
        <v/>
      </c>
      <c r="K28" s="20" t="str">
        <f t="shared" si="13"/>
        <v/>
      </c>
      <c r="M28" s="22">
        <v>26</v>
      </c>
      <c r="N28" s="24">
        <f>Dados!N27</f>
        <v>0</v>
      </c>
      <c r="O28" s="24">
        <f>Dados!M27</f>
        <v>0</v>
      </c>
      <c r="P28" s="24">
        <f>Dados!O27</f>
        <v>0</v>
      </c>
      <c r="Q28" s="24">
        <f>Dados!P27</f>
        <v>0</v>
      </c>
      <c r="R28" s="23">
        <f t="shared" si="4"/>
        <v>0</v>
      </c>
      <c r="S28" s="25">
        <f t="shared" si="5"/>
        <v>0</v>
      </c>
      <c r="T28" s="26" t="str">
        <f t="shared" si="6"/>
        <v/>
      </c>
      <c r="U28" s="31" t="str">
        <f t="shared" si="7"/>
        <v/>
      </c>
      <c r="V28" s="24">
        <f>Dados!Q27</f>
        <v>0</v>
      </c>
      <c r="W28" s="24">
        <f>Dados!R27</f>
        <v>0</v>
      </c>
      <c r="X28" s="28">
        <f t="shared" si="8"/>
        <v>0</v>
      </c>
      <c r="Y28" s="25">
        <f t="shared" si="9"/>
        <v>0</v>
      </c>
      <c r="Z28" s="45" t="str">
        <f t="shared" si="10"/>
        <v/>
      </c>
      <c r="AA28" s="45" t="str">
        <f t="shared" si="11"/>
        <v/>
      </c>
    </row>
    <row r="29" spans="1:27" x14ac:dyDescent="0.25">
      <c r="A29" s="42" t="str">
        <f>Dados!AA1 &amp; " (%)"</f>
        <v>AARD g (%)</v>
      </c>
      <c r="B29" s="34">
        <f>SUM(AA3:AA28)/$B$3</f>
        <v>0.12089759743435192</v>
      </c>
    </row>
    <row r="30" spans="1:27" x14ac:dyDescent="0.25">
      <c r="A30" s="42" t="str">
        <f>Dados!AB1 &amp; " (%)"</f>
        <v>maxARD g (%)</v>
      </c>
      <c r="B30" s="34">
        <f>MAX(AA3:AA28)</f>
        <v>0.28697222021713054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Analise_resultados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LABSIMULACAO</dc:creator>
  <cp:lastModifiedBy>LABSIMULACAO</cp:lastModifiedBy>
  <dcterms:created xsi:type="dcterms:W3CDTF">2015-06-05T18:19:34Z</dcterms:created>
  <dcterms:modified xsi:type="dcterms:W3CDTF">2022-02-03T22:09:07Z</dcterms:modified>
</cp:coreProperties>
</file>