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Plan1" sheetId="1" r:id="rId1"/>
    <sheet name="Plan2" sheetId="2" r:id="rId2"/>
  </sheets>
  <definedNames>
    <definedName name="aporte">Plan1!$D$17</definedName>
    <definedName name="patrimonio">Plan1!$D$20</definedName>
    <definedName name="qtd_anos">Plan1!$D$18</definedName>
    <definedName name="rendimento_carteira">Plan1!$D$13</definedName>
    <definedName name="salario">Plan1!$D$12</definedName>
    <definedName name="sugestao_investimento">Plan1!$D$14</definedName>
    <definedName name="taxa_mensal">Plan1!$D$19</definedName>
  </definedNames>
  <calcPr calcId="145621"/>
</workbook>
</file>

<file path=xl/calcChain.xml><?xml version="1.0" encoding="utf-8"?>
<calcChain xmlns="http://schemas.openxmlformats.org/spreadsheetml/2006/main">
  <c r="C35" i="1" l="1"/>
  <c r="D35" i="1" s="1"/>
  <c r="C36" i="1"/>
  <c r="C37" i="1"/>
  <c r="D37" i="1" s="1"/>
  <c r="C38" i="1"/>
  <c r="D38" i="1" s="1"/>
  <c r="C39" i="1"/>
  <c r="D39" i="1" s="1"/>
  <c r="C34" i="1"/>
  <c r="D34" i="1" s="1"/>
  <c r="G4" i="2"/>
  <c r="A16" i="2"/>
  <c r="A17" i="2"/>
  <c r="A18" i="2"/>
  <c r="A19" i="2"/>
  <c r="A20" i="2"/>
  <c r="A15" i="2"/>
  <c r="A9" i="2"/>
  <c r="A10" i="2"/>
  <c r="A11" i="2"/>
  <c r="A12" i="2"/>
  <c r="A13" i="2"/>
  <c r="A14" i="2"/>
  <c r="A4" i="2"/>
  <c r="A5" i="2"/>
  <c r="A6" i="2"/>
  <c r="A7" i="2"/>
  <c r="A8" i="2"/>
  <c r="A3" i="2"/>
  <c r="D36" i="1"/>
  <c r="D14" i="1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  <c r="D40" i="1" l="1"/>
</calcChain>
</file>

<file path=xl/sharedStrings.xml><?xml version="1.0" encoding="utf-8"?>
<sst xmlns="http://schemas.openxmlformats.org/spreadsheetml/2006/main" count="71" uniqueCount="35">
  <si>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</si>
  <si>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</si>
  <si>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</si>
  <si>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</si>
  <si>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</si>
  <si>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</si>
  <si>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</si>
  <si>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</si>
  <si>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</si>
  <si>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</si>
  <si>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</si>
  <si>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</si>
  <si>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</si>
  <si>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Salário</t>
  </si>
  <si>
    <t>Rendimento Carteira</t>
  </si>
  <si>
    <t>CONFIGURAÇÕES</t>
  </si>
  <si>
    <t>Perfil</t>
  </si>
  <si>
    <t>Moderado</t>
  </si>
  <si>
    <t>Conservador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</si>
  <si>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</si>
  <si>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</si>
  <si>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</si>
  <si>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</si>
  <si>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</si>
  <si>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</si>
  <si>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</si>
  <si>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</si>
  <si>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</si>
  <si>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</si>
  <si>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</si>
  <si>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</si>
  <si>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CHAVE</t>
  </si>
  <si>
    <t>%</t>
  </si>
  <si>
    <t>Moderado - 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</si>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</sst>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\ #,##0.00;[Red]\-&quot;R$&quot;\ #,##0.00"/>
    <numFmt numFmtId="168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9C6500"/>
      <name val="Calibri"/>
      <family val="2"/>
      <scheme val="minor"/>
    </font>
    <font>
      <sz val="18"/>
      <color rgb="FF9C65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0.1499679555650502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0.1499679555650502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0.14996795556505021"/>
      </top>
      <bottom style="medium">
        <color theme="0" tint="-4.9989318521683403E-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9" fontId="0" fillId="0" borderId="0" xfId="0" applyNumberFormat="1"/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8" fontId="3" fillId="4" borderId="5" xfId="0" applyNumberFormat="1" applyFont="1" applyFill="1" applyBorder="1" applyAlignment="1">
      <alignment horizontal="center" vertical="center"/>
    </xf>
    <xf numFmtId="8" fontId="3" fillId="4" borderId="6" xfId="0" applyNumberFormat="1" applyFont="1" applyFill="1" applyBorder="1" applyAlignment="1">
      <alignment horizontal="center" vertical="center"/>
    </xf>
    <xf numFmtId="8" fontId="3" fillId="4" borderId="8" xfId="0" applyNumberFormat="1" applyFont="1" applyFill="1" applyBorder="1" applyAlignment="1">
      <alignment horizontal="center" vertical="center"/>
    </xf>
    <xf numFmtId="8" fontId="3" fillId="4" borderId="9" xfId="0" applyNumberFormat="1" applyFont="1" applyFill="1" applyBorder="1" applyAlignment="1">
      <alignment horizontal="center" vertical="center"/>
    </xf>
    <xf numFmtId="8" fontId="3" fillId="4" borderId="11" xfId="0" applyNumberFormat="1" applyFont="1" applyFill="1" applyBorder="1" applyAlignment="1">
      <alignment horizontal="center" vertical="center"/>
    </xf>
    <xf numFmtId="8" fontId="3" fillId="4" borderId="12" xfId="0" applyNumberFormat="1" applyFont="1" applyFill="1" applyBorder="1" applyAlignment="1">
      <alignment horizontal="center" vertical="center"/>
    </xf>
    <xf numFmtId="168" fontId="7" fillId="0" borderId="15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0" fontId="7" fillId="0" borderId="18" xfId="0" applyNumberFormat="1" applyFont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0" fontId="3" fillId="0" borderId="18" xfId="0" applyNumberFormat="1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8" fontId="7" fillId="4" borderId="25" xfId="0" applyNumberFormat="1" applyFont="1" applyFill="1" applyBorder="1" applyAlignment="1">
      <alignment horizontal="center" vertical="center"/>
    </xf>
    <xf numFmtId="8" fontId="7" fillId="4" borderId="12" xfId="0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left" vertical="center" indent="3"/>
    </xf>
    <xf numFmtId="0" fontId="3" fillId="5" borderId="14" xfId="0" applyFont="1" applyFill="1" applyBorder="1" applyAlignment="1">
      <alignment horizontal="left" vertical="center" indent="3"/>
    </xf>
    <xf numFmtId="0" fontId="3" fillId="5" borderId="16" xfId="0" applyFont="1" applyFill="1" applyBorder="1" applyAlignment="1">
      <alignment horizontal="left" vertical="center" indent="3"/>
    </xf>
    <xf numFmtId="0" fontId="3" fillId="5" borderId="17" xfId="0" applyFont="1" applyFill="1" applyBorder="1" applyAlignment="1">
      <alignment horizontal="left" vertical="center" indent="3"/>
    </xf>
    <xf numFmtId="0" fontId="3" fillId="5" borderId="19" xfId="0" applyFont="1" applyFill="1" applyBorder="1" applyAlignment="1">
      <alignment horizontal="left" vertical="center" indent="3"/>
    </xf>
    <xf numFmtId="0" fontId="3" fillId="5" borderId="20" xfId="0" applyFont="1" applyFill="1" applyBorder="1" applyAlignment="1">
      <alignment horizontal="left" vertical="center" indent="3"/>
    </xf>
    <xf numFmtId="0" fontId="3" fillId="4" borderId="4" xfId="0" applyFont="1" applyFill="1" applyBorder="1" applyAlignment="1">
      <alignment horizontal="left" vertical="center" indent="3"/>
    </xf>
    <xf numFmtId="0" fontId="3" fillId="4" borderId="7" xfId="0" applyFont="1" applyFill="1" applyBorder="1" applyAlignment="1">
      <alignment horizontal="left" vertical="center" indent="3"/>
    </xf>
    <xf numFmtId="0" fontId="3" fillId="4" borderId="10" xfId="0" applyFont="1" applyFill="1" applyBorder="1" applyAlignment="1">
      <alignment horizontal="left" vertical="center" indent="3"/>
    </xf>
    <xf numFmtId="0" fontId="7" fillId="4" borderId="23" xfId="0" applyFont="1" applyFill="1" applyBorder="1" applyAlignment="1">
      <alignment horizontal="left" vertical="center" indent="3"/>
    </xf>
    <xf numFmtId="0" fontId="7" fillId="4" borderId="24" xfId="0" applyFont="1" applyFill="1" applyBorder="1" applyAlignment="1">
      <alignment horizontal="left" vertical="center" indent="3"/>
    </xf>
    <xf numFmtId="0" fontId="7" fillId="4" borderId="10" xfId="0" applyFont="1" applyFill="1" applyBorder="1" applyAlignment="1">
      <alignment horizontal="left" vertical="center" indent="3"/>
    </xf>
    <xf numFmtId="0" fontId="7" fillId="4" borderId="11" xfId="0" applyFont="1" applyFill="1" applyBorder="1" applyAlignment="1">
      <alignment horizontal="left" vertical="center" indent="3"/>
    </xf>
    <xf numFmtId="168" fontId="3" fillId="5" borderId="21" xfId="0" applyNumberFormat="1" applyFont="1" applyFill="1" applyBorder="1" applyAlignment="1">
      <alignment horizontal="center" vertical="center"/>
    </xf>
    <xf numFmtId="0" fontId="1" fillId="2" borderId="0" xfId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7" borderId="0" xfId="0" applyFill="1"/>
    <xf numFmtId="0" fontId="0" fillId="0" borderId="3" xfId="0" applyBorder="1"/>
    <xf numFmtId="0" fontId="0" fillId="0" borderId="3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9" fontId="0" fillId="0" borderId="3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8" fillId="2" borderId="0" xfId="1" applyFont="1" applyAlignment="1">
      <alignment horizontal="left" vertical="center"/>
    </xf>
    <xf numFmtId="0" fontId="7" fillId="5" borderId="0" xfId="0" applyFont="1" applyFill="1"/>
    <xf numFmtId="168" fontId="7" fillId="5" borderId="0" xfId="0" applyNumberFormat="1" applyFont="1" applyFill="1" applyAlignment="1">
      <alignment horizontal="center" vertical="center"/>
    </xf>
    <xf numFmtId="0" fontId="3" fillId="5" borderId="0" xfId="0" applyFont="1" applyFill="1"/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68" fontId="3" fillId="5" borderId="0" xfId="0" applyNumberFormat="1" applyFont="1" applyFill="1" applyAlignment="1">
      <alignment horizontal="center" vertical="center"/>
    </xf>
    <xf numFmtId="0" fontId="9" fillId="2" borderId="0" xfId="1" applyFont="1" applyBorder="1" applyAlignment="1">
      <alignment horizontal="left" vertical="center"/>
    </xf>
    <xf numFmtId="0" fontId="9" fillId="2" borderId="0" xfId="1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68" fontId="4" fillId="7" borderId="0" xfId="0" applyNumberFormat="1" applyFont="1" applyFill="1" applyAlignment="1">
      <alignment horizontal="center" vertical="center"/>
    </xf>
  </cellXfs>
  <cellStyles count="2">
    <cellStyle name="Neutra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Plan1!$C$33</c:f>
              <c:strCache>
                <c:ptCount val="1"/>
                <c:pt idx="0">
                  <c:v>Percentual Sugerido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15784</xdr:colOff>
      <xdr:row>0</xdr:row>
      <xdr:rowOff>76201</xdr:rowOff>
    </xdr:from>
    <xdr:to>
      <xdr:col>4</xdr:col>
      <xdr:colOff>0</xdr:colOff>
      <xdr:row>9</xdr:row>
      <xdr:rowOff>97156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78" b="27745"/>
        <a:stretch/>
      </xdr:blipFill>
      <xdr:spPr>
        <a:xfrm>
          <a:off x="625384" y="76201"/>
          <a:ext cx="7461341" cy="246888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twoCellAnchor>
  <xdr:twoCellAnchor>
    <xdr:from>
      <xdr:col>1</xdr:col>
      <xdr:colOff>1000125</xdr:colOff>
      <xdr:row>41</xdr:row>
      <xdr:rowOff>128587</xdr:rowOff>
    </xdr:from>
    <xdr:to>
      <xdr:col>3</xdr:col>
      <xdr:colOff>419100</xdr:colOff>
      <xdr:row>62</xdr:row>
      <xdr:rowOff>19050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showGridLines="0" tabSelected="1" topLeftCell="A31" zoomScale="80" zoomScaleNormal="80" workbookViewId="0">
      <selection activeCell="A52" sqref="A52"/>
    </sheetView>
  </sheetViews>
  <sheetFormatPr defaultColWidth="0" defaultRowHeight="14.4" zeroHeight="1" x14ac:dyDescent="0.3"/>
  <cols>
    <col min="1" max="1" width="8.88671875" customWidth="1"/>
    <col min="2" max="2" width="50.21875" customWidth="1"/>
    <col min="3" max="3" width="42.44140625" customWidth="1"/>
    <col min="4" max="4" width="16.21875" customWidth="1"/>
    <col min="5" max="8" width="4.33203125" customWidth="1"/>
    <col min="9" max="11" width="8.88671875" hidden="1" customWidth="1"/>
    <col min="12" max="16384" width="8.88671875" hidden="1"/>
  </cols>
  <sheetData>
    <row r="1" spans="2:4" ht="78.599999999999994" customHeight="1" x14ac:dyDescent="0.3"/>
    <row r="2" spans="2:4" x14ac:dyDescent="0.3"/>
    <row r="3" spans="2:4" x14ac:dyDescent="0.3"/>
    <row r="4" spans="2:4" x14ac:dyDescent="0.3"/>
    <row r="5" spans="2:4" x14ac:dyDescent="0.3"/>
    <row r="6" spans="2:4" x14ac:dyDescent="0.3"/>
    <row r="7" spans="2:4" x14ac:dyDescent="0.3"/>
    <row r="8" spans="2:4" x14ac:dyDescent="0.3"/>
    <row r="9" spans="2:4" x14ac:dyDescent="0.3"/>
    <row r="10" spans="2:4" ht="15" thickBot="1" x14ac:dyDescent="0.35"/>
    <row r="11" spans="2:4" ht="30" customHeight="1" thickBot="1" x14ac:dyDescent="0.35">
      <c r="B11" s="8" t="s">
        <v>15</v>
      </c>
      <c r="C11" s="19"/>
      <c r="D11" s="9"/>
    </row>
    <row r="12" spans="2:4" ht="19.05" customHeight="1" thickBot="1" x14ac:dyDescent="0.35">
      <c r="B12" s="25" t="s">
        <v>13</v>
      </c>
      <c r="C12" s="26"/>
      <c r="D12" s="20">
        <v>2000</v>
      </c>
    </row>
    <row r="13" spans="2:4" ht="19.05" customHeight="1" thickBot="1" x14ac:dyDescent="0.35">
      <c r="B13" s="27" t="s">
        <v>14</v>
      </c>
      <c r="C13" s="28"/>
      <c r="D13" s="21">
        <v>6.0000000000000001E-3</v>
      </c>
    </row>
    <row r="14" spans="2:4" ht="19.05" customHeight="1" thickBot="1" x14ac:dyDescent="0.35">
      <c r="B14" s="29" t="s">
        <v>34</v>
      </c>
      <c r="C14" s="30"/>
      <c r="D14" s="38">
        <f>salario*30%</f>
        <v>600</v>
      </c>
    </row>
    <row r="15" spans="2:4" ht="19.05" customHeight="1" thickBot="1" x14ac:dyDescent="0.35"/>
    <row r="16" spans="2:4" ht="30" customHeight="1" thickBot="1" x14ac:dyDescent="0.35">
      <c r="B16" s="3" t="s">
        <v>5</v>
      </c>
      <c r="C16" s="22"/>
      <c r="D16" s="4"/>
    </row>
    <row r="17" spans="1:7" ht="19.05" customHeight="1" thickBot="1" x14ac:dyDescent="0.35">
      <c r="B17" s="25" t="s">
        <v>0</v>
      </c>
      <c r="C17" s="26"/>
      <c r="D17" s="16">
        <v>200</v>
      </c>
    </row>
    <row r="18" spans="1:7" ht="19.05" customHeight="1" thickBot="1" x14ac:dyDescent="0.35">
      <c r="B18" s="27" t="s">
        <v>1</v>
      </c>
      <c r="C18" s="28"/>
      <c r="D18" s="17">
        <v>5</v>
      </c>
      <c r="G18" s="6"/>
    </row>
    <row r="19" spans="1:7" ht="19.05" customHeight="1" thickBot="1" x14ac:dyDescent="0.35">
      <c r="B19" s="27" t="s">
        <v>2</v>
      </c>
      <c r="C19" s="28"/>
      <c r="D19" s="18">
        <v>1.0789999999999999E-2</v>
      </c>
    </row>
    <row r="20" spans="1:7" ht="19.05" customHeight="1" thickBot="1" x14ac:dyDescent="0.35">
      <c r="B20" s="34" t="s">
        <v>3</v>
      </c>
      <c r="C20" s="35"/>
      <c r="D20" s="23">
        <f>FV(taxa_mensal,qtd_anos*12,aporte*-1)</f>
        <v>16755.382799697527</v>
      </c>
    </row>
    <row r="21" spans="1:7" ht="19.05" customHeight="1" thickBot="1" x14ac:dyDescent="0.35">
      <c r="B21" s="36" t="s">
        <v>4</v>
      </c>
      <c r="C21" s="37"/>
      <c r="D21" s="24">
        <f>patrimonio*rendimento_carteira</f>
        <v>100.53229679818516</v>
      </c>
    </row>
    <row r="22" spans="1:7" ht="19.05" customHeight="1" thickBot="1" x14ac:dyDescent="0.35"/>
    <row r="23" spans="1:7" ht="30" customHeight="1" thickBot="1" x14ac:dyDescent="0.35">
      <c r="B23" s="3" t="s">
        <v>11</v>
      </c>
      <c r="C23" s="4"/>
      <c r="D23" s="5" t="s">
        <v>12</v>
      </c>
    </row>
    <row r="24" spans="1:7" ht="19.05" customHeight="1" thickBot="1" x14ac:dyDescent="0.35">
      <c r="A24" s="2">
        <v>2</v>
      </c>
      <c r="B24" s="31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7" ht="19.05" customHeight="1" thickBot="1" x14ac:dyDescent="0.35">
      <c r="A25" s="2">
        <v>5</v>
      </c>
      <c r="B25" s="32" t="s">
        <v>7</v>
      </c>
      <c r="C25" s="12">
        <f>FV($D$19,$A25*12,$D$17*-1)</f>
        <v>16755.382799697527</v>
      </c>
      <c r="D25" s="13">
        <f>C25*rendimento_carteira</f>
        <v>100.53229679818516</v>
      </c>
    </row>
    <row r="26" spans="1:7" ht="19.05" customHeight="1" thickBot="1" x14ac:dyDescent="0.35">
      <c r="A26" s="2">
        <v>10</v>
      </c>
      <c r="B26" s="32" t="s">
        <v>8</v>
      </c>
      <c r="C26" s="12">
        <f>FV($D$19,$A26*12,$D$17*-1)</f>
        <v>48656.842506034438</v>
      </c>
      <c r="D26" s="13">
        <f>C26*rendimento_carteira</f>
        <v>291.94105503620665</v>
      </c>
    </row>
    <row r="27" spans="1:7" ht="19.05" customHeight="1" thickBot="1" x14ac:dyDescent="0.35">
      <c r="A27" s="2">
        <v>20</v>
      </c>
      <c r="B27" s="32" t="s">
        <v>9</v>
      </c>
      <c r="C27" s="12">
        <f>FV($D$19,$A27*12,$D$17*-1)</f>
        <v>225039.68001941612</v>
      </c>
      <c r="D27" s="13">
        <f>C27*rendimento_carteira</f>
        <v>1350.2380801164968</v>
      </c>
    </row>
    <row r="28" spans="1:7" ht="19.05" customHeight="1" thickBot="1" x14ac:dyDescent="0.35">
      <c r="A28" s="2">
        <v>30</v>
      </c>
      <c r="B28" s="33" t="s">
        <v>10</v>
      </c>
      <c r="C28" s="14">
        <f>FV($D$19,$A28*12,$D$17*-1)</f>
        <v>864433.93100094295</v>
      </c>
      <c r="D28" s="15">
        <f>C28*rendimento_carteira</f>
        <v>5186.6035860056581</v>
      </c>
    </row>
    <row r="29" spans="1:7" ht="19.05" customHeight="1" x14ac:dyDescent="0.3"/>
    <row r="30" spans="1:7" ht="30" customHeight="1" x14ac:dyDescent="0.3">
      <c r="B30" s="56" t="s">
        <v>21</v>
      </c>
      <c r="C30" s="57" t="s">
        <v>17</v>
      </c>
      <c r="D30" s="49"/>
    </row>
    <row r="31" spans="1:7" ht="19.05" customHeight="1" x14ac:dyDescent="0.3">
      <c r="B31" s="50" t="s">
        <v>20</v>
      </c>
      <c r="C31" s="51">
        <v>200</v>
      </c>
      <c r="D31" s="52"/>
    </row>
    <row r="32" spans="1:7" ht="19.05" customHeight="1" x14ac:dyDescent="0.3"/>
    <row r="33" spans="2:4" ht="30" customHeight="1" x14ac:dyDescent="0.3">
      <c r="B33" s="58" t="s">
        <v>22</v>
      </c>
      <c r="C33" s="58" t="s">
        <v>23</v>
      </c>
      <c r="D33" s="58" t="s">
        <v>24</v>
      </c>
    </row>
    <row r="34" spans="2:4" ht="19.05" customHeight="1" x14ac:dyDescent="0.3">
      <c r="B34" s="53" t="s">
        <v>25</v>
      </c>
      <c r="C34" s="54">
        <f>VLOOKUP($C$30&amp;" - "&amp;B34,Plan2!$A:$D,4,FALSE)</f>
        <v>0.32</v>
      </c>
      <c r="D34" s="55">
        <f>C34*$C$31</f>
        <v>64</v>
      </c>
    </row>
    <row r="35" spans="2:4" ht="19.05" customHeight="1" x14ac:dyDescent="0.3">
      <c r="B35" s="53" t="s">
        <v>26</v>
      </c>
      <c r="C35" s="54">
        <f>VLOOKUP($C$30&amp;" - "&amp;B35,Plan2!$A:$D,4,FALSE)</f>
        <v>0.35</v>
      </c>
      <c r="D35" s="55">
        <f t="shared" ref="D35:D39" si="0">C35*$C$31</f>
        <v>70</v>
      </c>
    </row>
    <row r="36" spans="2:4" ht="19.05" customHeight="1" x14ac:dyDescent="0.3">
      <c r="B36" s="53" t="s">
        <v>27</v>
      </c>
      <c r="C36" s="54">
        <f>VLOOKUP($C$30&amp;" - "&amp;B36,Plan2!$A:$D,4,FALSE)</f>
        <v>0.08</v>
      </c>
      <c r="D36" s="55">
        <f t="shared" si="0"/>
        <v>16</v>
      </c>
    </row>
    <row r="37" spans="2:4" ht="19.05" customHeight="1" x14ac:dyDescent="0.3">
      <c r="B37" s="53" t="s">
        <v>28</v>
      </c>
      <c r="C37" s="54">
        <f>VLOOKUP($C$30&amp;" - "&amp;B37,Plan2!$A:$D,4,FALSE)</f>
        <v>0.05</v>
      </c>
      <c r="D37" s="55">
        <f t="shared" si="0"/>
        <v>10</v>
      </c>
    </row>
    <row r="38" spans="2:4" ht="19.05" customHeight="1" x14ac:dyDescent="0.3">
      <c r="B38" s="53" t="s">
        <v>29</v>
      </c>
      <c r="C38" s="54">
        <f>VLOOKUP($C$30&amp;" - "&amp;B38,Plan2!$A:$D,4,FALSE)</f>
        <v>0.1</v>
      </c>
      <c r="D38" s="55">
        <f t="shared" si="0"/>
        <v>20</v>
      </c>
    </row>
    <row r="39" spans="2:4" ht="19.05" customHeight="1" x14ac:dyDescent="0.3">
      <c r="B39" s="53" t="s">
        <v>30</v>
      </c>
      <c r="C39" s="54">
        <f>VLOOKUP($C$30&amp;" - "&amp;B39,Plan2!$A:$D,4,FALSE)</f>
        <v>0.1</v>
      </c>
      <c r="D39" s="55">
        <f t="shared" si="0"/>
        <v>20</v>
      </c>
    </row>
    <row r="40" spans="2:4" ht="20.55" customHeight="1" x14ac:dyDescent="0.3">
      <c r="B40" s="42"/>
      <c r="C40" s="42"/>
      <c r="D40" s="59">
        <f>SUM(D34:D39)</f>
        <v>200</v>
      </c>
    </row>
    <row r="41" spans="2:4" x14ac:dyDescent="0.3"/>
    <row r="42" spans="2:4" x14ac:dyDescent="0.3"/>
    <row r="43" spans="2:4" x14ac:dyDescent="0.3"/>
    <row r="44" spans="2:4" x14ac:dyDescent="0.3"/>
    <row r="45" spans="2:4" x14ac:dyDescent="0.3"/>
    <row r="46" spans="2:4" x14ac:dyDescent="0.3"/>
    <row r="47" spans="2:4" x14ac:dyDescent="0.3"/>
    <row r="48" spans="2:4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</sheetData>
  <mergeCells count="11">
    <mergeCell ref="B12:C12"/>
    <mergeCell ref="B13:C13"/>
    <mergeCell ref="B14:C14"/>
    <mergeCell ref="B11:D11"/>
    <mergeCell ref="B16:D16"/>
    <mergeCell ref="B21:C21"/>
    <mergeCell ref="B23:C23"/>
    <mergeCell ref="B17:C17"/>
    <mergeCell ref="B18:C18"/>
    <mergeCell ref="B19:C19"/>
    <mergeCell ref="B20:C20"/>
  </mergeCells>
  <dataValidations count="1">
    <dataValidation type="list" allowBlank="1" showInputMessage="1" showErrorMessage="1" sqref="C30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workbookViewId="0">
      <selection activeCell="D13" sqref="D13"/>
    </sheetView>
  </sheetViews>
  <sheetFormatPr defaultRowHeight="14.4" x14ac:dyDescent="0.3"/>
  <cols>
    <col min="1" max="1" width="30.21875" bestFit="1" customWidth="1"/>
    <col min="2" max="2" width="11.33203125" bestFit="1" customWidth="1"/>
    <col min="3" max="3" width="18" bestFit="1" customWidth="1"/>
    <col min="4" max="4" width="9.88671875" style="1" bestFit="1" customWidth="1"/>
    <col min="6" max="6" width="20.44140625" customWidth="1"/>
  </cols>
  <sheetData>
    <row r="2" spans="1:7" x14ac:dyDescent="0.3">
      <c r="A2" t="s">
        <v>31</v>
      </c>
      <c r="B2" t="s">
        <v>16</v>
      </c>
      <c r="C2" s="40" t="s">
        <v>22</v>
      </c>
      <c r="D2" s="40" t="s">
        <v>32</v>
      </c>
    </row>
    <row r="3" spans="1:7" x14ac:dyDescent="0.3">
      <c r="A3" t="str">
        <f>B3&amp;" - "&amp;C3</f>
        <v>Conservador - PAPEL</v>
      </c>
      <c r="B3" t="s">
        <v>18</v>
      </c>
      <c r="C3" s="40" t="s">
        <v>25</v>
      </c>
      <c r="D3" s="41">
        <v>0.3</v>
      </c>
      <c r="G3" s="40" t="s">
        <v>32</v>
      </c>
    </row>
    <row r="4" spans="1:7" x14ac:dyDescent="0.3">
      <c r="A4" t="str">
        <f t="shared" ref="A4:A20" si="0">B4&amp;" - "&amp;C4</f>
        <v>Conservador - TIJOLO</v>
      </c>
      <c r="B4" t="s">
        <v>18</v>
      </c>
      <c r="C4" s="40" t="s">
        <v>26</v>
      </c>
      <c r="D4" s="41">
        <v>0.5</v>
      </c>
      <c r="F4" s="39" t="s">
        <v>33</v>
      </c>
      <c r="G4" s="7">
        <f>VLOOKUP(F4,$A:$D,4,FALSE)</f>
        <v>0.35</v>
      </c>
    </row>
    <row r="5" spans="1:7" x14ac:dyDescent="0.3">
      <c r="A5" t="str">
        <f t="shared" si="0"/>
        <v>Conservador - HÍBRIDOS</v>
      </c>
      <c r="B5" t="s">
        <v>18</v>
      </c>
      <c r="C5" s="40" t="s">
        <v>27</v>
      </c>
      <c r="D5" s="41">
        <v>0.1</v>
      </c>
    </row>
    <row r="6" spans="1:7" x14ac:dyDescent="0.3">
      <c r="A6" t="str">
        <f t="shared" si="0"/>
        <v>Conservador - FOF's</v>
      </c>
      <c r="B6" t="s">
        <v>18</v>
      </c>
      <c r="C6" s="40" t="s">
        <v>28</v>
      </c>
      <c r="D6" s="41">
        <v>0.1</v>
      </c>
    </row>
    <row r="7" spans="1:7" x14ac:dyDescent="0.3">
      <c r="A7" t="str">
        <f t="shared" si="0"/>
        <v>Conservador - DESENVOLVIMENTO</v>
      </c>
      <c r="B7" t="s">
        <v>18</v>
      </c>
      <c r="C7" s="40" t="s">
        <v>29</v>
      </c>
      <c r="D7" s="41">
        <v>0</v>
      </c>
    </row>
    <row r="8" spans="1:7" ht="15" thickBot="1" x14ac:dyDescent="0.35">
      <c r="A8" s="43" t="str">
        <f t="shared" si="0"/>
        <v>Conservador - HOTELARIAS</v>
      </c>
      <c r="B8" s="43" t="s">
        <v>18</v>
      </c>
      <c r="C8" s="44" t="s">
        <v>30</v>
      </c>
      <c r="D8" s="45">
        <v>0</v>
      </c>
    </row>
    <row r="9" spans="1:7" x14ac:dyDescent="0.3">
      <c r="A9" t="str">
        <f t="shared" si="0"/>
        <v>Moderado - PAPEL</v>
      </c>
      <c r="B9" t="s">
        <v>17</v>
      </c>
      <c r="C9" s="40" t="s">
        <v>25</v>
      </c>
      <c r="D9" s="46">
        <v>0.32</v>
      </c>
    </row>
    <row r="10" spans="1:7" x14ac:dyDescent="0.3">
      <c r="A10" t="str">
        <f t="shared" si="0"/>
        <v>Moderado - TIJOLO</v>
      </c>
      <c r="B10" t="s">
        <v>17</v>
      </c>
      <c r="C10" s="40" t="s">
        <v>26</v>
      </c>
      <c r="D10" s="46">
        <v>0.35</v>
      </c>
    </row>
    <row r="11" spans="1:7" x14ac:dyDescent="0.3">
      <c r="A11" t="str">
        <f t="shared" si="0"/>
        <v>Moderado - HÍBRIDOS</v>
      </c>
      <c r="B11" t="s">
        <v>17</v>
      </c>
      <c r="C11" s="40" t="s">
        <v>27</v>
      </c>
      <c r="D11" s="46">
        <v>0.08</v>
      </c>
    </row>
    <row r="12" spans="1:7" x14ac:dyDescent="0.3">
      <c r="A12" t="str">
        <f t="shared" si="0"/>
        <v>Moderado - FOF's</v>
      </c>
      <c r="B12" t="s">
        <v>17</v>
      </c>
      <c r="C12" s="40" t="s">
        <v>28</v>
      </c>
      <c r="D12" s="46">
        <v>0.05</v>
      </c>
    </row>
    <row r="13" spans="1:7" x14ac:dyDescent="0.3">
      <c r="A13" t="str">
        <f t="shared" si="0"/>
        <v>Moderado - DESENVOLVIMENTO</v>
      </c>
      <c r="B13" t="s">
        <v>17</v>
      </c>
      <c r="C13" s="40" t="s">
        <v>29</v>
      </c>
      <c r="D13" s="46">
        <v>0.1</v>
      </c>
    </row>
    <row r="14" spans="1:7" ht="15" thickBot="1" x14ac:dyDescent="0.35">
      <c r="A14" s="43" t="str">
        <f t="shared" si="0"/>
        <v>Moderado - HOTELARIAS</v>
      </c>
      <c r="B14" s="43" t="s">
        <v>17</v>
      </c>
      <c r="C14" s="44" t="s">
        <v>30</v>
      </c>
      <c r="D14" s="47">
        <v>0.1</v>
      </c>
    </row>
    <row r="15" spans="1:7" x14ac:dyDescent="0.3">
      <c r="A15" t="str">
        <f t="shared" si="0"/>
        <v>Agressivo - PAPEL</v>
      </c>
      <c r="B15" t="s">
        <v>19</v>
      </c>
      <c r="C15" s="40" t="s">
        <v>25</v>
      </c>
      <c r="D15" s="48">
        <v>0.5</v>
      </c>
    </row>
    <row r="16" spans="1:7" x14ac:dyDescent="0.3">
      <c r="A16" t="str">
        <f t="shared" si="0"/>
        <v>Agressivo - TIJOLO</v>
      </c>
      <c r="B16" t="s">
        <v>19</v>
      </c>
      <c r="C16" s="40" t="s">
        <v>26</v>
      </c>
      <c r="D16" s="48">
        <v>0.1</v>
      </c>
    </row>
    <row r="17" spans="1:4" x14ac:dyDescent="0.3">
      <c r="A17" t="str">
        <f t="shared" si="0"/>
        <v>Agressivo - HÍBRIDOS</v>
      </c>
      <c r="B17" t="s">
        <v>19</v>
      </c>
      <c r="C17" s="40" t="s">
        <v>27</v>
      </c>
      <c r="D17" s="48">
        <v>0.05</v>
      </c>
    </row>
    <row r="18" spans="1:4" x14ac:dyDescent="0.3">
      <c r="A18" t="str">
        <f t="shared" si="0"/>
        <v>Agressivo - FOF's</v>
      </c>
      <c r="B18" t="s">
        <v>19</v>
      </c>
      <c r="C18" s="40" t="s">
        <v>28</v>
      </c>
      <c r="D18" s="48">
        <v>0.05</v>
      </c>
    </row>
    <row r="19" spans="1:4" x14ac:dyDescent="0.3">
      <c r="A19" t="str">
        <f t="shared" si="0"/>
        <v>Agressivo - DESENVOLVIMENTO</v>
      </c>
      <c r="B19" t="s">
        <v>19</v>
      </c>
      <c r="C19" s="40" t="s">
        <v>29</v>
      </c>
      <c r="D19" s="48">
        <v>0.2</v>
      </c>
    </row>
    <row r="20" spans="1:4" x14ac:dyDescent="0.3">
      <c r="A20" t="str">
        <f t="shared" si="0"/>
        <v>Agressivo - HOTELARIAS</v>
      </c>
      <c r="B20" t="s">
        <v>19</v>
      </c>
      <c r="C20" s="40" t="s">
        <v>30</v>
      </c>
      <c r="D20" s="4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Plan1</vt:lpstr>
      <vt:lpstr>Plan2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Marcelly Bustamante</dc:creator>
  <cp:lastModifiedBy>Marcelly Bustamante</cp:lastModifiedBy>
  <dcterms:created xsi:type="dcterms:W3CDTF">2025-12-26T16:20:17Z</dcterms:created>
  <dcterms:modified xsi:type="dcterms:W3CDTF">2025-12-26T17:55:22Z</dcterms:modified>
</cp:coreProperties>
</file>