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fhmuenster183-my.sharepoint.com/personal/mn943764_fh-muenster_de/Documents/Studium/Master/Semester 4/PVR/"/>
    </mc:Choice>
  </mc:AlternateContent>
  <xr:revisionPtr revIDLastSave="1647" documentId="11_AD4DB114E441178AC67DF4D83616D280693EDF1A" xr6:coauthVersionLast="47" xr6:coauthVersionMax="47" xr10:uidLastSave="{6D988A86-F4AE-495E-9B1F-00C5D1F44917}"/>
  <bookViews>
    <workbookView xWindow="28680" yWindow="-120" windowWidth="29040" windowHeight="15840" xr2:uid="{00000000-000D-0000-FFFF-FFFF00000000}"/>
  </bookViews>
  <sheets>
    <sheet name="Messungen Parallel" sheetId="1" r:id="rId1"/>
    <sheet name="ST - CPU Last" sheetId="4" r:id="rId2"/>
    <sheet name="ST - CPU Last (seq)" sheetId="10" r:id="rId3"/>
    <sheet name="ST - Laufzeit ohne UI" sheetId="5" r:id="rId4"/>
    <sheet name="ST - Laufzeit mit UI" sheetId="6" r:id="rId5"/>
    <sheet name="ST - Gesamtlaufzeit ohne UI" sheetId="7" r:id="rId6"/>
    <sheet name="ST - Gesamtlaufzeit mit UI" sheetId="8" r:id="rId7"/>
    <sheet name="ST - Laufzeit ohne UI (seq)" sheetId="9" r:id="rId8"/>
  </sheets>
  <definedNames>
    <definedName name="_xlchart.v1.0" hidden="1">'Messungen Parallel'!$Y$34:$Y$49</definedName>
    <definedName name="_xlchart.v1.1" hidden="1">'Messungen Parallel'!$Y$34:$Y$49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A43" i="1"/>
  <c r="D42" i="1"/>
  <c r="A42" i="1"/>
  <c r="D41" i="1"/>
  <c r="E39" i="1"/>
  <c r="D39" i="1"/>
  <c r="A41" i="1"/>
  <c r="B39" i="1"/>
  <c r="A39" i="1"/>
  <c r="F15" i="1"/>
  <c r="F14" i="1"/>
  <c r="F13" i="1"/>
  <c r="F12" i="1"/>
  <c r="F11" i="1"/>
  <c r="F10" i="1"/>
  <c r="F9" i="1"/>
  <c r="F8" i="1"/>
  <c r="F16" i="1"/>
  <c r="F19" i="1"/>
  <c r="F18" i="1"/>
  <c r="F17" i="1"/>
  <c r="F7" i="1"/>
  <c r="F6" i="1"/>
  <c r="F5" i="1"/>
  <c r="F4" i="1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D21" i="10"/>
  <c r="D24" i="10" s="1"/>
  <c r="C21" i="10"/>
  <c r="C24" i="10" s="1"/>
  <c r="S18" i="10"/>
  <c r="R18" i="10"/>
  <c r="Q18" i="10"/>
  <c r="P18" i="10"/>
  <c r="O18" i="10"/>
  <c r="N18" i="10"/>
  <c r="M18" i="10"/>
  <c r="L18" i="10"/>
  <c r="K18" i="10"/>
  <c r="J18" i="10"/>
  <c r="I18" i="10"/>
  <c r="S17" i="10"/>
  <c r="R17" i="10"/>
  <c r="Q17" i="10"/>
  <c r="P17" i="10"/>
  <c r="O17" i="10"/>
  <c r="N17" i="10"/>
  <c r="M17" i="10"/>
  <c r="L17" i="10"/>
  <c r="K17" i="10"/>
  <c r="J17" i="10"/>
  <c r="I17" i="10"/>
  <c r="S16" i="10"/>
  <c r="R16" i="10"/>
  <c r="Q16" i="10"/>
  <c r="P16" i="10"/>
  <c r="O16" i="10"/>
  <c r="N16" i="10"/>
  <c r="M16" i="10"/>
  <c r="L16" i="10"/>
  <c r="K16" i="10"/>
  <c r="J16" i="10"/>
  <c r="I16" i="10"/>
  <c r="S15" i="10"/>
  <c r="R15" i="10"/>
  <c r="Q15" i="10"/>
  <c r="P15" i="10"/>
  <c r="O15" i="10"/>
  <c r="N15" i="10"/>
  <c r="M15" i="10"/>
  <c r="L15" i="10"/>
  <c r="K15" i="10"/>
  <c r="J15" i="10"/>
  <c r="I15" i="10"/>
  <c r="S14" i="10"/>
  <c r="R14" i="10"/>
  <c r="Q14" i="10"/>
  <c r="P14" i="10"/>
  <c r="O14" i="10"/>
  <c r="N14" i="10"/>
  <c r="M14" i="10"/>
  <c r="L14" i="10"/>
  <c r="K14" i="10"/>
  <c r="J14" i="10"/>
  <c r="I14" i="10"/>
  <c r="S13" i="10"/>
  <c r="R13" i="10"/>
  <c r="Q13" i="10"/>
  <c r="P13" i="10"/>
  <c r="O13" i="10"/>
  <c r="N13" i="10"/>
  <c r="M13" i="10"/>
  <c r="L13" i="10"/>
  <c r="K13" i="10"/>
  <c r="J13" i="10"/>
  <c r="I13" i="10"/>
  <c r="S12" i="10"/>
  <c r="R12" i="10"/>
  <c r="Q12" i="10"/>
  <c r="P12" i="10"/>
  <c r="O12" i="10"/>
  <c r="N12" i="10"/>
  <c r="M12" i="10"/>
  <c r="L12" i="10"/>
  <c r="K12" i="10"/>
  <c r="J12" i="10"/>
  <c r="I12" i="10"/>
  <c r="S11" i="10"/>
  <c r="R11" i="10"/>
  <c r="Q11" i="10"/>
  <c r="P11" i="10"/>
  <c r="O11" i="10"/>
  <c r="N11" i="10"/>
  <c r="M11" i="10"/>
  <c r="L11" i="10"/>
  <c r="K11" i="10"/>
  <c r="J11" i="10"/>
  <c r="I11" i="10"/>
  <c r="S10" i="10"/>
  <c r="R10" i="10"/>
  <c r="Q10" i="10"/>
  <c r="P10" i="10"/>
  <c r="O10" i="10"/>
  <c r="N10" i="10"/>
  <c r="M10" i="10"/>
  <c r="L10" i="10"/>
  <c r="K10" i="10"/>
  <c r="J10" i="10"/>
  <c r="I10" i="10"/>
  <c r="S9" i="10"/>
  <c r="R9" i="10"/>
  <c r="Q9" i="10"/>
  <c r="P9" i="10"/>
  <c r="O9" i="10"/>
  <c r="N9" i="10"/>
  <c r="M9" i="10"/>
  <c r="L9" i="10"/>
  <c r="K9" i="10"/>
  <c r="J9" i="10"/>
  <c r="I9" i="10"/>
  <c r="S8" i="10"/>
  <c r="R8" i="10"/>
  <c r="Q8" i="10"/>
  <c r="P8" i="10"/>
  <c r="O8" i="10"/>
  <c r="N8" i="10"/>
  <c r="M8" i="10"/>
  <c r="L8" i="10"/>
  <c r="K8" i="10"/>
  <c r="J8" i="10"/>
  <c r="I8" i="10"/>
  <c r="S7" i="10"/>
  <c r="R7" i="10"/>
  <c r="Q7" i="10"/>
  <c r="P7" i="10"/>
  <c r="O7" i="10"/>
  <c r="N7" i="10"/>
  <c r="M7" i="10"/>
  <c r="L7" i="10"/>
  <c r="K7" i="10"/>
  <c r="J7" i="10"/>
  <c r="I7" i="10"/>
  <c r="S6" i="10"/>
  <c r="R6" i="10"/>
  <c r="Q6" i="10"/>
  <c r="P6" i="10"/>
  <c r="O6" i="10"/>
  <c r="N6" i="10"/>
  <c r="M6" i="10"/>
  <c r="L6" i="10"/>
  <c r="K6" i="10"/>
  <c r="J6" i="10"/>
  <c r="I6" i="10"/>
  <c r="S5" i="10"/>
  <c r="R5" i="10"/>
  <c r="Q5" i="10"/>
  <c r="P5" i="10"/>
  <c r="O5" i="10"/>
  <c r="N5" i="10"/>
  <c r="M5" i="10"/>
  <c r="L5" i="10"/>
  <c r="K5" i="10"/>
  <c r="J5" i="10"/>
  <c r="I5" i="10"/>
  <c r="S4" i="10"/>
  <c r="R4" i="10"/>
  <c r="Q4" i="10"/>
  <c r="P4" i="10"/>
  <c r="O4" i="10"/>
  <c r="N4" i="10"/>
  <c r="N21" i="10" s="1"/>
  <c r="N24" i="10" s="1"/>
  <c r="M4" i="10"/>
  <c r="M21" i="10" s="1"/>
  <c r="M24" i="10" s="1"/>
  <c r="L4" i="10"/>
  <c r="K4" i="10"/>
  <c r="J4" i="10"/>
  <c r="I4" i="10"/>
  <c r="S3" i="10"/>
  <c r="S21" i="10" s="1"/>
  <c r="S24" i="10" s="1"/>
  <c r="R3" i="10"/>
  <c r="R21" i="10" s="1"/>
  <c r="R24" i="10" s="1"/>
  <c r="Q3" i="10"/>
  <c r="Q21" i="10" s="1"/>
  <c r="Q24" i="10" s="1"/>
  <c r="P3" i="10"/>
  <c r="P21" i="10" s="1"/>
  <c r="P24" i="10" s="1"/>
  <c r="O3" i="10"/>
  <c r="N3" i="10"/>
  <c r="M3" i="10"/>
  <c r="L3" i="10"/>
  <c r="K3" i="10"/>
  <c r="K21" i="10" s="1"/>
  <c r="K24" i="10" s="1"/>
  <c r="J3" i="10"/>
  <c r="J21" i="10" s="1"/>
  <c r="J24" i="10" s="1"/>
  <c r="I3" i="10"/>
  <c r="I21" i="10" s="1"/>
  <c r="I24" i="10" s="1"/>
  <c r="G21" i="10"/>
  <c r="P19" i="1"/>
  <c r="G18" i="4"/>
  <c r="G17" i="4"/>
  <c r="G16" i="4"/>
  <c r="G15" i="4"/>
  <c r="G14" i="4"/>
  <c r="G13" i="4"/>
  <c r="G12" i="4"/>
  <c r="G11" i="4"/>
  <c r="G10" i="4"/>
  <c r="G9" i="4"/>
  <c r="G8" i="4"/>
  <c r="K21" i="4" s="1"/>
  <c r="K24" i="4" s="1"/>
  <c r="G7" i="4"/>
  <c r="G6" i="4"/>
  <c r="G5" i="4"/>
  <c r="G4" i="4"/>
  <c r="G3" i="4"/>
  <c r="G21" i="9"/>
  <c r="E21" i="9"/>
  <c r="E24" i="9" s="1"/>
  <c r="D21" i="9"/>
  <c r="D24" i="9" s="1"/>
  <c r="C21" i="9"/>
  <c r="C24" i="9" s="1"/>
  <c r="B21" i="9"/>
  <c r="B24" i="9" s="1"/>
  <c r="S18" i="9"/>
  <c r="R18" i="9"/>
  <c r="Q18" i="9"/>
  <c r="P18" i="9"/>
  <c r="O18" i="9"/>
  <c r="N18" i="9"/>
  <c r="M18" i="9"/>
  <c r="L18" i="9"/>
  <c r="K18" i="9"/>
  <c r="J18" i="9"/>
  <c r="I18" i="9"/>
  <c r="S17" i="9"/>
  <c r="R17" i="9"/>
  <c r="Q17" i="9"/>
  <c r="P17" i="9"/>
  <c r="O17" i="9"/>
  <c r="N17" i="9"/>
  <c r="M17" i="9"/>
  <c r="L17" i="9"/>
  <c r="K17" i="9"/>
  <c r="J17" i="9"/>
  <c r="I17" i="9"/>
  <c r="S16" i="9"/>
  <c r="R16" i="9"/>
  <c r="Q16" i="9"/>
  <c r="P16" i="9"/>
  <c r="O16" i="9"/>
  <c r="N16" i="9"/>
  <c r="M16" i="9"/>
  <c r="L16" i="9"/>
  <c r="K16" i="9"/>
  <c r="J16" i="9"/>
  <c r="I16" i="9"/>
  <c r="S15" i="9"/>
  <c r="R15" i="9"/>
  <c r="Q15" i="9"/>
  <c r="P15" i="9"/>
  <c r="O15" i="9"/>
  <c r="N15" i="9"/>
  <c r="M15" i="9"/>
  <c r="L15" i="9"/>
  <c r="K15" i="9"/>
  <c r="J15" i="9"/>
  <c r="I15" i="9"/>
  <c r="S14" i="9"/>
  <c r="R14" i="9"/>
  <c r="Q14" i="9"/>
  <c r="P14" i="9"/>
  <c r="O14" i="9"/>
  <c r="N14" i="9"/>
  <c r="M14" i="9"/>
  <c r="L14" i="9"/>
  <c r="K14" i="9"/>
  <c r="J14" i="9"/>
  <c r="I14" i="9"/>
  <c r="S13" i="9"/>
  <c r="R13" i="9"/>
  <c r="Q13" i="9"/>
  <c r="P13" i="9"/>
  <c r="O13" i="9"/>
  <c r="N13" i="9"/>
  <c r="M13" i="9"/>
  <c r="L13" i="9"/>
  <c r="K13" i="9"/>
  <c r="J13" i="9"/>
  <c r="I13" i="9"/>
  <c r="S12" i="9"/>
  <c r="R12" i="9"/>
  <c r="Q12" i="9"/>
  <c r="P12" i="9"/>
  <c r="O12" i="9"/>
  <c r="N12" i="9"/>
  <c r="M12" i="9"/>
  <c r="L12" i="9"/>
  <c r="K12" i="9"/>
  <c r="J12" i="9"/>
  <c r="I12" i="9"/>
  <c r="S11" i="9"/>
  <c r="R11" i="9"/>
  <c r="Q11" i="9"/>
  <c r="P11" i="9"/>
  <c r="O11" i="9"/>
  <c r="N11" i="9"/>
  <c r="M11" i="9"/>
  <c r="L11" i="9"/>
  <c r="K11" i="9"/>
  <c r="J11" i="9"/>
  <c r="I11" i="9"/>
  <c r="S10" i="9"/>
  <c r="R10" i="9"/>
  <c r="Q10" i="9"/>
  <c r="P10" i="9"/>
  <c r="O10" i="9"/>
  <c r="N10" i="9"/>
  <c r="M10" i="9"/>
  <c r="M21" i="9" s="1"/>
  <c r="M24" i="9" s="1"/>
  <c r="L10" i="9"/>
  <c r="K10" i="9"/>
  <c r="J10" i="9"/>
  <c r="I10" i="9"/>
  <c r="S9" i="9"/>
  <c r="R9" i="9"/>
  <c r="Q9" i="9"/>
  <c r="P9" i="9"/>
  <c r="O9" i="9"/>
  <c r="N9" i="9"/>
  <c r="M9" i="9"/>
  <c r="L9" i="9"/>
  <c r="K9" i="9"/>
  <c r="J9" i="9"/>
  <c r="I9" i="9"/>
  <c r="S8" i="9"/>
  <c r="R8" i="9"/>
  <c r="Q8" i="9"/>
  <c r="P8" i="9"/>
  <c r="O8" i="9"/>
  <c r="N8" i="9"/>
  <c r="M8" i="9"/>
  <c r="L8" i="9"/>
  <c r="K8" i="9"/>
  <c r="J8" i="9"/>
  <c r="I8" i="9"/>
  <c r="S7" i="9"/>
  <c r="R7" i="9"/>
  <c r="Q7" i="9"/>
  <c r="P7" i="9"/>
  <c r="O7" i="9"/>
  <c r="N7" i="9"/>
  <c r="N21" i="9" s="1"/>
  <c r="N24" i="9" s="1"/>
  <c r="M7" i="9"/>
  <c r="L7" i="9"/>
  <c r="K7" i="9"/>
  <c r="J7" i="9"/>
  <c r="I7" i="9"/>
  <c r="S6" i="9"/>
  <c r="R6" i="9"/>
  <c r="Q6" i="9"/>
  <c r="P6" i="9"/>
  <c r="O6" i="9"/>
  <c r="N6" i="9"/>
  <c r="M6" i="9"/>
  <c r="L6" i="9"/>
  <c r="K6" i="9"/>
  <c r="J6" i="9"/>
  <c r="I6" i="9"/>
  <c r="S5" i="9"/>
  <c r="R5" i="9"/>
  <c r="Q5" i="9"/>
  <c r="P5" i="9"/>
  <c r="O5" i="9"/>
  <c r="N5" i="9"/>
  <c r="M5" i="9"/>
  <c r="L5" i="9"/>
  <c r="K5" i="9"/>
  <c r="J5" i="9"/>
  <c r="I5" i="9"/>
  <c r="S4" i="9"/>
  <c r="R4" i="9"/>
  <c r="Q4" i="9"/>
  <c r="Q21" i="9" s="1"/>
  <c r="Q24" i="9" s="1"/>
  <c r="P4" i="9"/>
  <c r="P21" i="9" s="1"/>
  <c r="P24" i="9" s="1"/>
  <c r="O4" i="9"/>
  <c r="O21" i="9" s="1"/>
  <c r="O24" i="9" s="1"/>
  <c r="N4" i="9"/>
  <c r="M4" i="9"/>
  <c r="L4" i="9"/>
  <c r="K4" i="9"/>
  <c r="J4" i="9"/>
  <c r="I4" i="9"/>
  <c r="I21" i="9" s="1"/>
  <c r="I24" i="9" s="1"/>
  <c r="S3" i="9"/>
  <c r="S21" i="9" s="1"/>
  <c r="S24" i="9" s="1"/>
  <c r="R3" i="9"/>
  <c r="R21" i="9" s="1"/>
  <c r="R24" i="9" s="1"/>
  <c r="Q3" i="9"/>
  <c r="P3" i="9"/>
  <c r="O3" i="9"/>
  <c r="N3" i="9"/>
  <c r="M3" i="9"/>
  <c r="L3" i="9"/>
  <c r="L21" i="9" s="1"/>
  <c r="L24" i="9" s="1"/>
  <c r="K3" i="9"/>
  <c r="K21" i="9" s="1"/>
  <c r="K24" i="9" s="1"/>
  <c r="J3" i="9"/>
  <c r="J21" i="9" s="1"/>
  <c r="J24" i="9" s="1"/>
  <c r="I3" i="9"/>
  <c r="G21" i="5"/>
  <c r="Z35" i="1"/>
  <c r="Z37" i="1"/>
  <c r="Z44" i="1"/>
  <c r="Z45" i="1"/>
  <c r="Z38" i="1"/>
  <c r="Z34" i="1"/>
  <c r="Z43" i="1"/>
  <c r="Z46" i="1"/>
  <c r="Z39" i="1"/>
  <c r="Z41" i="1"/>
  <c r="Z42" i="1"/>
  <c r="Z47" i="1"/>
  <c r="Z36" i="1"/>
  <c r="Z40" i="1"/>
  <c r="Z49" i="1"/>
  <c r="Z48" i="1"/>
  <c r="O28" i="1"/>
  <c r="M28" i="1"/>
  <c r="K28" i="1"/>
  <c r="I28" i="1"/>
  <c r="G28" i="1"/>
  <c r="X49" i="1"/>
  <c r="W49" i="1"/>
  <c r="W48" i="1"/>
  <c r="X48" i="1" s="1"/>
  <c r="W47" i="1"/>
  <c r="X47" i="1" s="1"/>
  <c r="W46" i="1"/>
  <c r="X46" i="1" s="1"/>
  <c r="X45" i="1"/>
  <c r="W45" i="1"/>
  <c r="W44" i="1"/>
  <c r="X44" i="1" s="1"/>
  <c r="W43" i="1"/>
  <c r="X43" i="1" s="1"/>
  <c r="W42" i="1"/>
  <c r="X42" i="1" s="1"/>
  <c r="X41" i="1"/>
  <c r="W41" i="1"/>
  <c r="W40" i="1"/>
  <c r="X40" i="1" s="1"/>
  <c r="W39" i="1"/>
  <c r="X39" i="1" s="1"/>
  <c r="W38" i="1"/>
  <c r="X38" i="1" s="1"/>
  <c r="X37" i="1"/>
  <c r="W37" i="1"/>
  <c r="W36" i="1"/>
  <c r="X36" i="1" s="1"/>
  <c r="W35" i="1"/>
  <c r="X35" i="1" s="1"/>
  <c r="W34" i="1"/>
  <c r="X34" i="1" s="1"/>
  <c r="Y40" i="1"/>
  <c r="Y41" i="1"/>
  <c r="Y48" i="1"/>
  <c r="Y49" i="1"/>
  <c r="Y39" i="1"/>
  <c r="Y38" i="1"/>
  <c r="Y46" i="1"/>
  <c r="Y47" i="1"/>
  <c r="Y35" i="1"/>
  <c r="Y34" i="1"/>
  <c r="Y42" i="1"/>
  <c r="Y43" i="1"/>
  <c r="Y36" i="1"/>
  <c r="Y37" i="1"/>
  <c r="Y45" i="1"/>
  <c r="Y44" i="1"/>
  <c r="L34" i="1"/>
  <c r="M34" i="1"/>
  <c r="M69" i="1"/>
  <c r="M68" i="1"/>
  <c r="M67" i="1"/>
  <c r="M66" i="1"/>
  <c r="M65" i="1"/>
  <c r="M64" i="1"/>
  <c r="M63" i="1"/>
  <c r="M62" i="1"/>
  <c r="L69" i="1"/>
  <c r="L68" i="1"/>
  <c r="L67" i="1"/>
  <c r="L66" i="1"/>
  <c r="L65" i="1"/>
  <c r="L64" i="1"/>
  <c r="L63" i="1"/>
  <c r="L62" i="1"/>
  <c r="M59" i="1"/>
  <c r="M58" i="1"/>
  <c r="M57" i="1"/>
  <c r="M56" i="1"/>
  <c r="M55" i="1"/>
  <c r="M54" i="1"/>
  <c r="M53" i="1"/>
  <c r="M52" i="1"/>
  <c r="L59" i="1"/>
  <c r="L58" i="1"/>
  <c r="L57" i="1"/>
  <c r="L56" i="1"/>
  <c r="L55" i="1"/>
  <c r="L54" i="1"/>
  <c r="L53" i="1"/>
  <c r="L52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L35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O27" i="1"/>
  <c r="M27" i="1"/>
  <c r="K27" i="1"/>
  <c r="I27" i="1"/>
  <c r="G27" i="1"/>
  <c r="K22" i="1"/>
  <c r="N22" i="1"/>
  <c r="M22" i="1"/>
  <c r="L22" i="1"/>
  <c r="J22" i="1"/>
  <c r="I22" i="1"/>
  <c r="H22" i="1"/>
  <c r="G22" i="1"/>
  <c r="N21" i="1"/>
  <c r="M21" i="1"/>
  <c r="L21" i="1"/>
  <c r="K21" i="1"/>
  <c r="J21" i="1"/>
  <c r="I21" i="1"/>
  <c r="H21" i="1"/>
  <c r="G21" i="1"/>
  <c r="N20" i="1"/>
  <c r="M20" i="1"/>
  <c r="L20" i="1"/>
  <c r="K20" i="1"/>
  <c r="J20" i="1"/>
  <c r="I20" i="1"/>
  <c r="I25" i="1" s="1"/>
  <c r="H20" i="1"/>
  <c r="G20" i="1"/>
  <c r="L25" i="1"/>
  <c r="N24" i="1"/>
  <c r="N25" i="1" s="1"/>
  <c r="M24" i="1"/>
  <c r="L24" i="1"/>
  <c r="K24" i="1"/>
  <c r="K25" i="1" s="1"/>
  <c r="J24" i="1"/>
  <c r="J25" i="1" s="1"/>
  <c r="I24" i="1"/>
  <c r="H24" i="1"/>
  <c r="H25" i="1" s="1"/>
  <c r="G24" i="1"/>
  <c r="G25" i="1" s="1"/>
  <c r="N23" i="1"/>
  <c r="M23" i="1"/>
  <c r="L23" i="1"/>
  <c r="K23" i="1"/>
  <c r="J23" i="1"/>
  <c r="I23" i="1"/>
  <c r="G23" i="1"/>
  <c r="H23" i="1"/>
  <c r="S21" i="8"/>
  <c r="S24" i="8" s="1"/>
  <c r="K21" i="8"/>
  <c r="K24" i="8" s="1"/>
  <c r="G21" i="8"/>
  <c r="E21" i="8"/>
  <c r="E24" i="8" s="1"/>
  <c r="D21" i="8"/>
  <c r="D24" i="8" s="1"/>
  <c r="C21" i="8"/>
  <c r="C24" i="8" s="1"/>
  <c r="B21" i="8"/>
  <c r="B24" i="8" s="1"/>
  <c r="S18" i="8"/>
  <c r="R18" i="8"/>
  <c r="Q18" i="8"/>
  <c r="P18" i="8"/>
  <c r="O18" i="8"/>
  <c r="N18" i="8"/>
  <c r="M18" i="8"/>
  <c r="L18" i="8"/>
  <c r="K18" i="8"/>
  <c r="J18" i="8"/>
  <c r="I18" i="8"/>
  <c r="S17" i="8"/>
  <c r="R17" i="8"/>
  <c r="Q17" i="8"/>
  <c r="P17" i="8"/>
  <c r="O17" i="8"/>
  <c r="N17" i="8"/>
  <c r="M17" i="8"/>
  <c r="L17" i="8"/>
  <c r="K17" i="8"/>
  <c r="J17" i="8"/>
  <c r="I17" i="8"/>
  <c r="S16" i="8"/>
  <c r="R16" i="8"/>
  <c r="Q16" i="8"/>
  <c r="P16" i="8"/>
  <c r="O16" i="8"/>
  <c r="N16" i="8"/>
  <c r="M16" i="8"/>
  <c r="L16" i="8"/>
  <c r="K16" i="8"/>
  <c r="J16" i="8"/>
  <c r="I16" i="8"/>
  <c r="S15" i="8"/>
  <c r="R15" i="8"/>
  <c r="Q15" i="8"/>
  <c r="P15" i="8"/>
  <c r="O15" i="8"/>
  <c r="N15" i="8"/>
  <c r="M15" i="8"/>
  <c r="L15" i="8"/>
  <c r="K15" i="8"/>
  <c r="J15" i="8"/>
  <c r="I15" i="8"/>
  <c r="S14" i="8"/>
  <c r="R14" i="8"/>
  <c r="Q14" i="8"/>
  <c r="P14" i="8"/>
  <c r="O14" i="8"/>
  <c r="N14" i="8"/>
  <c r="M14" i="8"/>
  <c r="L14" i="8"/>
  <c r="K14" i="8"/>
  <c r="J14" i="8"/>
  <c r="I14" i="8"/>
  <c r="S13" i="8"/>
  <c r="R13" i="8"/>
  <c r="Q13" i="8"/>
  <c r="P13" i="8"/>
  <c r="O13" i="8"/>
  <c r="N13" i="8"/>
  <c r="M13" i="8"/>
  <c r="L13" i="8"/>
  <c r="K13" i="8"/>
  <c r="J13" i="8"/>
  <c r="I13" i="8"/>
  <c r="S12" i="8"/>
  <c r="R12" i="8"/>
  <c r="Q12" i="8"/>
  <c r="P12" i="8"/>
  <c r="O12" i="8"/>
  <c r="N12" i="8"/>
  <c r="M12" i="8"/>
  <c r="L12" i="8"/>
  <c r="K12" i="8"/>
  <c r="J12" i="8"/>
  <c r="I12" i="8"/>
  <c r="S11" i="8"/>
  <c r="R11" i="8"/>
  <c r="Q11" i="8"/>
  <c r="P11" i="8"/>
  <c r="O11" i="8"/>
  <c r="N11" i="8"/>
  <c r="M11" i="8"/>
  <c r="L11" i="8"/>
  <c r="K11" i="8"/>
  <c r="J11" i="8"/>
  <c r="I11" i="8"/>
  <c r="S10" i="8"/>
  <c r="R10" i="8"/>
  <c r="Q10" i="8"/>
  <c r="P10" i="8"/>
  <c r="O10" i="8"/>
  <c r="N10" i="8"/>
  <c r="M10" i="8"/>
  <c r="L10" i="8"/>
  <c r="K10" i="8"/>
  <c r="J10" i="8"/>
  <c r="I10" i="8"/>
  <c r="S9" i="8"/>
  <c r="R9" i="8"/>
  <c r="Q9" i="8"/>
  <c r="P9" i="8"/>
  <c r="O9" i="8"/>
  <c r="N9" i="8"/>
  <c r="M9" i="8"/>
  <c r="L9" i="8"/>
  <c r="K9" i="8"/>
  <c r="J9" i="8"/>
  <c r="I9" i="8"/>
  <c r="S8" i="8"/>
  <c r="R8" i="8"/>
  <c r="Q8" i="8"/>
  <c r="P8" i="8"/>
  <c r="O8" i="8"/>
  <c r="N8" i="8"/>
  <c r="M8" i="8"/>
  <c r="L8" i="8"/>
  <c r="K8" i="8"/>
  <c r="J8" i="8"/>
  <c r="I8" i="8"/>
  <c r="S7" i="8"/>
  <c r="R7" i="8"/>
  <c r="Q7" i="8"/>
  <c r="P7" i="8"/>
  <c r="O7" i="8"/>
  <c r="N7" i="8"/>
  <c r="M7" i="8"/>
  <c r="L7" i="8"/>
  <c r="K7" i="8"/>
  <c r="J7" i="8"/>
  <c r="I7" i="8"/>
  <c r="S6" i="8"/>
  <c r="R6" i="8"/>
  <c r="Q6" i="8"/>
  <c r="P6" i="8"/>
  <c r="O6" i="8"/>
  <c r="N6" i="8"/>
  <c r="M6" i="8"/>
  <c r="L6" i="8"/>
  <c r="K6" i="8"/>
  <c r="J6" i="8"/>
  <c r="I6" i="8"/>
  <c r="S5" i="8"/>
  <c r="R5" i="8"/>
  <c r="Q5" i="8"/>
  <c r="P5" i="8"/>
  <c r="O5" i="8"/>
  <c r="N5" i="8"/>
  <c r="M5" i="8"/>
  <c r="L5" i="8"/>
  <c r="K5" i="8"/>
  <c r="J5" i="8"/>
  <c r="I5" i="8"/>
  <c r="S4" i="8"/>
  <c r="R4" i="8"/>
  <c r="Q4" i="8"/>
  <c r="P4" i="8"/>
  <c r="O4" i="8"/>
  <c r="N4" i="8"/>
  <c r="M4" i="8"/>
  <c r="L4" i="8"/>
  <c r="K4" i="8"/>
  <c r="J4" i="8"/>
  <c r="I4" i="8"/>
  <c r="S3" i="8"/>
  <c r="R3" i="8"/>
  <c r="R21" i="8" s="1"/>
  <c r="R24" i="8" s="1"/>
  <c r="Q3" i="8"/>
  <c r="Q21" i="8" s="1"/>
  <c r="Q24" i="8" s="1"/>
  <c r="P3" i="8"/>
  <c r="P21" i="8" s="1"/>
  <c r="P24" i="8" s="1"/>
  <c r="O3" i="8"/>
  <c r="O21" i="8" s="1"/>
  <c r="O24" i="8" s="1"/>
  <c r="N3" i="8"/>
  <c r="N21" i="8" s="1"/>
  <c r="N24" i="8" s="1"/>
  <c r="M3" i="8"/>
  <c r="M21" i="8" s="1"/>
  <c r="M24" i="8" s="1"/>
  <c r="L3" i="8"/>
  <c r="L21" i="8" s="1"/>
  <c r="L24" i="8" s="1"/>
  <c r="K3" i="8"/>
  <c r="J3" i="8"/>
  <c r="J21" i="8" s="1"/>
  <c r="J24" i="8" s="1"/>
  <c r="I3" i="8"/>
  <c r="I21" i="8" s="1"/>
  <c r="I24" i="8" s="1"/>
  <c r="M21" i="7"/>
  <c r="M24" i="7" s="1"/>
  <c r="G21" i="7"/>
  <c r="E21" i="7"/>
  <c r="E24" i="7" s="1"/>
  <c r="D21" i="7"/>
  <c r="D24" i="7" s="1"/>
  <c r="C21" i="7"/>
  <c r="C24" i="7" s="1"/>
  <c r="B21" i="7"/>
  <c r="B24" i="7" s="1"/>
  <c r="S18" i="7"/>
  <c r="R18" i="7"/>
  <c r="Q18" i="7"/>
  <c r="P18" i="7"/>
  <c r="O18" i="7"/>
  <c r="N18" i="7"/>
  <c r="M18" i="7"/>
  <c r="L18" i="7"/>
  <c r="K18" i="7"/>
  <c r="J18" i="7"/>
  <c r="I18" i="7"/>
  <c r="S17" i="7"/>
  <c r="R17" i="7"/>
  <c r="Q17" i="7"/>
  <c r="P17" i="7"/>
  <c r="O17" i="7"/>
  <c r="N17" i="7"/>
  <c r="M17" i="7"/>
  <c r="L17" i="7"/>
  <c r="K17" i="7"/>
  <c r="J17" i="7"/>
  <c r="I17" i="7"/>
  <c r="S16" i="7"/>
  <c r="R16" i="7"/>
  <c r="Q16" i="7"/>
  <c r="P16" i="7"/>
  <c r="O16" i="7"/>
  <c r="N16" i="7"/>
  <c r="M16" i="7"/>
  <c r="L16" i="7"/>
  <c r="K16" i="7"/>
  <c r="J16" i="7"/>
  <c r="I16" i="7"/>
  <c r="S15" i="7"/>
  <c r="R15" i="7"/>
  <c r="Q15" i="7"/>
  <c r="P15" i="7"/>
  <c r="O15" i="7"/>
  <c r="N15" i="7"/>
  <c r="M15" i="7"/>
  <c r="L15" i="7"/>
  <c r="K15" i="7"/>
  <c r="J15" i="7"/>
  <c r="I15" i="7"/>
  <c r="S14" i="7"/>
  <c r="R14" i="7"/>
  <c r="Q14" i="7"/>
  <c r="P14" i="7"/>
  <c r="O14" i="7"/>
  <c r="N14" i="7"/>
  <c r="M14" i="7"/>
  <c r="L14" i="7"/>
  <c r="K14" i="7"/>
  <c r="J14" i="7"/>
  <c r="I14" i="7"/>
  <c r="S13" i="7"/>
  <c r="R13" i="7"/>
  <c r="Q13" i="7"/>
  <c r="P13" i="7"/>
  <c r="O13" i="7"/>
  <c r="N13" i="7"/>
  <c r="M13" i="7"/>
  <c r="L13" i="7"/>
  <c r="K13" i="7"/>
  <c r="J13" i="7"/>
  <c r="I13" i="7"/>
  <c r="S12" i="7"/>
  <c r="R12" i="7"/>
  <c r="Q12" i="7"/>
  <c r="P12" i="7"/>
  <c r="O12" i="7"/>
  <c r="N12" i="7"/>
  <c r="M12" i="7"/>
  <c r="L12" i="7"/>
  <c r="K12" i="7"/>
  <c r="J12" i="7"/>
  <c r="I12" i="7"/>
  <c r="S11" i="7"/>
  <c r="R11" i="7"/>
  <c r="Q11" i="7"/>
  <c r="P11" i="7"/>
  <c r="O11" i="7"/>
  <c r="N11" i="7"/>
  <c r="M11" i="7"/>
  <c r="L11" i="7"/>
  <c r="K11" i="7"/>
  <c r="J11" i="7"/>
  <c r="I11" i="7"/>
  <c r="S10" i="7"/>
  <c r="R10" i="7"/>
  <c r="Q10" i="7"/>
  <c r="P10" i="7"/>
  <c r="O10" i="7"/>
  <c r="N10" i="7"/>
  <c r="M10" i="7"/>
  <c r="L10" i="7"/>
  <c r="K10" i="7"/>
  <c r="J10" i="7"/>
  <c r="I10" i="7"/>
  <c r="S9" i="7"/>
  <c r="R9" i="7"/>
  <c r="Q9" i="7"/>
  <c r="P9" i="7"/>
  <c r="O9" i="7"/>
  <c r="N9" i="7"/>
  <c r="M9" i="7"/>
  <c r="L9" i="7"/>
  <c r="K9" i="7"/>
  <c r="J9" i="7"/>
  <c r="I9" i="7"/>
  <c r="S8" i="7"/>
  <c r="R8" i="7"/>
  <c r="Q8" i="7"/>
  <c r="P8" i="7"/>
  <c r="O8" i="7"/>
  <c r="N8" i="7"/>
  <c r="M8" i="7"/>
  <c r="L8" i="7"/>
  <c r="K8" i="7"/>
  <c r="J8" i="7"/>
  <c r="I8" i="7"/>
  <c r="S7" i="7"/>
  <c r="R7" i="7"/>
  <c r="Q7" i="7"/>
  <c r="P7" i="7"/>
  <c r="O7" i="7"/>
  <c r="N7" i="7"/>
  <c r="M7" i="7"/>
  <c r="L7" i="7"/>
  <c r="K7" i="7"/>
  <c r="J7" i="7"/>
  <c r="I7" i="7"/>
  <c r="S6" i="7"/>
  <c r="R6" i="7"/>
  <c r="Q6" i="7"/>
  <c r="P6" i="7"/>
  <c r="O6" i="7"/>
  <c r="N6" i="7"/>
  <c r="M6" i="7"/>
  <c r="L6" i="7"/>
  <c r="K6" i="7"/>
  <c r="J6" i="7"/>
  <c r="I6" i="7"/>
  <c r="S5" i="7"/>
  <c r="R5" i="7"/>
  <c r="Q5" i="7"/>
  <c r="P5" i="7"/>
  <c r="O5" i="7"/>
  <c r="N5" i="7"/>
  <c r="M5" i="7"/>
  <c r="L5" i="7"/>
  <c r="K5" i="7"/>
  <c r="J5" i="7"/>
  <c r="I5" i="7"/>
  <c r="S4" i="7"/>
  <c r="R4" i="7"/>
  <c r="Q4" i="7"/>
  <c r="P4" i="7"/>
  <c r="O4" i="7"/>
  <c r="N4" i="7"/>
  <c r="M4" i="7"/>
  <c r="L4" i="7"/>
  <c r="K4" i="7"/>
  <c r="J4" i="7"/>
  <c r="I4" i="7"/>
  <c r="S3" i="7"/>
  <c r="S21" i="7" s="1"/>
  <c r="S24" i="7" s="1"/>
  <c r="R3" i="7"/>
  <c r="R21" i="7" s="1"/>
  <c r="R24" i="7" s="1"/>
  <c r="Q3" i="7"/>
  <c r="Q21" i="7" s="1"/>
  <c r="Q24" i="7" s="1"/>
  <c r="P3" i="7"/>
  <c r="P21" i="7" s="1"/>
  <c r="P24" i="7" s="1"/>
  <c r="O3" i="7"/>
  <c r="O21" i="7" s="1"/>
  <c r="O24" i="7" s="1"/>
  <c r="N3" i="7"/>
  <c r="N21" i="7" s="1"/>
  <c r="N24" i="7" s="1"/>
  <c r="M3" i="7"/>
  <c r="L3" i="7"/>
  <c r="L21" i="7" s="1"/>
  <c r="L24" i="7" s="1"/>
  <c r="K3" i="7"/>
  <c r="K21" i="7" s="1"/>
  <c r="K24" i="7" s="1"/>
  <c r="J3" i="7"/>
  <c r="J21" i="7" s="1"/>
  <c r="J24" i="7" s="1"/>
  <c r="I3" i="7"/>
  <c r="I21" i="7" s="1"/>
  <c r="I24" i="7" s="1"/>
  <c r="G21" i="6"/>
  <c r="E21" i="6"/>
  <c r="E24" i="6" s="1"/>
  <c r="D21" i="6"/>
  <c r="D24" i="6" s="1"/>
  <c r="C21" i="6"/>
  <c r="C24" i="6" s="1"/>
  <c r="B21" i="6"/>
  <c r="B24" i="6" s="1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S21" i="6" s="1"/>
  <c r="S24" i="6" s="1"/>
  <c r="R10" i="6"/>
  <c r="Q10" i="6"/>
  <c r="P10" i="6"/>
  <c r="O10" i="6"/>
  <c r="N10" i="6"/>
  <c r="M10" i="6"/>
  <c r="L10" i="6"/>
  <c r="K10" i="6"/>
  <c r="K21" i="6" s="1"/>
  <c r="K24" i="6" s="1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Q21" i="6" s="1"/>
  <c r="Q24" i="6" s="1"/>
  <c r="P6" i="6"/>
  <c r="O6" i="6"/>
  <c r="N6" i="6"/>
  <c r="M6" i="6"/>
  <c r="L6" i="6"/>
  <c r="K6" i="6"/>
  <c r="J6" i="6"/>
  <c r="I6" i="6"/>
  <c r="I21" i="6" s="1"/>
  <c r="I24" i="6" s="1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M21" i="6" s="1"/>
  <c r="M24" i="6" s="1"/>
  <c r="L4" i="6"/>
  <c r="K4" i="6"/>
  <c r="J4" i="6"/>
  <c r="I4" i="6"/>
  <c r="S3" i="6"/>
  <c r="R3" i="6"/>
  <c r="R21" i="6" s="1"/>
  <c r="R24" i="6" s="1"/>
  <c r="Q3" i="6"/>
  <c r="P3" i="6"/>
  <c r="P21" i="6" s="1"/>
  <c r="P24" i="6" s="1"/>
  <c r="O3" i="6"/>
  <c r="O21" i="6" s="1"/>
  <c r="O24" i="6" s="1"/>
  <c r="N3" i="6"/>
  <c r="N21" i="6" s="1"/>
  <c r="N24" i="6" s="1"/>
  <c r="M3" i="6"/>
  <c r="L3" i="6"/>
  <c r="L21" i="6" s="1"/>
  <c r="L24" i="6" s="1"/>
  <c r="K3" i="6"/>
  <c r="J3" i="6"/>
  <c r="J21" i="6" s="1"/>
  <c r="J24" i="6" s="1"/>
  <c r="I3" i="6"/>
  <c r="D21" i="5"/>
  <c r="D24" i="5" s="1"/>
  <c r="S18" i="5"/>
  <c r="R18" i="5"/>
  <c r="Q18" i="5"/>
  <c r="P18" i="5"/>
  <c r="O18" i="5"/>
  <c r="N18" i="5"/>
  <c r="M18" i="5"/>
  <c r="L18" i="5"/>
  <c r="K18" i="5"/>
  <c r="J18" i="5"/>
  <c r="I18" i="5"/>
  <c r="S17" i="5"/>
  <c r="R17" i="5"/>
  <c r="Q17" i="5"/>
  <c r="P17" i="5"/>
  <c r="O17" i="5"/>
  <c r="N17" i="5"/>
  <c r="M17" i="5"/>
  <c r="L17" i="5"/>
  <c r="K17" i="5"/>
  <c r="J17" i="5"/>
  <c r="I17" i="5"/>
  <c r="S16" i="5"/>
  <c r="R16" i="5"/>
  <c r="Q16" i="5"/>
  <c r="P16" i="5"/>
  <c r="O16" i="5"/>
  <c r="N16" i="5"/>
  <c r="M16" i="5"/>
  <c r="L16" i="5"/>
  <c r="K16" i="5"/>
  <c r="J16" i="5"/>
  <c r="I16" i="5"/>
  <c r="S15" i="5"/>
  <c r="R15" i="5"/>
  <c r="Q15" i="5"/>
  <c r="P15" i="5"/>
  <c r="O15" i="5"/>
  <c r="N15" i="5"/>
  <c r="M15" i="5"/>
  <c r="L15" i="5"/>
  <c r="K15" i="5"/>
  <c r="J15" i="5"/>
  <c r="I15" i="5"/>
  <c r="S14" i="5"/>
  <c r="R14" i="5"/>
  <c r="Q14" i="5"/>
  <c r="P14" i="5"/>
  <c r="O14" i="5"/>
  <c r="N14" i="5"/>
  <c r="M14" i="5"/>
  <c r="L14" i="5"/>
  <c r="K14" i="5"/>
  <c r="J14" i="5"/>
  <c r="I14" i="5"/>
  <c r="S13" i="5"/>
  <c r="R13" i="5"/>
  <c r="Q13" i="5"/>
  <c r="P13" i="5"/>
  <c r="O13" i="5"/>
  <c r="N13" i="5"/>
  <c r="M13" i="5"/>
  <c r="L13" i="5"/>
  <c r="K13" i="5"/>
  <c r="J13" i="5"/>
  <c r="I13" i="5"/>
  <c r="S12" i="5"/>
  <c r="R12" i="5"/>
  <c r="Q12" i="5"/>
  <c r="P12" i="5"/>
  <c r="O12" i="5"/>
  <c r="N12" i="5"/>
  <c r="M12" i="5"/>
  <c r="L12" i="5"/>
  <c r="K12" i="5"/>
  <c r="J12" i="5"/>
  <c r="I12" i="5"/>
  <c r="S11" i="5"/>
  <c r="R11" i="5"/>
  <c r="Q11" i="5"/>
  <c r="P11" i="5"/>
  <c r="O11" i="5"/>
  <c r="N11" i="5"/>
  <c r="M11" i="5"/>
  <c r="L11" i="5"/>
  <c r="K11" i="5"/>
  <c r="J11" i="5"/>
  <c r="I11" i="5"/>
  <c r="S10" i="5"/>
  <c r="R10" i="5"/>
  <c r="Q10" i="5"/>
  <c r="P10" i="5"/>
  <c r="O10" i="5"/>
  <c r="N10" i="5"/>
  <c r="M10" i="5"/>
  <c r="L10" i="5"/>
  <c r="K10" i="5"/>
  <c r="J10" i="5"/>
  <c r="I10" i="5"/>
  <c r="S9" i="5"/>
  <c r="R9" i="5"/>
  <c r="Q9" i="5"/>
  <c r="P9" i="5"/>
  <c r="O9" i="5"/>
  <c r="N9" i="5"/>
  <c r="M9" i="5"/>
  <c r="L9" i="5"/>
  <c r="K9" i="5"/>
  <c r="J9" i="5"/>
  <c r="I9" i="5"/>
  <c r="S8" i="5"/>
  <c r="R8" i="5"/>
  <c r="Q8" i="5"/>
  <c r="P8" i="5"/>
  <c r="O8" i="5"/>
  <c r="N8" i="5"/>
  <c r="M8" i="5"/>
  <c r="L8" i="5"/>
  <c r="K8" i="5"/>
  <c r="J8" i="5"/>
  <c r="I8" i="5"/>
  <c r="S7" i="5"/>
  <c r="R7" i="5"/>
  <c r="Q7" i="5"/>
  <c r="P7" i="5"/>
  <c r="O7" i="5"/>
  <c r="N7" i="5"/>
  <c r="M7" i="5"/>
  <c r="L7" i="5"/>
  <c r="K7" i="5"/>
  <c r="J7" i="5"/>
  <c r="I7" i="5"/>
  <c r="S6" i="5"/>
  <c r="R6" i="5"/>
  <c r="Q6" i="5"/>
  <c r="P6" i="5"/>
  <c r="O6" i="5"/>
  <c r="N6" i="5"/>
  <c r="M6" i="5"/>
  <c r="L6" i="5"/>
  <c r="K6" i="5"/>
  <c r="J6" i="5"/>
  <c r="I6" i="5"/>
  <c r="S5" i="5"/>
  <c r="R5" i="5"/>
  <c r="Q5" i="5"/>
  <c r="P5" i="5"/>
  <c r="O5" i="5"/>
  <c r="N5" i="5"/>
  <c r="M5" i="5"/>
  <c r="L5" i="5"/>
  <c r="K5" i="5"/>
  <c r="J5" i="5"/>
  <c r="I5" i="5"/>
  <c r="S4" i="5"/>
  <c r="R4" i="5"/>
  <c r="Q4" i="5"/>
  <c r="P4" i="5"/>
  <c r="O4" i="5"/>
  <c r="N4" i="5"/>
  <c r="M4" i="5"/>
  <c r="L4" i="5"/>
  <c r="K4" i="5"/>
  <c r="J4" i="5"/>
  <c r="I4" i="5"/>
  <c r="S3" i="5"/>
  <c r="S21" i="5" s="1"/>
  <c r="S24" i="5" s="1"/>
  <c r="R3" i="5"/>
  <c r="R21" i="5" s="1"/>
  <c r="R24" i="5" s="1"/>
  <c r="Q3" i="5"/>
  <c r="Q21" i="5" s="1"/>
  <c r="Q24" i="5" s="1"/>
  <c r="P3" i="5"/>
  <c r="P21" i="5" s="1"/>
  <c r="P24" i="5" s="1"/>
  <c r="O3" i="5"/>
  <c r="O21" i="5" s="1"/>
  <c r="O24" i="5" s="1"/>
  <c r="N3" i="5"/>
  <c r="N21" i="5" s="1"/>
  <c r="N24" i="5" s="1"/>
  <c r="M3" i="5"/>
  <c r="M21" i="5" s="1"/>
  <c r="M24" i="5" s="1"/>
  <c r="L3" i="5"/>
  <c r="L21" i="5" s="1"/>
  <c r="L24" i="5" s="1"/>
  <c r="K3" i="5"/>
  <c r="K21" i="5" s="1"/>
  <c r="K24" i="5" s="1"/>
  <c r="J3" i="5"/>
  <c r="J21" i="5" s="1"/>
  <c r="J24" i="5" s="1"/>
  <c r="I3" i="5"/>
  <c r="I21" i="5" s="1"/>
  <c r="I24" i="5" s="1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L3" i="4"/>
  <c r="M3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3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P4" i="1"/>
  <c r="P22" i="1" s="1"/>
  <c r="O4" i="1"/>
  <c r="O23" i="1" s="1"/>
  <c r="O8" i="1"/>
  <c r="P8" i="1"/>
  <c r="P12" i="1"/>
  <c r="O12" i="1"/>
  <c r="O16" i="1"/>
  <c r="P16" i="1"/>
  <c r="P5" i="1"/>
  <c r="O5" i="1"/>
  <c r="O9" i="1"/>
  <c r="O13" i="1"/>
  <c r="P9" i="1"/>
  <c r="P23" i="1" s="1"/>
  <c r="P13" i="1"/>
  <c r="O17" i="1"/>
  <c r="P17" i="1"/>
  <c r="O6" i="1"/>
  <c r="P6" i="1"/>
  <c r="P10" i="1"/>
  <c r="O10" i="1"/>
  <c r="O14" i="1"/>
  <c r="P14" i="1"/>
  <c r="P18" i="1"/>
  <c r="O18" i="1"/>
  <c r="O19" i="1"/>
  <c r="P15" i="1"/>
  <c r="O15" i="1"/>
  <c r="O11" i="1"/>
  <c r="P11" i="1"/>
  <c r="P7" i="1"/>
  <c r="P20" i="1" s="1"/>
  <c r="O7" i="1"/>
  <c r="L21" i="10" l="1"/>
  <c r="L24" i="10" s="1"/>
  <c r="O21" i="10"/>
  <c r="O24" i="10" s="1"/>
  <c r="B21" i="10"/>
  <c r="B24" i="10" s="1"/>
  <c r="E21" i="10"/>
  <c r="E24" i="10" s="1"/>
  <c r="I21" i="4"/>
  <c r="I24" i="4" s="1"/>
  <c r="N21" i="4"/>
  <c r="N24" i="4" s="1"/>
  <c r="O21" i="4"/>
  <c r="O24" i="4" s="1"/>
  <c r="Q21" i="4"/>
  <c r="Q24" i="4" s="1"/>
  <c r="P21" i="4"/>
  <c r="P24" i="4" s="1"/>
  <c r="R21" i="4"/>
  <c r="R24" i="4" s="1"/>
  <c r="M21" i="4"/>
  <c r="M24" i="4" s="1"/>
  <c r="J21" i="4"/>
  <c r="J24" i="4" s="1"/>
  <c r="L21" i="4"/>
  <c r="L24" i="4" s="1"/>
  <c r="G24" i="9"/>
  <c r="B25" i="9" s="1"/>
  <c r="B26" i="9" s="1"/>
  <c r="O24" i="1"/>
  <c r="M25" i="1"/>
  <c r="P24" i="1"/>
  <c r="P25" i="1" s="1"/>
  <c r="O20" i="1"/>
  <c r="O21" i="1"/>
  <c r="P21" i="1"/>
  <c r="O22" i="1"/>
  <c r="G24" i="8"/>
  <c r="P25" i="8" s="1"/>
  <c r="P26" i="8" s="1"/>
  <c r="B25" i="8"/>
  <c r="B26" i="8" s="1"/>
  <c r="J25" i="8"/>
  <c r="J26" i="8" s="1"/>
  <c r="K25" i="8"/>
  <c r="K26" i="8" s="1"/>
  <c r="O25" i="8"/>
  <c r="O26" i="8" s="1"/>
  <c r="S25" i="8"/>
  <c r="S26" i="8" s="1"/>
  <c r="G24" i="7"/>
  <c r="O25" i="7" s="1"/>
  <c r="O26" i="7" s="1"/>
  <c r="L25" i="7"/>
  <c r="L26" i="7" s="1"/>
  <c r="G24" i="6"/>
  <c r="N25" i="6" s="1"/>
  <c r="N26" i="6" s="1"/>
  <c r="B25" i="6"/>
  <c r="B26" i="6" s="1"/>
  <c r="L25" i="6"/>
  <c r="L26" i="6" s="1"/>
  <c r="E25" i="6"/>
  <c r="E26" i="6" s="1"/>
  <c r="B21" i="5"/>
  <c r="B24" i="5" s="1"/>
  <c r="C21" i="5"/>
  <c r="C24" i="5" s="1"/>
  <c r="E21" i="5"/>
  <c r="E24" i="5" s="1"/>
  <c r="S21" i="4"/>
  <c r="S24" i="4" s="1"/>
  <c r="E21" i="4"/>
  <c r="E24" i="4" s="1"/>
  <c r="G21" i="4"/>
  <c r="B21" i="4"/>
  <c r="B24" i="4" s="1"/>
  <c r="C21" i="4"/>
  <c r="C24" i="4" s="1"/>
  <c r="D21" i="4"/>
  <c r="D24" i="4" s="1"/>
  <c r="G24" i="10" l="1"/>
  <c r="G24" i="4"/>
  <c r="K25" i="4" s="1"/>
  <c r="K26" i="4" s="1"/>
  <c r="M25" i="9"/>
  <c r="M26" i="9" s="1"/>
  <c r="Q25" i="9"/>
  <c r="Q26" i="9" s="1"/>
  <c r="E25" i="9"/>
  <c r="E26" i="9" s="1"/>
  <c r="N25" i="9"/>
  <c r="N26" i="9" s="1"/>
  <c r="L25" i="9"/>
  <c r="L26" i="9" s="1"/>
  <c r="O25" i="9"/>
  <c r="O26" i="9" s="1"/>
  <c r="K25" i="9"/>
  <c r="K26" i="9" s="1"/>
  <c r="D25" i="9"/>
  <c r="D26" i="9" s="1"/>
  <c r="R25" i="9"/>
  <c r="R26" i="9" s="1"/>
  <c r="P25" i="9"/>
  <c r="P26" i="9" s="1"/>
  <c r="J25" i="9"/>
  <c r="J26" i="9" s="1"/>
  <c r="S25" i="9"/>
  <c r="S26" i="9" s="1"/>
  <c r="I25" i="9"/>
  <c r="I26" i="9" s="1"/>
  <c r="C25" i="9"/>
  <c r="C26" i="9" s="1"/>
  <c r="O25" i="1"/>
  <c r="N25" i="8"/>
  <c r="N26" i="8" s="1"/>
  <c r="M25" i="8"/>
  <c r="M26" i="8" s="1"/>
  <c r="C25" i="8"/>
  <c r="C26" i="8" s="1"/>
  <c r="R25" i="8"/>
  <c r="R26" i="8" s="1"/>
  <c r="D25" i="8"/>
  <c r="D26" i="8" s="1"/>
  <c r="Q25" i="8"/>
  <c r="Q26" i="8" s="1"/>
  <c r="E25" i="8"/>
  <c r="E26" i="8" s="1"/>
  <c r="I25" i="8"/>
  <c r="I26" i="8" s="1"/>
  <c r="L25" i="8"/>
  <c r="L26" i="8" s="1"/>
  <c r="M25" i="7"/>
  <c r="M26" i="7" s="1"/>
  <c r="R25" i="7"/>
  <c r="R26" i="7" s="1"/>
  <c r="N25" i="7"/>
  <c r="N26" i="7" s="1"/>
  <c r="J25" i="7"/>
  <c r="J26" i="7" s="1"/>
  <c r="E25" i="7"/>
  <c r="E26" i="7" s="1"/>
  <c r="B25" i="7"/>
  <c r="B26" i="7" s="1"/>
  <c r="D25" i="7"/>
  <c r="D26" i="7" s="1"/>
  <c r="Q25" i="7"/>
  <c r="Q26" i="7" s="1"/>
  <c r="S25" i="7"/>
  <c r="S26" i="7" s="1"/>
  <c r="I25" i="7"/>
  <c r="I26" i="7" s="1"/>
  <c r="K25" i="7"/>
  <c r="K26" i="7" s="1"/>
  <c r="P25" i="7"/>
  <c r="P26" i="7" s="1"/>
  <c r="C25" i="7"/>
  <c r="C26" i="7" s="1"/>
  <c r="D25" i="6"/>
  <c r="D26" i="6" s="1"/>
  <c r="S25" i="6"/>
  <c r="S26" i="6" s="1"/>
  <c r="C25" i="6"/>
  <c r="C26" i="6" s="1"/>
  <c r="K25" i="6"/>
  <c r="K26" i="6" s="1"/>
  <c r="Q25" i="6"/>
  <c r="Q26" i="6" s="1"/>
  <c r="M25" i="6"/>
  <c r="M26" i="6" s="1"/>
  <c r="I25" i="6"/>
  <c r="I26" i="6" s="1"/>
  <c r="P25" i="6"/>
  <c r="P26" i="6" s="1"/>
  <c r="R25" i="6"/>
  <c r="R26" i="6" s="1"/>
  <c r="O25" i="6"/>
  <c r="O26" i="6" s="1"/>
  <c r="J25" i="6"/>
  <c r="J26" i="6" s="1"/>
  <c r="G24" i="5"/>
  <c r="B25" i="5" s="1"/>
  <c r="B26" i="5" s="1"/>
  <c r="S25" i="10" l="1"/>
  <c r="S26" i="10" s="1"/>
  <c r="Q25" i="10"/>
  <c r="Q26" i="10" s="1"/>
  <c r="L25" i="10"/>
  <c r="L26" i="10" s="1"/>
  <c r="M25" i="10"/>
  <c r="M26" i="10" s="1"/>
  <c r="R25" i="10"/>
  <c r="R26" i="10" s="1"/>
  <c r="J25" i="10"/>
  <c r="J26" i="10" s="1"/>
  <c r="D25" i="10"/>
  <c r="D26" i="10" s="1"/>
  <c r="O25" i="10"/>
  <c r="O26" i="10" s="1"/>
  <c r="C25" i="10"/>
  <c r="C26" i="10" s="1"/>
  <c r="K25" i="10"/>
  <c r="K26" i="10" s="1"/>
  <c r="P25" i="10"/>
  <c r="P26" i="10" s="1"/>
  <c r="N25" i="10"/>
  <c r="N26" i="10" s="1"/>
  <c r="I25" i="10"/>
  <c r="I26" i="10" s="1"/>
  <c r="B25" i="10"/>
  <c r="B26" i="10" s="1"/>
  <c r="E25" i="10"/>
  <c r="E26" i="10" s="1"/>
  <c r="O25" i="4"/>
  <c r="O26" i="4" s="1"/>
  <c r="R25" i="4"/>
  <c r="R26" i="4" s="1"/>
  <c r="J25" i="4"/>
  <c r="J26" i="4" s="1"/>
  <c r="Q25" i="4"/>
  <c r="Q26" i="4" s="1"/>
  <c r="I25" i="4"/>
  <c r="I26" i="4" s="1"/>
  <c r="L25" i="4"/>
  <c r="L26" i="4" s="1"/>
  <c r="B25" i="4"/>
  <c r="B26" i="4" s="1"/>
  <c r="N25" i="4"/>
  <c r="N26" i="4" s="1"/>
  <c r="D25" i="4"/>
  <c r="D26" i="4" s="1"/>
  <c r="E25" i="4"/>
  <c r="E26" i="4" s="1"/>
  <c r="P25" i="4"/>
  <c r="P26" i="4" s="1"/>
  <c r="S25" i="4"/>
  <c r="S26" i="4" s="1"/>
  <c r="C25" i="4"/>
  <c r="C26" i="4" s="1"/>
  <c r="M25" i="4"/>
  <c r="M26" i="4" s="1"/>
  <c r="G26" i="9"/>
  <c r="G26" i="8"/>
  <c r="G26" i="7"/>
  <c r="G26" i="6"/>
  <c r="Q25" i="5"/>
  <c r="Q26" i="5" s="1"/>
  <c r="N25" i="5"/>
  <c r="N26" i="5" s="1"/>
  <c r="J25" i="5"/>
  <c r="J26" i="5" s="1"/>
  <c r="O25" i="5"/>
  <c r="O26" i="5" s="1"/>
  <c r="R25" i="5"/>
  <c r="R26" i="5" s="1"/>
  <c r="P25" i="5"/>
  <c r="P26" i="5" s="1"/>
  <c r="K25" i="5"/>
  <c r="K26" i="5" s="1"/>
  <c r="D25" i="5"/>
  <c r="D26" i="5" s="1"/>
  <c r="S25" i="5"/>
  <c r="S26" i="5" s="1"/>
  <c r="I25" i="5"/>
  <c r="I26" i="5" s="1"/>
  <c r="L25" i="5"/>
  <c r="L26" i="5" s="1"/>
  <c r="M25" i="5"/>
  <c r="M26" i="5" s="1"/>
  <c r="C25" i="5"/>
  <c r="C26" i="5" s="1"/>
  <c r="E25" i="5"/>
  <c r="E26" i="5" s="1"/>
  <c r="G26" i="10" l="1"/>
  <c r="G26" i="4"/>
  <c r="G26" i="5"/>
</calcChain>
</file>

<file path=xl/sharedStrings.xml><?xml version="1.0" encoding="utf-8"?>
<sst xmlns="http://schemas.openxmlformats.org/spreadsheetml/2006/main" count="469" uniqueCount="96">
  <si>
    <t>ID</t>
  </si>
  <si>
    <t>CPUs</t>
  </si>
  <si>
    <t>Speicher</t>
  </si>
  <si>
    <t>Last</t>
  </si>
  <si>
    <t>Ausschnitt</t>
  </si>
  <si>
    <t>Laufzeit Gesamt (ohne UI)</t>
  </si>
  <si>
    <t>Laufzeit Gesamt (mit UI)</t>
  </si>
  <si>
    <t>Parallel</t>
  </si>
  <si>
    <t>Sequenziell</t>
  </si>
  <si>
    <t>Faktoren</t>
  </si>
  <si>
    <t>Faktor (Konstant)</t>
  </si>
  <si>
    <t>Iterationen</t>
  </si>
  <si>
    <t>Leistungsmaße</t>
  </si>
  <si>
    <t>Durchschnittliche Laufzeit pro Iteration (ohne UI)</t>
  </si>
  <si>
    <t>Durchschnittliche Laufzeit pro Iteration (mit UI)</t>
  </si>
  <si>
    <t>Durchschnittliche CPU-Auslastung (%)</t>
  </si>
  <si>
    <t>1000x1000</t>
  </si>
  <si>
    <t>3000x3000</t>
  </si>
  <si>
    <t>A</t>
  </si>
  <si>
    <t>B</t>
  </si>
  <si>
    <t>C</t>
  </si>
  <si>
    <t>D</t>
  </si>
  <si>
    <t>CPU</t>
  </si>
  <si>
    <t>CPU Last</t>
  </si>
  <si>
    <t>Y</t>
  </si>
  <si>
    <t>q0</t>
  </si>
  <si>
    <t>qA</t>
  </si>
  <si>
    <t>qB</t>
  </si>
  <si>
    <t>qC</t>
  </si>
  <si>
    <t>qD</t>
  </si>
  <si>
    <t>AB</t>
  </si>
  <si>
    <t>AC</t>
  </si>
  <si>
    <t>AD</t>
  </si>
  <si>
    <t>ABC</t>
  </si>
  <si>
    <t>ACD</t>
  </si>
  <si>
    <t>BC</t>
  </si>
  <si>
    <t>BD</t>
  </si>
  <si>
    <t>BCD</t>
  </si>
  <si>
    <t>CD</t>
  </si>
  <si>
    <t>ABCD</t>
  </si>
  <si>
    <t>BAD</t>
  </si>
  <si>
    <t>qAB</t>
  </si>
  <si>
    <t>qAC</t>
  </si>
  <si>
    <t>qAD</t>
  </si>
  <si>
    <t>qABC</t>
  </si>
  <si>
    <t>qACD</t>
  </si>
  <si>
    <t>qBC</t>
  </si>
  <si>
    <t>qBD</t>
  </si>
  <si>
    <t>qBAD</t>
  </si>
  <si>
    <t>qBCD</t>
  </si>
  <si>
    <t>qCD</t>
  </si>
  <si>
    <t>qABCD</t>
  </si>
  <si>
    <t>2^4*qx^2</t>
  </si>
  <si>
    <t>SSA</t>
  </si>
  <si>
    <t>SSB</t>
  </si>
  <si>
    <t>SSC</t>
  </si>
  <si>
    <t>SSD</t>
  </si>
  <si>
    <t>SST</t>
  </si>
  <si>
    <t>SSAB</t>
  </si>
  <si>
    <t>SSAC</t>
  </si>
  <si>
    <t>SSAD</t>
  </si>
  <si>
    <t>SSABC</t>
  </si>
  <si>
    <t>SSACD</t>
  </si>
  <si>
    <t>SSBC</t>
  </si>
  <si>
    <t>SSBD</t>
  </si>
  <si>
    <t>SSBAD</t>
  </si>
  <si>
    <t>SSBCD</t>
  </si>
  <si>
    <t>SSCD</t>
  </si>
  <si>
    <t>SSABCD</t>
  </si>
  <si>
    <t>SSx/SST</t>
  </si>
  <si>
    <t>%</t>
  </si>
  <si>
    <t>Lagemaße</t>
  </si>
  <si>
    <t>Streumaße</t>
  </si>
  <si>
    <t>arithmetischer Mittelwert</t>
  </si>
  <si>
    <t>Medianwert</t>
  </si>
  <si>
    <t>Modalwert</t>
  </si>
  <si>
    <t>Varianz</t>
  </si>
  <si>
    <t>Standardabweichung</t>
  </si>
  <si>
    <t>Variationskoeffizient</t>
  </si>
  <si>
    <t>Speedup</t>
  </si>
  <si>
    <t>Effizienz</t>
  </si>
  <si>
    <t>i</t>
  </si>
  <si>
    <t>qi</t>
  </si>
  <si>
    <t>xi</t>
  </si>
  <si>
    <t>yi</t>
  </si>
  <si>
    <t>Laufzeit Gesamt ohne UI</t>
  </si>
  <si>
    <t>Durchschnittliche CPU Auslastung</t>
  </si>
  <si>
    <t>Durchschnittliche Laufzeit pro Iteration (ohne UI) in ms</t>
  </si>
  <si>
    <t>Durchschnittliche Laufzeit pro Iteration (mit UI) in ms</t>
  </si>
  <si>
    <t>Laufzeit Gesamt (ohne UI) in ms</t>
  </si>
  <si>
    <t>Laufzeit Gesamt (mit UI) in ms</t>
  </si>
  <si>
    <t>yi (parallel)</t>
  </si>
  <si>
    <t>yi (sequenziell)</t>
  </si>
  <si>
    <t>Durchschnittliche Laufzeit pro Iteration (ohne UI) (sequenziell)</t>
  </si>
  <si>
    <t>CPU Last (sequenziell)</t>
  </si>
  <si>
    <t>Karp-Flatt Maß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</si>
</sst>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4" borderId="5" xfId="0" applyFont="1" applyFill="1" applyBorder="1"/>
    <xf numFmtId="0" fontId="0" fillId="5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3" borderId="5" xfId="0" applyFont="1" applyFill="1" applyBorder="1"/>
    <xf numFmtId="0" fontId="3" fillId="3" borderId="5" xfId="0" applyFont="1" applyFill="1" applyBorder="1"/>
    <xf numFmtId="0" fontId="0" fillId="0" borderId="0" xfId="0" applyBorder="1" applyAlignment="1"/>
    <xf numFmtId="0" fontId="0" fillId="0" borderId="0" xfId="0" applyFill="1"/>
    <xf numFmtId="0" fontId="0" fillId="6" borderId="0" xfId="0" applyFill="1"/>
    <xf numFmtId="0" fontId="1" fillId="7" borderId="0" xfId="0" applyFont="1" applyFill="1"/>
    <xf numFmtId="0" fontId="2" fillId="0" borderId="0" xfId="0" applyFont="1" applyFill="1" applyAlignment="1">
      <alignment horizontal="center"/>
    </xf>
    <xf numFmtId="0" fontId="1" fillId="8" borderId="0" xfId="0" applyFont="1" applyFill="1"/>
    <xf numFmtId="0" fontId="1" fillId="9" borderId="0" xfId="0" applyFont="1" applyFill="1"/>
    <xf numFmtId="0" fontId="0" fillId="6" borderId="2" xfId="0" applyFill="1" applyBorder="1"/>
    <xf numFmtId="0" fontId="0" fillId="6" borderId="9" xfId="0" applyFill="1" applyBorder="1"/>
    <xf numFmtId="0" fontId="1" fillId="9" borderId="0" xfId="0" applyFont="1" applyFill="1" applyBorder="1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3" borderId="8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3" xfId="0" applyBorder="1"/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6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'Messungen Parallel'!$M$34:$M$49</c:f>
              <c:numCache>
                <c:formatCode>General</c:formatCode>
                <c:ptCount val="16"/>
                <c:pt idx="0">
                  <c:v>-1.8657648402099227</c:v>
                </c:pt>
                <c:pt idx="1">
                  <c:v>-1.3178098407415364</c:v>
                </c:pt>
                <c:pt idx="2">
                  <c:v>-1.0082783038771823</c:v>
                </c:pt>
                <c:pt idx="3">
                  <c:v>-0.77427005635431245</c:v>
                </c:pt>
                <c:pt idx="4">
                  <c:v>-0.57709366971925891</c:v>
                </c:pt>
                <c:pt idx="5">
                  <c:v>-0.4006301257381869</c:v>
                </c:pt>
                <c:pt idx="6">
                  <c:v>-0.23617194000999964</c:v>
                </c:pt>
                <c:pt idx="7">
                  <c:v>-7.8059966366998385E-2</c:v>
                </c:pt>
                <c:pt idx="8">
                  <c:v>7.8059966366998385E-2</c:v>
                </c:pt>
                <c:pt idx="9">
                  <c:v>0.23617194000999964</c:v>
                </c:pt>
                <c:pt idx="10">
                  <c:v>0.4006301257381869</c:v>
                </c:pt>
                <c:pt idx="11">
                  <c:v>0.57709366971925891</c:v>
                </c:pt>
                <c:pt idx="12">
                  <c:v>0.77427005635431245</c:v>
                </c:pt>
                <c:pt idx="13">
                  <c:v>1.0082783038771823</c:v>
                </c:pt>
                <c:pt idx="14">
                  <c:v>1.3178098407415364</c:v>
                </c:pt>
                <c:pt idx="15">
                  <c:v>1.8657648402099227</c:v>
                </c:pt>
              </c:numCache>
            </c:numRef>
          </c:xVal>
          <c:yVal>
            <c:numRef>
              <c:f>'Messungen Parallel'!$N$34:$N$49</c:f>
              <c:numCache>
                <c:formatCode>General</c:formatCode>
                <c:ptCount val="16"/>
                <c:pt idx="0">
                  <c:v>7021</c:v>
                </c:pt>
                <c:pt idx="1">
                  <c:v>7688</c:v>
                </c:pt>
                <c:pt idx="2">
                  <c:v>7785</c:v>
                </c:pt>
                <c:pt idx="3">
                  <c:v>8123</c:v>
                </c:pt>
                <c:pt idx="4">
                  <c:v>8201</c:v>
                </c:pt>
                <c:pt idx="5">
                  <c:v>8278</c:v>
                </c:pt>
                <c:pt idx="6">
                  <c:v>8909</c:v>
                </c:pt>
                <c:pt idx="7">
                  <c:v>9144</c:v>
                </c:pt>
                <c:pt idx="8">
                  <c:v>89069</c:v>
                </c:pt>
                <c:pt idx="9">
                  <c:v>91952</c:v>
                </c:pt>
                <c:pt idx="10">
                  <c:v>93702</c:v>
                </c:pt>
                <c:pt idx="11">
                  <c:v>105633</c:v>
                </c:pt>
                <c:pt idx="12">
                  <c:v>120116</c:v>
                </c:pt>
                <c:pt idx="13">
                  <c:v>120300</c:v>
                </c:pt>
                <c:pt idx="14">
                  <c:v>122729</c:v>
                </c:pt>
                <c:pt idx="15">
                  <c:v>126692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D-4B82-8CDF-1002D597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606655"/>
        <c:axId val="1802607487"/>
      </c:scatterChart>
      <c:valAx>
        <c:axId val="180260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07487"/>
        <c:crosses val="autoZero"/>
        <c:crossBetween val="midCat"/>
      </c:valAx>
      <c:valAx>
        <c:axId val="18026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0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'Messungen Parallel'!$M$52:$M$59</c:f>
              <c:numCache>
                <c:formatCode>General</c:formatCode>
                <c:ptCount val="8"/>
                <c:pt idx="0">
                  <c:v>-1.5353724165064226</c:v>
                </c:pt>
                <c:pt idx="1">
                  <c:v>-0.88512253646756878</c:v>
                </c:pt>
                <c:pt idx="2">
                  <c:v>-0.48691908378101556</c:v>
                </c:pt>
                <c:pt idx="3">
                  <c:v>-0.15661248908966294</c:v>
                </c:pt>
                <c:pt idx="4">
                  <c:v>0.15661248908966294</c:v>
                </c:pt>
                <c:pt idx="5">
                  <c:v>0.48691908378101556</c:v>
                </c:pt>
                <c:pt idx="6">
                  <c:v>0.88512253646756878</c:v>
                </c:pt>
                <c:pt idx="7">
                  <c:v>1.5353724165064226</c:v>
                </c:pt>
              </c:numCache>
            </c:numRef>
          </c:xVal>
          <c:yVal>
            <c:numRef>
              <c:f>'Messungen Parallel'!$N$52:$N$59</c:f>
              <c:numCache>
                <c:formatCode>General</c:formatCode>
                <c:ptCount val="8"/>
                <c:pt idx="0">
                  <c:v>7021</c:v>
                </c:pt>
                <c:pt idx="1">
                  <c:v>7688</c:v>
                </c:pt>
                <c:pt idx="2">
                  <c:v>7785</c:v>
                </c:pt>
                <c:pt idx="3">
                  <c:v>8123</c:v>
                </c:pt>
                <c:pt idx="4">
                  <c:v>8201</c:v>
                </c:pt>
                <c:pt idx="5">
                  <c:v>8278</c:v>
                </c:pt>
                <c:pt idx="6">
                  <c:v>8909</c:v>
                </c:pt>
                <c:pt idx="7">
                  <c:v>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A-4FAD-B960-E721C377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88735"/>
        <c:axId val="1904285407"/>
      </c:scatterChart>
      <c:valAx>
        <c:axId val="19042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85407"/>
        <c:crosses val="autoZero"/>
        <c:crossBetween val="midCat"/>
      </c:valAx>
      <c:valAx>
        <c:axId val="19042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'Messungen Parallel'!$M$62:$M$69</c:f>
              <c:numCache>
                <c:formatCode>General</c:formatCode>
                <c:ptCount val="8"/>
                <c:pt idx="0">
                  <c:v>-1.5353724165064226</c:v>
                </c:pt>
                <c:pt idx="1">
                  <c:v>-0.88512253646756878</c:v>
                </c:pt>
                <c:pt idx="2">
                  <c:v>-0.48691908378101556</c:v>
                </c:pt>
                <c:pt idx="3">
                  <c:v>-0.15661248908966294</c:v>
                </c:pt>
                <c:pt idx="4">
                  <c:v>0.15661248908966294</c:v>
                </c:pt>
                <c:pt idx="5">
                  <c:v>0.48691908378101556</c:v>
                </c:pt>
                <c:pt idx="6">
                  <c:v>0.88512253646756878</c:v>
                </c:pt>
                <c:pt idx="7">
                  <c:v>1.5353724165064226</c:v>
                </c:pt>
              </c:numCache>
            </c:numRef>
          </c:xVal>
          <c:yVal>
            <c:numRef>
              <c:f>'Messungen Parallel'!$N$62:$N$69</c:f>
              <c:numCache>
                <c:formatCode>General</c:formatCode>
                <c:ptCount val="8"/>
                <c:pt idx="0">
                  <c:v>89069</c:v>
                </c:pt>
                <c:pt idx="1">
                  <c:v>91952</c:v>
                </c:pt>
                <c:pt idx="2">
                  <c:v>93702</c:v>
                </c:pt>
                <c:pt idx="3">
                  <c:v>105633</c:v>
                </c:pt>
                <c:pt idx="4">
                  <c:v>120116</c:v>
                </c:pt>
                <c:pt idx="5">
                  <c:v>120300</c:v>
                </c:pt>
                <c:pt idx="6">
                  <c:v>122729</c:v>
                </c:pt>
                <c:pt idx="7">
                  <c:v>126692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8-4430-A447-658C79B0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22703"/>
        <c:axId val="1968318959"/>
      </c:scatterChart>
      <c:valAx>
        <c:axId val="196832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18959"/>
        <c:crosses val="autoZero"/>
        <c:crossBetween val="midCat"/>
      </c:valAx>
      <c:valAx>
        <c:axId val="19683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CPU-Auslastung (parallel)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'Messungen Parallel'!$X$34:$X$49</c:f>
              <c:numCache>
                <c:formatCode>General</c:formatCode>
                <c:ptCount val="16"/>
                <c:pt idx="0">
                  <c:v>-1.8657648402099227</c:v>
                </c:pt>
                <c:pt idx="1">
                  <c:v>-1.3178098407415364</c:v>
                </c:pt>
                <c:pt idx="2">
                  <c:v>-1.0082783038771823</c:v>
                </c:pt>
                <c:pt idx="3">
                  <c:v>-0.77427005635431245</c:v>
                </c:pt>
                <c:pt idx="4">
                  <c:v>-0.57709366971925891</c:v>
                </c:pt>
                <c:pt idx="5">
                  <c:v>-0.4006301257381869</c:v>
                </c:pt>
                <c:pt idx="6">
                  <c:v>-0.23617194000999964</c:v>
                </c:pt>
                <c:pt idx="7">
                  <c:v>-7.8059966366998385E-2</c:v>
                </c:pt>
                <c:pt idx="8">
                  <c:v>7.8059966366998385E-2</c:v>
                </c:pt>
                <c:pt idx="9">
                  <c:v>0.23617194000999964</c:v>
                </c:pt>
                <c:pt idx="10">
                  <c:v>0.4006301257381869</c:v>
                </c:pt>
                <c:pt idx="11">
                  <c:v>0.57709366971925891</c:v>
                </c:pt>
                <c:pt idx="12">
                  <c:v>0.77427005635431245</c:v>
                </c:pt>
                <c:pt idx="13">
                  <c:v>1.0082783038771823</c:v>
                </c:pt>
                <c:pt idx="14">
                  <c:v>1.3178098407415364</c:v>
                </c:pt>
                <c:pt idx="15">
                  <c:v>1.8657648402099227</c:v>
                </c:pt>
              </c:numCache>
            </c:numRef>
          </c:xVal>
          <c:yVal>
            <c:numRef>
              <c:f>'Messungen Parallel'!$Y$34:$Y$49</c:f>
              <c:numCache>
                <c:formatCode>General</c:formatCode>
                <c:ptCount val="16"/>
                <c:pt idx="0">
                  <c:v>37.950000000000003</c:v>
                </c:pt>
                <c:pt idx="1">
                  <c:v>37.96</c:v>
                </c:pt>
                <c:pt idx="2">
                  <c:v>44.8</c:v>
                </c:pt>
                <c:pt idx="3">
                  <c:v>45.8</c:v>
                </c:pt>
                <c:pt idx="4">
                  <c:v>56.748648648648654</c:v>
                </c:pt>
                <c:pt idx="5">
                  <c:v>57.241379310344811</c:v>
                </c:pt>
                <c:pt idx="6">
                  <c:v>59.096666666666678</c:v>
                </c:pt>
                <c:pt idx="7">
                  <c:v>62.633333333333326</c:v>
                </c:pt>
                <c:pt idx="8">
                  <c:v>62.95</c:v>
                </c:pt>
                <c:pt idx="9">
                  <c:v>63.05</c:v>
                </c:pt>
                <c:pt idx="10">
                  <c:v>67.899999999999991</c:v>
                </c:pt>
                <c:pt idx="11">
                  <c:v>70.566666666666663</c:v>
                </c:pt>
                <c:pt idx="12">
                  <c:v>78.851162790697657</c:v>
                </c:pt>
                <c:pt idx="13">
                  <c:v>79.454761904761881</c:v>
                </c:pt>
                <c:pt idx="14">
                  <c:v>81.957499999999982</c:v>
                </c:pt>
                <c:pt idx="15">
                  <c:v>83.787179487179486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7-4D5D-BC57-980D0017B5B9}"/>
            </c:ext>
          </c:extLst>
        </c:ser>
        <c:ser>
          <c:idx val="1"/>
          <c:order val="1"/>
          <c:tx>
            <c:v>CPU-Auslastung (sequenziell)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'Messungen Parallel'!$X$34:$X$49</c:f>
              <c:numCache>
                <c:formatCode>General</c:formatCode>
                <c:ptCount val="16"/>
                <c:pt idx="0">
                  <c:v>-1.8657648402099227</c:v>
                </c:pt>
                <c:pt idx="1">
                  <c:v>-1.3178098407415364</c:v>
                </c:pt>
                <c:pt idx="2">
                  <c:v>-1.0082783038771823</c:v>
                </c:pt>
                <c:pt idx="3">
                  <c:v>-0.77427005635431245</c:v>
                </c:pt>
                <c:pt idx="4">
                  <c:v>-0.57709366971925891</c:v>
                </c:pt>
                <c:pt idx="5">
                  <c:v>-0.4006301257381869</c:v>
                </c:pt>
                <c:pt idx="6">
                  <c:v>-0.23617194000999964</c:v>
                </c:pt>
                <c:pt idx="7">
                  <c:v>-7.8059966366998385E-2</c:v>
                </c:pt>
                <c:pt idx="8">
                  <c:v>7.8059966366998385E-2</c:v>
                </c:pt>
                <c:pt idx="9">
                  <c:v>0.23617194000999964</c:v>
                </c:pt>
                <c:pt idx="10">
                  <c:v>0.4006301257381869</c:v>
                </c:pt>
                <c:pt idx="11">
                  <c:v>0.57709366971925891</c:v>
                </c:pt>
                <c:pt idx="12">
                  <c:v>0.77427005635431245</c:v>
                </c:pt>
                <c:pt idx="13">
                  <c:v>1.0082783038771823</c:v>
                </c:pt>
                <c:pt idx="14">
                  <c:v>1.3178098407415364</c:v>
                </c:pt>
                <c:pt idx="15">
                  <c:v>1.8657648402099227</c:v>
                </c:pt>
              </c:numCache>
            </c:numRef>
          </c:xVal>
          <c:yVal>
            <c:numRef>
              <c:f>'Messungen Parallel'!$Z$34:$Z$49</c:f>
              <c:numCache>
                <c:formatCode>General</c:formatCode>
                <c:ptCount val="16"/>
                <c:pt idx="0">
                  <c:v>25.540789473684217</c:v>
                </c:pt>
                <c:pt idx="1">
                  <c:v>25.54354838709677</c:v>
                </c:pt>
                <c:pt idx="2">
                  <c:v>25.599999999999998</c:v>
                </c:pt>
                <c:pt idx="3">
                  <c:v>25.614754098360656</c:v>
                </c:pt>
                <c:pt idx="4">
                  <c:v>25.625862068965525</c:v>
                </c:pt>
                <c:pt idx="5">
                  <c:v>25.816666666666666</c:v>
                </c:pt>
                <c:pt idx="6">
                  <c:v>26.266666666666669</c:v>
                </c:pt>
                <c:pt idx="7">
                  <c:v>26.459999999999997</c:v>
                </c:pt>
                <c:pt idx="8">
                  <c:v>42.550000000000004</c:v>
                </c:pt>
                <c:pt idx="9">
                  <c:v>50.179032258064524</c:v>
                </c:pt>
                <c:pt idx="10">
                  <c:v>50.292592592592577</c:v>
                </c:pt>
                <c:pt idx="11">
                  <c:v>50.466101694915253</c:v>
                </c:pt>
                <c:pt idx="12">
                  <c:v>51.048684210526311</c:v>
                </c:pt>
                <c:pt idx="13">
                  <c:v>51.083333333333336</c:v>
                </c:pt>
                <c:pt idx="14">
                  <c:v>51.279999999999994</c:v>
                </c:pt>
                <c:pt idx="15">
                  <c:v>51.3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7-4D5D-BC57-980D0017B5B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41127071"/>
        <c:axId val="2041130815"/>
      </c:scatterChart>
      <c:valAx>
        <c:axId val="204112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theoretische Quantile</a:t>
                </a:r>
                <a:r>
                  <a:rPr lang="en-US" baseline="0"/>
                  <a:t> xi der Normalverteilung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30815"/>
        <c:crosses val="autoZero"/>
        <c:crossBetween val="midCat"/>
      </c:valAx>
      <c:valAx>
        <c:axId val="20411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beobachteete</a:t>
                </a:r>
                <a:r>
                  <a:rPr lang="en-US" baseline="0"/>
                  <a:t> Werte yi in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2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Durchschnittliche Laufzeit pro Iteration (ohne UI) parallel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'Messungen Parallel'!$G$4:$G$19</c:f>
              <c:numCache>
                <c:formatCode>General</c:formatCode>
                <c:ptCount val="16"/>
                <c:pt idx="0">
                  <c:v>29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  <c:pt idx="4">
                  <c:v>30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401</c:v>
                </c:pt>
                <c:pt idx="9">
                  <c:v>422</c:v>
                </c:pt>
                <c:pt idx="10">
                  <c:v>352</c:v>
                </c:pt>
                <c:pt idx="11">
                  <c:v>296</c:v>
                </c:pt>
                <c:pt idx="12">
                  <c:v>409</c:v>
                </c:pt>
                <c:pt idx="13">
                  <c:v>400</c:v>
                </c:pt>
                <c:pt idx="14">
                  <c:v>312</c:v>
                </c:pt>
                <c:pt idx="15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C-4170-9D25-138C99CF08A6}"/>
            </c:ext>
          </c:extLst>
        </c:ser>
        <c:ser>
          <c:idx val="1"/>
          <c:order val="1"/>
          <c:tx>
            <c:v>Durchschnittliche Laufzeit pro Iteration (mit UI) 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'Messungen Parallel'!$I$4:$I$19</c:f>
              <c:numCache>
                <c:formatCode>General</c:formatCode>
                <c:ptCount val="16"/>
                <c:pt idx="0">
                  <c:v>35</c:v>
                </c:pt>
                <c:pt idx="1">
                  <c:v>29</c:v>
                </c:pt>
                <c:pt idx="2">
                  <c:v>29</c:v>
                </c:pt>
                <c:pt idx="3">
                  <c:v>27</c:v>
                </c:pt>
                <c:pt idx="4">
                  <c:v>54</c:v>
                </c:pt>
                <c:pt idx="5">
                  <c:v>51</c:v>
                </c:pt>
                <c:pt idx="6">
                  <c:v>50</c:v>
                </c:pt>
                <c:pt idx="7">
                  <c:v>51</c:v>
                </c:pt>
                <c:pt idx="8">
                  <c:v>428</c:v>
                </c:pt>
                <c:pt idx="9">
                  <c:v>449</c:v>
                </c:pt>
                <c:pt idx="10">
                  <c:v>376</c:v>
                </c:pt>
                <c:pt idx="11">
                  <c:v>321</c:v>
                </c:pt>
                <c:pt idx="12">
                  <c:v>415</c:v>
                </c:pt>
                <c:pt idx="13">
                  <c:v>405</c:v>
                </c:pt>
                <c:pt idx="14">
                  <c:v>316</c:v>
                </c:pt>
                <c:pt idx="15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C-4170-9D25-138C99CF08A6}"/>
            </c:ext>
          </c:extLst>
        </c:ser>
        <c:ser>
          <c:idx val="2"/>
          <c:order val="2"/>
          <c:tx>
            <c:v>Durchschnittliche Laufzeit pro Iteration (ohne UI) sequenziell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'Messungen Parallel'!$H$4:$H$19</c:f>
              <c:numCache>
                <c:formatCode>General</c:formatCode>
                <c:ptCount val="16"/>
                <c:pt idx="0">
                  <c:v>43</c:v>
                </c:pt>
                <c:pt idx="1">
                  <c:v>41</c:v>
                </c:pt>
                <c:pt idx="2">
                  <c:v>40</c:v>
                </c:pt>
                <c:pt idx="3">
                  <c:v>40</c:v>
                </c:pt>
                <c:pt idx="4">
                  <c:v>48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757</c:v>
                </c:pt>
                <c:pt idx="9">
                  <c:v>605</c:v>
                </c:pt>
                <c:pt idx="10">
                  <c:v>834</c:v>
                </c:pt>
                <c:pt idx="11">
                  <c:v>602</c:v>
                </c:pt>
                <c:pt idx="12">
                  <c:v>601</c:v>
                </c:pt>
                <c:pt idx="13">
                  <c:v>558</c:v>
                </c:pt>
                <c:pt idx="14">
                  <c:v>652</c:v>
                </c:pt>
                <c:pt idx="15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C-4170-9D25-138C99CF08A6}"/>
            </c:ext>
          </c:extLst>
        </c:ser>
        <c:ser>
          <c:idx val="3"/>
          <c:order val="3"/>
          <c:tx>
            <c:v>Durchschnittliche Laufzeit pro Iteration (mit UI) sequenziell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'Messungen Parallel'!$J$4:$J$19</c:f>
              <c:numCache>
                <c:formatCode>General</c:formatCode>
                <c:ptCount val="16"/>
                <c:pt idx="0">
                  <c:v>50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77</c:v>
                </c:pt>
                <c:pt idx="5">
                  <c:v>66</c:v>
                </c:pt>
                <c:pt idx="6">
                  <c:v>64</c:v>
                </c:pt>
                <c:pt idx="7">
                  <c:v>66</c:v>
                </c:pt>
                <c:pt idx="8">
                  <c:v>789</c:v>
                </c:pt>
                <c:pt idx="9">
                  <c:v>630</c:v>
                </c:pt>
                <c:pt idx="10">
                  <c:v>859</c:v>
                </c:pt>
                <c:pt idx="11">
                  <c:v>627</c:v>
                </c:pt>
                <c:pt idx="12">
                  <c:v>608</c:v>
                </c:pt>
                <c:pt idx="13">
                  <c:v>563</c:v>
                </c:pt>
                <c:pt idx="14">
                  <c:v>657</c:v>
                </c:pt>
                <c:pt idx="15">
                  <c:v>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C-4170-9D25-138C99CF08A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878095"/>
        <c:axId val="1966879343"/>
      </c:lineChart>
      <c:catAx>
        <c:axId val="196687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Messung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79343"/>
        <c:crosses val="autoZero"/>
        <c:auto val="1"/>
        <c:lblAlgn val="ctr"/>
        <c:lblOffset val="100"/>
        <c:noMultiLvlLbl val="0"/>
      </c:catAx>
      <c:valAx>
        <c:axId val="19668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Durchschnittliche CPU-Auslastung (parallel)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'Messungen Parallel'!$O$4:$O$19</c:f>
              <c:numCache>
                <c:formatCode>General</c:formatCode>
                <c:ptCount val="16"/>
                <c:pt idx="0">
                  <c:v>67.899999999999991</c:v>
                </c:pt>
                <c:pt idx="1">
                  <c:v>70.566666666666663</c:v>
                </c:pt>
                <c:pt idx="2">
                  <c:v>45.8</c:v>
                </c:pt>
                <c:pt idx="3">
                  <c:v>44.8</c:v>
                </c:pt>
                <c:pt idx="4">
                  <c:v>63.05</c:v>
                </c:pt>
                <c:pt idx="5">
                  <c:v>62.95</c:v>
                </c:pt>
                <c:pt idx="6">
                  <c:v>37.950000000000003</c:v>
                </c:pt>
                <c:pt idx="7">
                  <c:v>37.96</c:v>
                </c:pt>
                <c:pt idx="8">
                  <c:v>79.454761904761881</c:v>
                </c:pt>
                <c:pt idx="9">
                  <c:v>78.851162790697657</c:v>
                </c:pt>
                <c:pt idx="10">
                  <c:v>56.748648648648654</c:v>
                </c:pt>
                <c:pt idx="11">
                  <c:v>57.241379310344811</c:v>
                </c:pt>
                <c:pt idx="12">
                  <c:v>83.787179487179486</c:v>
                </c:pt>
                <c:pt idx="13">
                  <c:v>81.957499999999982</c:v>
                </c:pt>
                <c:pt idx="14">
                  <c:v>62.633333333333326</c:v>
                </c:pt>
                <c:pt idx="15">
                  <c:v>59.096666666666678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8-4C3C-A65B-09545C24AD65}"/>
            </c:ext>
          </c:extLst>
        </c:ser>
        <c:ser>
          <c:idx val="1"/>
          <c:order val="1"/>
          <c:tx>
            <c:v>Durchschnittliche CPU-Auslastung (sequenziell)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'Messungen Parallel'!$P$4:$P$19</c:f>
              <c:numCache>
                <c:formatCode>General</c:formatCode>
                <c:ptCount val="16"/>
                <c:pt idx="0">
                  <c:v>51.279999999999994</c:v>
                </c:pt>
                <c:pt idx="1">
                  <c:v>51.3</c:v>
                </c:pt>
                <c:pt idx="2">
                  <c:v>26.266666666666669</c:v>
                </c:pt>
                <c:pt idx="3">
                  <c:v>25.599999999999998</c:v>
                </c:pt>
                <c:pt idx="4">
                  <c:v>51.083333333333336</c:v>
                </c:pt>
                <c:pt idx="5">
                  <c:v>42.550000000000004</c:v>
                </c:pt>
                <c:pt idx="6">
                  <c:v>26.459999999999997</c:v>
                </c:pt>
                <c:pt idx="7">
                  <c:v>25.816666666666666</c:v>
                </c:pt>
                <c:pt idx="8">
                  <c:v>51.048684210526311</c:v>
                </c:pt>
                <c:pt idx="9">
                  <c:v>50.179032258064524</c:v>
                </c:pt>
                <c:pt idx="10">
                  <c:v>25.540789473684217</c:v>
                </c:pt>
                <c:pt idx="11">
                  <c:v>25.625862068965525</c:v>
                </c:pt>
                <c:pt idx="12">
                  <c:v>50.466101694915253</c:v>
                </c:pt>
                <c:pt idx="13">
                  <c:v>50.292592592592577</c:v>
                </c:pt>
                <c:pt idx="14">
                  <c:v>25.614754098360656</c:v>
                </c:pt>
                <c:pt idx="15">
                  <c:v>25.54354838709677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8-4C3C-A65B-09545C24A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79887"/>
        <c:axId val="402880719"/>
      </c:lineChart>
      <c:catAx>
        <c:axId val="40287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80719"/>
        <c:crosses val="autoZero"/>
        <c:auto val="1"/>
        <c:lblAlgn val="ctr"/>
        <c:lblOffset val="100"/>
        <c:noMultiLvlLbl val="0"/>
      </c:catAx>
      <c:valAx>
        <c:axId val="4028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Gesamtauslastung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Anzahl CPUs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'Messungen Parallel'!$C$4:$C$19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3CF-9559-76B46792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419871"/>
        <c:axId val="1893419039"/>
      </c:lineChart>
      <c:catAx>
        <c:axId val="189341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19039"/>
        <c:crosses val="autoZero"/>
        <c:auto val="1"/>
        <c:lblAlgn val="ctr"/>
        <c:lblOffset val="100"/>
        <c:noMultiLvlLbl val="0"/>
      </c:catAx>
      <c:valAx>
        <c:axId val="1893419039"/>
        <c:scaling>
          <c:orientation val="minMax"/>
          <c:max val="4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</a:t>
                </a:r>
                <a:r>
                  <a:rPr lang="en-US" baseline="0"/>
                  <a:t> CPUs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1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A540C27-E9CE-43EF-A5AD-9338C55C94B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33</xdr:row>
      <xdr:rowOff>30162</xdr:rowOff>
    </xdr:from>
    <xdr:to>
      <xdr:col>20</xdr:col>
      <xdr:colOff>247650</xdr:colOff>
      <xdr:row>48</xdr:row>
      <xdr:rowOff>55562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5A7DFD5-5334-45AC-81E0-90ED90D3C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49</xdr:row>
      <xdr:rowOff>74612</xdr:rowOff>
    </xdr:from>
    <xdr:to>
      <xdr:col>18</xdr:col>
      <xdr:colOff>225425</xdr:colOff>
      <xdr:row>60</xdr:row>
      <xdr:rowOff>152400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6745CAF-6541-413B-BE4C-B6173C94C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111125</xdr:colOff>
      <xdr:row>61</xdr:row>
      <xdr:rowOff>87313</xdr:rowOff>
    </xdr:from>
    <xdr:to>
      <xdr:col>18</xdr:col>
      <xdr:colOff>177800</xdr:colOff>
      <xdr:row>73</xdr:row>
      <xdr:rowOff>142876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94B9F81-F223-41B2-B8CA-F17B579C6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234950</xdr:colOff>
      <xdr:row>50</xdr:row>
      <xdr:rowOff>93662</xdr:rowOff>
    </xdr:from>
    <xdr:to>
      <xdr:col>27</xdr:col>
      <xdr:colOff>539750</xdr:colOff>
      <xdr:row>65</xdr:row>
      <xdr:rowOff>115887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F6EF987C-7637-4683-89C8-90E394E2C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32925" y="9009062"/>
              <a:ext cx="4572000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27</xdr:col>
      <xdr:colOff>428625</xdr:colOff>
      <xdr:row>33</xdr:row>
      <xdr:rowOff>17464</xdr:rowOff>
    </xdr:from>
    <xdr:to>
      <xdr:col>35</xdr:col>
      <xdr:colOff>333375</xdr:colOff>
      <xdr:row>44</xdr:row>
      <xdr:rowOff>104775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E1C7FB47-4758-4622-A9C6-4316FEEB1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1397000</xdr:colOff>
      <xdr:row>30</xdr:row>
      <xdr:rowOff>11112</xdr:rowOff>
    </xdr:from>
    <xdr:to>
      <xdr:col>9</xdr:col>
      <xdr:colOff>828675</xdr:colOff>
      <xdr:row>45</xdr:row>
      <xdr:rowOff>36512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912E0C86-F6E4-4D36-85E9-207DD4FA4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</xdr:colOff>
      <xdr:row>5</xdr:row>
      <xdr:rowOff>46040</xdr:rowOff>
    </xdr:from>
    <xdr:to>
      <xdr:col>24</xdr:col>
      <xdr:colOff>349250</xdr:colOff>
      <xdr:row>16</xdr:row>
      <xdr:rowOff>82550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0C300269-F557-4FE9-B693-001FEE150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19052</xdr:colOff>
      <xdr:row>17</xdr:row>
      <xdr:rowOff>96837</xdr:rowOff>
    </xdr:from>
    <xdr:to>
      <xdr:col>24</xdr:col>
      <xdr:colOff>311151</xdr:colOff>
      <xdr:row>23</xdr:row>
      <xdr:rowOff>130175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4A36E450-C805-490B-8791-08C0B4C50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workbookViewId="0">
      <selection activeCell="F30" sqref="F30"/>
    </sheetView>
  </sheetViews>
  <sheetFormatPr baseColWidth="10" defaultColWidth="8.7265625" defaultRowHeight="14.5" x14ac:dyDescent="0.35"/>
  <cols>
    <col min="1" max="1" width="13.1796875" style="15" customWidth="1"/>
    <col min="2" max="2" width="18.36328125" style="15" customWidth="1"/>
    <col min="3" max="3" width="6" customWidth="1"/>
    <col min="4" max="4" width="8.26953125" customWidth="1"/>
    <col min="5" max="5" width="11.54296875" customWidth="1"/>
    <col min="6" max="6" width="10.453125" customWidth="1"/>
    <col min="7" max="7" width="23.90625" customWidth="1"/>
    <col min="8" max="8" width="24.1796875" customWidth="1"/>
    <col min="9" max="9" width="25.6328125" customWidth="1"/>
    <col min="10" max="10" width="23.36328125" customWidth="1"/>
    <col min="11" max="11" width="22.1796875" customWidth="1"/>
    <col min="12" max="12" width="22.08984375" customWidth="1"/>
    <col min="13" max="13" width="17.54296875" customWidth="1"/>
    <col min="14" max="14" width="19.54296875" customWidth="1"/>
    <col min="15" max="15" width="17.81640625" customWidth="1"/>
    <col min="16" max="16" width="18.08984375" customWidth="1"/>
    <col min="25" max="25" width="11.6328125" customWidth="1"/>
    <col min="26" max="26" width="14.36328125" customWidth="1"/>
  </cols>
  <sheetData>
    <row r="1" spans="1:16" x14ac:dyDescent="0.35">
      <c r="A1" s="26" t="s">
        <v>0</v>
      </c>
      <c r="B1" s="4" t="s">
        <v>10</v>
      </c>
      <c r="C1" s="10" t="s">
        <v>9</v>
      </c>
      <c r="D1" s="3"/>
      <c r="E1" s="3"/>
      <c r="F1" s="3"/>
      <c r="G1" s="5" t="s">
        <v>12</v>
      </c>
      <c r="H1" s="5"/>
      <c r="I1" s="5"/>
      <c r="J1" s="5"/>
      <c r="K1" s="5"/>
      <c r="L1" s="5"/>
      <c r="M1" s="5"/>
      <c r="N1" s="5"/>
      <c r="O1" s="5"/>
      <c r="P1" s="5"/>
    </row>
    <row r="2" spans="1:16" s="1" customFormat="1" x14ac:dyDescent="0.35">
      <c r="A2" s="26"/>
      <c r="B2" s="4"/>
      <c r="C2" s="10"/>
      <c r="D2" s="3"/>
      <c r="E2" s="3"/>
      <c r="F2" s="3"/>
      <c r="G2" s="5" t="s">
        <v>87</v>
      </c>
      <c r="H2" s="5"/>
      <c r="I2" s="5" t="s">
        <v>88</v>
      </c>
      <c r="J2" s="5"/>
      <c r="K2" s="5" t="s">
        <v>89</v>
      </c>
      <c r="L2" s="5"/>
      <c r="M2" s="5" t="s">
        <v>90</v>
      </c>
      <c r="N2" s="5"/>
      <c r="O2" s="5" t="s">
        <v>15</v>
      </c>
      <c r="P2" s="5"/>
    </row>
    <row r="3" spans="1:16" x14ac:dyDescent="0.35">
      <c r="A3" s="26"/>
      <c r="B3" s="12" t="s">
        <v>11</v>
      </c>
      <c r="C3" s="11" t="s">
        <v>1</v>
      </c>
      <c r="D3" s="2" t="s">
        <v>2</v>
      </c>
      <c r="E3" s="2" t="s">
        <v>3</v>
      </c>
      <c r="F3" s="2" t="s">
        <v>4</v>
      </c>
      <c r="G3" s="6" t="s">
        <v>7</v>
      </c>
      <c r="H3" s="6" t="s">
        <v>8</v>
      </c>
      <c r="I3" s="6" t="s">
        <v>7</v>
      </c>
      <c r="J3" s="6" t="s">
        <v>8</v>
      </c>
      <c r="K3" s="6" t="s">
        <v>7</v>
      </c>
      <c r="L3" s="6" t="s">
        <v>8</v>
      </c>
      <c r="M3" s="6" t="s">
        <v>7</v>
      </c>
      <c r="N3" s="6" t="s">
        <v>8</v>
      </c>
      <c r="O3" s="6" t="s">
        <v>7</v>
      </c>
      <c r="P3" s="6" t="s">
        <v>8</v>
      </c>
    </row>
    <row r="4" spans="1:16" x14ac:dyDescent="0.35">
      <c r="A4">
        <v>0</v>
      </c>
      <c r="B4" s="13">
        <v>300</v>
      </c>
      <c r="C4">
        <v>2</v>
      </c>
      <c r="D4">
        <v>4</v>
      </c>
      <c r="E4" t="s">
        <v>16</v>
      </c>
      <c r="F4">
        <f>200*200</f>
        <v>40000</v>
      </c>
      <c r="G4">
        <v>29</v>
      </c>
      <c r="H4">
        <v>43</v>
      </c>
      <c r="I4">
        <v>35</v>
      </c>
      <c r="J4">
        <v>50</v>
      </c>
      <c r="K4">
        <v>8909</v>
      </c>
      <c r="L4">
        <v>131167</v>
      </c>
      <c r="M4">
        <v>10532</v>
      </c>
      <c r="N4">
        <v>15121</v>
      </c>
      <c r="O4">
        <f>(68.9+68.5+66.3)/3</f>
        <v>67.899999999999991</v>
      </c>
      <c r="P4">
        <f>(52.8+51.8+51.3+51+49.5)/5</f>
        <v>51.279999999999994</v>
      </c>
    </row>
    <row r="5" spans="1:16" x14ac:dyDescent="0.35">
      <c r="A5">
        <v>1</v>
      </c>
      <c r="B5" s="13">
        <v>300</v>
      </c>
      <c r="C5">
        <v>2</v>
      </c>
      <c r="D5">
        <v>8</v>
      </c>
      <c r="E5" t="s">
        <v>16</v>
      </c>
      <c r="F5">
        <f t="shared" ref="F5:F7" si="0">200*200</f>
        <v>40000</v>
      </c>
      <c r="G5">
        <v>25</v>
      </c>
      <c r="H5">
        <v>41</v>
      </c>
      <c r="I5">
        <v>29</v>
      </c>
      <c r="J5">
        <v>45</v>
      </c>
      <c r="K5">
        <v>7785</v>
      </c>
      <c r="L5">
        <v>12323</v>
      </c>
      <c r="M5">
        <v>8977</v>
      </c>
      <c r="N5">
        <v>13561</v>
      </c>
      <c r="O5">
        <f>(70.9+70.5+70.3)/3</f>
        <v>70.566666666666663</v>
      </c>
      <c r="P5">
        <f>(51.7+51.2+51+51.3)/4</f>
        <v>51.3</v>
      </c>
    </row>
    <row r="6" spans="1:16" x14ac:dyDescent="0.35">
      <c r="A6">
        <v>2</v>
      </c>
      <c r="B6" s="13">
        <v>300</v>
      </c>
      <c r="C6">
        <v>4</v>
      </c>
      <c r="D6">
        <v>4</v>
      </c>
      <c r="E6" t="s">
        <v>16</v>
      </c>
      <c r="F6">
        <f t="shared" si="0"/>
        <v>40000</v>
      </c>
      <c r="G6">
        <v>25</v>
      </c>
      <c r="H6">
        <v>40</v>
      </c>
      <c r="I6">
        <v>29</v>
      </c>
      <c r="J6">
        <v>44</v>
      </c>
      <c r="K6">
        <v>7688</v>
      </c>
      <c r="L6">
        <v>12040</v>
      </c>
      <c r="M6">
        <v>8840</v>
      </c>
      <c r="N6">
        <v>13227</v>
      </c>
      <c r="O6">
        <f>(45.8+45.8)/2</f>
        <v>45.8</v>
      </c>
      <c r="P6">
        <f>(26+26.2+26.6)/3</f>
        <v>26.266666666666669</v>
      </c>
    </row>
    <row r="7" spans="1:16" x14ac:dyDescent="0.35">
      <c r="A7">
        <v>3</v>
      </c>
      <c r="B7" s="13">
        <v>300</v>
      </c>
      <c r="C7">
        <v>4</v>
      </c>
      <c r="D7">
        <v>8</v>
      </c>
      <c r="E7" t="s">
        <v>16</v>
      </c>
      <c r="F7">
        <f t="shared" si="0"/>
        <v>40000</v>
      </c>
      <c r="G7">
        <v>23</v>
      </c>
      <c r="H7">
        <v>40</v>
      </c>
      <c r="I7">
        <v>27</v>
      </c>
      <c r="J7">
        <v>44</v>
      </c>
      <c r="K7">
        <v>7021</v>
      </c>
      <c r="L7">
        <v>12262</v>
      </c>
      <c r="M7">
        <v>8211</v>
      </c>
      <c r="N7">
        <v>13470</v>
      </c>
      <c r="O7">
        <f>(44.4+45.2)/2</f>
        <v>44.8</v>
      </c>
      <c r="P7">
        <f>(25.5+25.6+25.7)/3</f>
        <v>25.599999999999998</v>
      </c>
    </row>
    <row r="8" spans="1:16" x14ac:dyDescent="0.35">
      <c r="A8">
        <v>4</v>
      </c>
      <c r="B8" s="13">
        <v>300</v>
      </c>
      <c r="C8">
        <v>2</v>
      </c>
      <c r="D8">
        <v>4</v>
      </c>
      <c r="E8" t="s">
        <v>16</v>
      </c>
      <c r="F8">
        <f>500*500</f>
        <v>250000</v>
      </c>
      <c r="G8">
        <v>30</v>
      </c>
      <c r="H8">
        <v>48</v>
      </c>
      <c r="I8">
        <v>54</v>
      </c>
      <c r="J8">
        <v>77</v>
      </c>
      <c r="K8">
        <v>9144</v>
      </c>
      <c r="L8">
        <v>14660</v>
      </c>
      <c r="M8">
        <v>16394</v>
      </c>
      <c r="N8">
        <v>23210</v>
      </c>
      <c r="O8">
        <f>(62+64.1+62.3+63.8)/4</f>
        <v>63.05</v>
      </c>
      <c r="P8">
        <f>(51.3+51.2+52+50.5+50.7+50.8)/6</f>
        <v>51.083333333333336</v>
      </c>
    </row>
    <row r="9" spans="1:16" x14ac:dyDescent="0.35">
      <c r="A9">
        <v>5</v>
      </c>
      <c r="B9" s="13">
        <v>300</v>
      </c>
      <c r="C9">
        <v>2</v>
      </c>
      <c r="D9">
        <v>8</v>
      </c>
      <c r="E9" t="s">
        <v>16</v>
      </c>
      <c r="F9">
        <f t="shared" ref="F9:F15" si="1">500*500</f>
        <v>250000</v>
      </c>
      <c r="G9">
        <v>27</v>
      </c>
      <c r="H9">
        <v>41</v>
      </c>
      <c r="I9">
        <v>51</v>
      </c>
      <c r="J9">
        <v>66</v>
      </c>
      <c r="K9">
        <v>8201</v>
      </c>
      <c r="L9">
        <v>12536</v>
      </c>
      <c r="M9">
        <v>15570</v>
      </c>
      <c r="N9">
        <v>20039</v>
      </c>
      <c r="O9">
        <f>(62.5+62.9+62.9+63.5)/4</f>
        <v>62.95</v>
      </c>
      <c r="P9">
        <f>(50.8+51+51+50.8+51.7)/6</f>
        <v>42.550000000000004</v>
      </c>
    </row>
    <row r="10" spans="1:16" x14ac:dyDescent="0.35">
      <c r="A10">
        <v>6</v>
      </c>
      <c r="B10" s="13">
        <v>300</v>
      </c>
      <c r="C10">
        <v>4</v>
      </c>
      <c r="D10">
        <v>4</v>
      </c>
      <c r="E10" t="s">
        <v>16</v>
      </c>
      <c r="F10">
        <f t="shared" si="1"/>
        <v>250000</v>
      </c>
      <c r="G10">
        <v>27</v>
      </c>
      <c r="H10">
        <v>40</v>
      </c>
      <c r="I10">
        <v>50</v>
      </c>
      <c r="J10">
        <v>64</v>
      </c>
      <c r="K10">
        <v>8123</v>
      </c>
      <c r="L10">
        <v>12243</v>
      </c>
      <c r="M10">
        <v>15247</v>
      </c>
      <c r="N10">
        <v>19401</v>
      </c>
      <c r="O10">
        <f>(37.6+37.5+37.5+39.2)/4</f>
        <v>37.950000000000003</v>
      </c>
      <c r="P10">
        <f>(26.2+26.7+26.7+26+26.7)/5</f>
        <v>26.459999999999997</v>
      </c>
    </row>
    <row r="11" spans="1:16" x14ac:dyDescent="0.35">
      <c r="A11">
        <v>7</v>
      </c>
      <c r="B11" s="13">
        <v>300</v>
      </c>
      <c r="C11">
        <v>4</v>
      </c>
      <c r="D11">
        <v>8</v>
      </c>
      <c r="E11" t="s">
        <v>16</v>
      </c>
      <c r="F11">
        <f t="shared" si="1"/>
        <v>250000</v>
      </c>
      <c r="G11">
        <v>27</v>
      </c>
      <c r="H11">
        <v>41</v>
      </c>
      <c r="I11">
        <v>51</v>
      </c>
      <c r="J11">
        <v>66</v>
      </c>
      <c r="K11">
        <v>8278</v>
      </c>
      <c r="L11">
        <v>12428</v>
      </c>
      <c r="M11">
        <v>15538</v>
      </c>
      <c r="N11">
        <v>19946</v>
      </c>
      <c r="O11">
        <f>(38.4+38.4+37.7+37.8+37.5)/5</f>
        <v>37.96</v>
      </c>
      <c r="P11">
        <f>(25.7+25.8+25.7+25.7+25.8+26.2)/6</f>
        <v>25.816666666666666</v>
      </c>
    </row>
    <row r="12" spans="1:16" x14ac:dyDescent="0.35">
      <c r="A12">
        <v>8</v>
      </c>
      <c r="B12" s="13">
        <v>300</v>
      </c>
      <c r="C12">
        <v>2</v>
      </c>
      <c r="D12">
        <v>4</v>
      </c>
      <c r="E12" t="s">
        <v>17</v>
      </c>
      <c r="F12">
        <f t="shared" si="1"/>
        <v>250000</v>
      </c>
      <c r="G12">
        <v>401</v>
      </c>
      <c r="H12">
        <v>757</v>
      </c>
      <c r="I12">
        <v>428</v>
      </c>
      <c r="J12">
        <v>789</v>
      </c>
      <c r="K12">
        <v>120300</v>
      </c>
      <c r="L12">
        <v>227399</v>
      </c>
      <c r="M12">
        <v>128614</v>
      </c>
      <c r="N12">
        <v>236968</v>
      </c>
      <c r="O12">
        <f>(81.3+80.1+78.6+79.5+80+79.1+78.6+78.8+79.6+78.4+80.1+77.8+78.6+79.3+79.8+78.7+79+78.6+79.8+78.3+79+79.1+80.1+80.1+79.6+79.4+80+80.5+78.8+79.6+80.6+79.6+78.6+79.9+81.2+79.6+78.9+79.3+81.1+78.1+80.9+79.1)/42</f>
        <v>79.454761904761881</v>
      </c>
      <c r="P12">
        <f>(50.3+52+51.3+50.3+51.3+50+49.8+50.8+50+49.8+50.2+50.2+50.2+50.2+50.2+50.7+50.3+50+50+51+50.5+50+50.3+50+50.2+51.5+50.2+50.2+50.5+50+50.2+50.5+50+50.2+50+50.3+50.3+50.3+50.2+50.2+50.2+50.2+50.2+50.3+50.2+50.2+50.3+50.2+50.3+50.3+50.2+50.2+50.2+50.5+50+50.2+50.3+49.8+50.3+50+50.2+50+50.2+49.8+50.2+50.2+50+50+49.8+50.2+59.8+50.2+50.5+50+49.8+50.2+50.3)/76</f>
        <v>51.048684210526311</v>
      </c>
    </row>
    <row r="13" spans="1:16" x14ac:dyDescent="0.35">
      <c r="A13">
        <v>9</v>
      </c>
      <c r="B13" s="13">
        <v>300</v>
      </c>
      <c r="C13">
        <v>2</v>
      </c>
      <c r="D13">
        <v>8</v>
      </c>
      <c r="E13" t="s">
        <v>17</v>
      </c>
      <c r="F13">
        <f t="shared" si="1"/>
        <v>250000</v>
      </c>
      <c r="G13">
        <v>422</v>
      </c>
      <c r="H13">
        <v>605</v>
      </c>
      <c r="I13">
        <v>449</v>
      </c>
      <c r="J13">
        <v>630</v>
      </c>
      <c r="K13">
        <v>126692</v>
      </c>
      <c r="L13">
        <v>181503</v>
      </c>
      <c r="M13">
        <v>134702</v>
      </c>
      <c r="N13">
        <v>189231</v>
      </c>
      <c r="O13">
        <f>(80.1+78+78.5+80.2+78+78+79.6+78.1+78.6+80+78.6+78.6+79.3+80.6+77+78.7+79.1+78.7+77.8+78.4+79.5+80.1+78.1+77.8+78.3+80.1+78.6+77.2+79.1+79.9+78.6+78.2+78.9+79.7+78.5+78.1+78.8+80.4+78.2+78.5+79.3+80.4+78.4)/43</f>
        <v>78.851162790697657</v>
      </c>
      <c r="P13">
        <f>(50.5+50+50.5+50.2+51.7+51.3+50+51+50+50.5+50+50.2+50.7+50.5+50.7+50.2+50.5+50.2+50+50+51.2+50+50+50+50+49.8+50.2+50+49.8+50.2+50+50+50.2+50.3+49.8+50+50+50+50+50.3+50+50+50+50+50.3+49.7+50.3+50+50+50+49.8+50+50+50+50+50.2+49.8+50.5+50+50.2+49.8+50)/62</f>
        <v>50.179032258064524</v>
      </c>
    </row>
    <row r="14" spans="1:16" x14ac:dyDescent="0.35">
      <c r="A14">
        <v>10</v>
      </c>
      <c r="B14" s="13">
        <v>300</v>
      </c>
      <c r="C14">
        <v>4</v>
      </c>
      <c r="D14">
        <v>4</v>
      </c>
      <c r="E14" t="s">
        <v>17</v>
      </c>
      <c r="F14">
        <f t="shared" si="1"/>
        <v>250000</v>
      </c>
      <c r="G14">
        <v>352</v>
      </c>
      <c r="H14">
        <v>834</v>
      </c>
      <c r="I14">
        <v>376</v>
      </c>
      <c r="J14">
        <v>859</v>
      </c>
      <c r="K14">
        <v>105633</v>
      </c>
      <c r="L14">
        <v>250200</v>
      </c>
      <c r="M14">
        <v>112900</v>
      </c>
      <c r="N14">
        <v>257842</v>
      </c>
      <c r="O14">
        <f>(57.2+56.8+56.3+57.4+55.1+54.4+56.6+56.1+56.1+56.5+56.5+56.8+57.1+56.3+56.1+56.8+56.7+57.2+56.7+56.7+56.9+57.8+58.4+56.7+56.9+57.1+56.4+57+56.7+57.6+57.1+57.1+58.5+56.3+55.8+56.9+57.1)/37</f>
        <v>56.748648648648654</v>
      </c>
      <c r="P14">
        <f>(26.2+25.4+25.2+25.7+25.2+25.2+25.1+25.2+25.6+25.2+25.2+25.2+25.2+25.1+25.2+25.1+25.3+25.2+25.2+25.2+25.2+25.2+25.2+25.2+25.1+25.5+25.2+25.2+25+25.2+25.3+25.2+25.3+25.2+25.2+25.2+25.1+25.2+25.2+25.2+25.2+24.9+25.1+25+25.1+25.1+25.2+25+25.2+25.2+25.2+25.2+25.1+25.2+25.3+25.2+25.2+25.2+25.2+25.1+25.2+25.2+25.1+25.1+25.2+25.4+25.5+25+25.2+25.1+25.2+25.1+25.2+25.2+25.2+25.1+25.2)/76</f>
        <v>25.540789473684217</v>
      </c>
    </row>
    <row r="15" spans="1:16" x14ac:dyDescent="0.35">
      <c r="A15">
        <v>11</v>
      </c>
      <c r="B15" s="13">
        <v>300</v>
      </c>
      <c r="C15">
        <v>4</v>
      </c>
      <c r="D15">
        <v>8</v>
      </c>
      <c r="E15" t="s">
        <v>17</v>
      </c>
      <c r="F15">
        <f t="shared" si="1"/>
        <v>250000</v>
      </c>
      <c r="G15">
        <v>296</v>
      </c>
      <c r="H15">
        <v>602</v>
      </c>
      <c r="I15">
        <v>321</v>
      </c>
      <c r="J15">
        <v>627</v>
      </c>
      <c r="K15">
        <v>89069</v>
      </c>
      <c r="L15">
        <v>180714</v>
      </c>
      <c r="M15">
        <v>96448</v>
      </c>
      <c r="N15">
        <v>188231</v>
      </c>
      <c r="O15">
        <f>(57.3+57.7+55.6+58.2+56.9+59.5+55.8+59.2+58.1+57.1+56+58.4+56.1+58.1+56.4+56.3+58.5+56+57.8+56.1+57.7+56.3+56.6+58.9+57+56.1+56.6+59.2+56.5)/29</f>
        <v>57.241379310344811</v>
      </c>
      <c r="P15">
        <f>(25.1+25.9+25.2+25+25.7+25.2+25.1+25.2+25+25.2+25.2+25.2+25+25.2+25.1+25.2+25.2+25.1+24.8+25.2+25+25.1+25.2+25+25.2+25.1+25.2+25.1+25.3+25.2+25.1+25.2+25.2+25.3+25.2+25.1+24.9+25.2+25+25.2+25+25.2+25.2+25.1+25+25.2+25.2+25.2+25.1+25.2+25.1+25.1+25.9+25.1+25.2+25.2+25.5+26+25.2)/58</f>
        <v>25.625862068965525</v>
      </c>
    </row>
    <row r="16" spans="1:16" x14ac:dyDescent="0.35">
      <c r="A16">
        <v>12</v>
      </c>
      <c r="B16" s="13">
        <v>300</v>
      </c>
      <c r="C16">
        <v>2</v>
      </c>
      <c r="D16">
        <v>4</v>
      </c>
      <c r="E16" t="s">
        <v>17</v>
      </c>
      <c r="F16">
        <f>200*200</f>
        <v>40000</v>
      </c>
      <c r="G16">
        <v>409</v>
      </c>
      <c r="H16">
        <v>601</v>
      </c>
      <c r="I16">
        <v>415</v>
      </c>
      <c r="J16">
        <v>608</v>
      </c>
      <c r="K16">
        <v>122729</v>
      </c>
      <c r="L16">
        <v>180348</v>
      </c>
      <c r="M16">
        <v>124653</v>
      </c>
      <c r="N16">
        <v>182693</v>
      </c>
      <c r="O16">
        <f>(82.5+82.4+82.1+82+80.8+81.9+81.9+80.8+82+80.8+82.3+81.1+82.3+81+82.4+81.5+82.7+80.6+82.8+81.7+80.8+82.9+81.3+81.1+82.9+81.5+81.9+82.3+80.4+82.6+82.7+81.1+82.6+81.6+83.4+81+80+78.7+82.3+81)/39</f>
        <v>83.787179487179486</v>
      </c>
      <c r="P16">
        <f>(51.8+51.2+51+50.5+50.5+51.2+50.5+50.3+50.7+50.3+50.5+50.7+50.7+50.5+50.3+50.7+50.3+50.3+50.3+50.3+50.2+50.7+50.3+50.3+51+50+50.2+50.2+50+50.5+50+50.5+50.3+50.2+50.2+50.3+50.3+50.3+50.2+50.5+50.7+50.3+50.2+50.7+50.2+50.2+50.3+50.8+50.7+50.5+51.3+50.2+50.3+50.8+50.3+50.2+50.5+50.3+50.2)/59</f>
        <v>50.466101694915253</v>
      </c>
    </row>
    <row r="17" spans="1:22" x14ac:dyDescent="0.35">
      <c r="A17">
        <v>13</v>
      </c>
      <c r="B17" s="13">
        <v>300</v>
      </c>
      <c r="C17">
        <v>2</v>
      </c>
      <c r="D17">
        <v>8</v>
      </c>
      <c r="E17" t="s">
        <v>17</v>
      </c>
      <c r="F17">
        <f t="shared" ref="F16:F19" si="2">200*200</f>
        <v>40000</v>
      </c>
      <c r="G17">
        <v>400</v>
      </c>
      <c r="H17">
        <v>558</v>
      </c>
      <c r="I17">
        <v>405</v>
      </c>
      <c r="J17">
        <v>563</v>
      </c>
      <c r="K17">
        <v>120116</v>
      </c>
      <c r="L17">
        <v>167655</v>
      </c>
      <c r="M17">
        <v>121563</v>
      </c>
      <c r="N17">
        <v>169197</v>
      </c>
      <c r="O17">
        <f>(81.5+83.1+81.2+82.5+82.6+82.7+81.6+81.5+83.4+82.1+81.8+81.6+82.6+80.9+83.3+81.4+83.9+81.6+82.6+82.2+82+81.1+82.7+81.5+82.7+80.7+83.1+80.8+81.2+82.6+79.7+81.9+82+81.6+81.7+81.6+82.1+81.3+82.6+81.3)/40</f>
        <v>81.957499999999982</v>
      </c>
      <c r="P17">
        <f>(52+50.8+50+50.7+50.5+50.5+50.5+50.3+50.3+50+50.3+50.2+50.2+50.3+50.3+50.3+50+50.3+50+50.2+50.3+50.2+50.2+50+50.3+50.2+50.2+50+50+50.5+50.3+50+50.5+50.3+50.3+50+50.3+50.3+50.2+50.5+50+50.3+50.7+51+50.2+50.2+50.2+50.2+50.3+50+50+50.2+50.2+50)/54</f>
        <v>50.292592592592577</v>
      </c>
    </row>
    <row r="18" spans="1:22" x14ac:dyDescent="0.35">
      <c r="A18">
        <v>14</v>
      </c>
      <c r="B18" s="13">
        <v>300</v>
      </c>
      <c r="C18">
        <v>4</v>
      </c>
      <c r="D18">
        <v>4</v>
      </c>
      <c r="E18" t="s">
        <v>17</v>
      </c>
      <c r="F18">
        <f t="shared" si="2"/>
        <v>40000</v>
      </c>
      <c r="G18">
        <v>312</v>
      </c>
      <c r="H18">
        <v>652</v>
      </c>
      <c r="I18">
        <v>316</v>
      </c>
      <c r="J18">
        <v>657</v>
      </c>
      <c r="K18">
        <v>93702</v>
      </c>
      <c r="L18">
        <v>195807</v>
      </c>
      <c r="M18">
        <v>95085</v>
      </c>
      <c r="N18">
        <v>197151</v>
      </c>
      <c r="O18">
        <f>(65+60+62.5+58.9+61.7+59.3+61.5+59.3+60.9+59+60.8+61.2+59.3+61.7+60.5+60+62.1+58.3+62+62+59.1+61.3+60.2+60.1+61.4+58.9+61.9+58.6+61.1+60.6+59.8)/30</f>
        <v>62.633333333333326</v>
      </c>
      <c r="P18">
        <f>(25.5+25.7+25.4+25.7+25.1+25.1+25.2+25+25.2+25.2+25.3+25.2+25.3+25.2+25.2+25.2+25.4+25.2+25.2+25.1+25.1+25.2+25.7+25.1+25.1+25.2+25.1+25.1+25+25.2+25.2+25.1+25.1+25.2+25.2+25.1+25.2+25.1+25.2+25+25.2+25+25.4+25.4+25.1+25.1+25.2+25.1+25.1+25+25.2+25.1+25.1+25.2+25.1+25+25.5+25.1+25.2+25.7+25+25.1)/61</f>
        <v>25.614754098360656</v>
      </c>
    </row>
    <row r="19" spans="1:22" x14ac:dyDescent="0.35">
      <c r="A19">
        <v>15</v>
      </c>
      <c r="B19" s="31">
        <v>300</v>
      </c>
      <c r="C19">
        <v>4</v>
      </c>
      <c r="D19">
        <v>8</v>
      </c>
      <c r="E19" t="s">
        <v>17</v>
      </c>
      <c r="F19">
        <f t="shared" si="2"/>
        <v>40000</v>
      </c>
      <c r="G19">
        <v>306</v>
      </c>
      <c r="H19">
        <v>664</v>
      </c>
      <c r="I19">
        <v>310</v>
      </c>
      <c r="J19">
        <v>668</v>
      </c>
      <c r="K19">
        <v>91952</v>
      </c>
      <c r="L19">
        <v>199368</v>
      </c>
      <c r="M19">
        <v>93158</v>
      </c>
      <c r="N19">
        <v>200577</v>
      </c>
      <c r="O19">
        <f>(58.1+58.6+60.3+58.3+58.6+60.2+58.8+57.5+60.2+60.5+58.7+58.2+60+59.5+58.6+58.8+60.2+60.5+58.1+59+60.2+58.7+57.9+58.4+57.8+60.5+59.3+57.4+59.8+60.2)/30</f>
        <v>59.096666666666678</v>
      </c>
      <c r="P19">
        <f>(25.1+25.1+25.1+25+25.1+25+25.2+25.1+25.1+25+25.1+25.1+25.2+25.2+25.4+25.2+25.2+25.1+25.1+25.1+25.1+25.1+25+25.1+25.2+25.1+25.1+25.2+25.1+25.2+25.1+25.2+25.6+25+25.2+25.3+25.2+25.2+25.1+25+25.1+25.4+25.1+25.2+25.1+25.1+25.1+25.5+25.2+25+25.1+25.2+25.1+25.1+25+25.2+25.1+25+25+25.1+25.2+25.1+25.1)/62</f>
        <v>25.54354838709677</v>
      </c>
    </row>
    <row r="20" spans="1:22" x14ac:dyDescent="0.35">
      <c r="A20" s="18" t="s">
        <v>71</v>
      </c>
      <c r="B20" s="32" t="s">
        <v>73</v>
      </c>
      <c r="C20" s="33"/>
      <c r="D20" s="33"/>
      <c r="E20" s="33"/>
      <c r="F20" s="33"/>
      <c r="G20" s="34">
        <f>AVERAGE(G4:G19)</f>
        <v>194.4375</v>
      </c>
      <c r="H20" s="34">
        <f t="shared" ref="H20:P20" si="3">AVERAGE(H4:H19)</f>
        <v>350.4375</v>
      </c>
      <c r="I20" s="34">
        <f t="shared" si="3"/>
        <v>209.125</v>
      </c>
      <c r="J20" s="34">
        <f t="shared" si="3"/>
        <v>366.0625</v>
      </c>
      <c r="K20" s="34">
        <f t="shared" si="3"/>
        <v>58458.875</v>
      </c>
      <c r="L20" s="34">
        <f t="shared" si="3"/>
        <v>112665.8125</v>
      </c>
      <c r="M20" s="34">
        <f t="shared" si="3"/>
        <v>62902</v>
      </c>
      <c r="N20" s="34">
        <f t="shared" si="3"/>
        <v>109991.5625</v>
      </c>
      <c r="O20" s="34">
        <f t="shared" si="3"/>
        <v>61.921706175518693</v>
      </c>
      <c r="P20" s="35">
        <f t="shared" si="3"/>
        <v>37.791751965679531</v>
      </c>
    </row>
    <row r="21" spans="1:22" x14ac:dyDescent="0.35">
      <c r="A21" s="18"/>
      <c r="B21" s="36" t="s">
        <v>74</v>
      </c>
      <c r="C21" s="37"/>
      <c r="D21" s="37"/>
      <c r="E21" s="37"/>
      <c r="F21" s="37"/>
      <c r="G21" s="8">
        <f>MEDIAN(G4:G19)</f>
        <v>163</v>
      </c>
      <c r="H21" s="8">
        <f t="shared" ref="H21:P21" si="4">MEDIAN(H4:H19)</f>
        <v>303</v>
      </c>
      <c r="I21" s="8">
        <f t="shared" si="4"/>
        <v>182</v>
      </c>
      <c r="J21" s="8">
        <f t="shared" si="4"/>
        <v>320</v>
      </c>
      <c r="K21" s="8">
        <f t="shared" si="4"/>
        <v>49106.5</v>
      </c>
      <c r="L21" s="8">
        <f t="shared" si="4"/>
        <v>149411</v>
      </c>
      <c r="M21" s="8">
        <f t="shared" si="4"/>
        <v>54776</v>
      </c>
      <c r="N21" s="8">
        <f t="shared" si="4"/>
        <v>96203.5</v>
      </c>
      <c r="O21" s="8">
        <f t="shared" si="4"/>
        <v>62.791666666666664</v>
      </c>
      <c r="P21" s="38">
        <f t="shared" si="4"/>
        <v>34.505000000000003</v>
      </c>
    </row>
    <row r="22" spans="1:22" x14ac:dyDescent="0.35">
      <c r="A22" s="18"/>
      <c r="B22" s="39" t="s">
        <v>75</v>
      </c>
      <c r="C22" s="40"/>
      <c r="D22" s="40"/>
      <c r="E22" s="40"/>
      <c r="F22" s="40"/>
      <c r="G22" s="41">
        <f>MODE(G4:G19)</f>
        <v>27</v>
      </c>
      <c r="H22" s="41">
        <f t="shared" ref="H22:P22" si="5">MODE(H4:H19)</f>
        <v>41</v>
      </c>
      <c r="I22" s="41">
        <f t="shared" si="5"/>
        <v>29</v>
      </c>
      <c r="J22" s="41">
        <f t="shared" si="5"/>
        <v>44</v>
      </c>
      <c r="K22" s="41" t="e">
        <f>MODE(K4:K19)</f>
        <v>#N/A</v>
      </c>
      <c r="L22" s="41" t="e">
        <f t="shared" si="5"/>
        <v>#N/A</v>
      </c>
      <c r="M22" s="41" t="e">
        <f t="shared" si="5"/>
        <v>#N/A</v>
      </c>
      <c r="N22" s="41" t="e">
        <f t="shared" si="5"/>
        <v>#N/A</v>
      </c>
      <c r="O22" s="41" t="e">
        <f t="shared" si="5"/>
        <v>#N/A</v>
      </c>
      <c r="P22" s="42" t="e">
        <f t="shared" si="5"/>
        <v>#N/A</v>
      </c>
    </row>
    <row r="23" spans="1:22" x14ac:dyDescent="0.35">
      <c r="A23" s="18" t="s">
        <v>72</v>
      </c>
      <c r="B23" s="32" t="s">
        <v>76</v>
      </c>
      <c r="C23" s="33"/>
      <c r="D23" s="33"/>
      <c r="E23" s="33"/>
      <c r="F23" s="33"/>
      <c r="G23">
        <f>_xlfn.VAR.S(G4:G19)</f>
        <v>31298.529166666667</v>
      </c>
      <c r="H23">
        <f>_xlfn.VAR.S(H4:H19)</f>
        <v>105646.12916666667</v>
      </c>
      <c r="I23">
        <f>_xlfn.VAR.S(I4:I19)</f>
        <v>31728.65</v>
      </c>
      <c r="J23">
        <f>_xlfn.VAR.S(J4:J19)</f>
        <v>106536.19583333333</v>
      </c>
      <c r="K23">
        <f>_xlfn.VAR.S(K4:K19)</f>
        <v>2812985273.3166666</v>
      </c>
      <c r="L23">
        <f t="shared" ref="L23:P23" si="6">_xlfn.VAR.S(L4:L19)</f>
        <v>8924254633.229166</v>
      </c>
      <c r="M23">
        <f t="shared" si="6"/>
        <v>2852393244.6666665</v>
      </c>
      <c r="N23">
        <f t="shared" si="6"/>
        <v>9592850899.1958332</v>
      </c>
      <c r="O23">
        <f t="shared" si="6"/>
        <v>223.02492088376991</v>
      </c>
      <c r="P23" s="35">
        <f t="shared" si="6"/>
        <v>157.29894581473368</v>
      </c>
    </row>
    <row r="24" spans="1:22" x14ac:dyDescent="0.35">
      <c r="A24" s="18"/>
      <c r="B24" s="36" t="s">
        <v>77</v>
      </c>
      <c r="C24" s="37"/>
      <c r="D24" s="37"/>
      <c r="E24" s="37"/>
      <c r="F24" s="37"/>
      <c r="G24">
        <f>_xlfn.STDEV.S(G4:G19)</f>
        <v>176.91390325993791</v>
      </c>
      <c r="H24">
        <f t="shared" ref="H24:P24" si="7">_xlfn.STDEV.S(H4:H19)</f>
        <v>325.03250478477787</v>
      </c>
      <c r="I24">
        <f t="shared" si="7"/>
        <v>178.1253771925831</v>
      </c>
      <c r="J24">
        <f t="shared" si="7"/>
        <v>326.39882939945318</v>
      </c>
      <c r="K24">
        <f t="shared" si="7"/>
        <v>53037.583592360868</v>
      </c>
      <c r="L24">
        <f t="shared" si="7"/>
        <v>94468.273156807336</v>
      </c>
      <c r="M24">
        <f t="shared" si="7"/>
        <v>53407.80134649494</v>
      </c>
      <c r="N24">
        <f t="shared" si="7"/>
        <v>97943.100314395982</v>
      </c>
      <c r="O24">
        <f t="shared" si="7"/>
        <v>14.93401891266279</v>
      </c>
      <c r="P24" s="38">
        <f t="shared" si="7"/>
        <v>12.541887649581847</v>
      </c>
    </row>
    <row r="25" spans="1:22" x14ac:dyDescent="0.35">
      <c r="A25" s="18"/>
      <c r="B25" s="36" t="s">
        <v>78</v>
      </c>
      <c r="C25" s="37"/>
      <c r="D25" s="37"/>
      <c r="E25" s="37"/>
      <c r="F25" s="37"/>
      <c r="G25">
        <f>G24/G20</f>
        <v>0.90987542660205933</v>
      </c>
      <c r="H25">
        <f t="shared" ref="H25:P25" si="8">H24/H20</f>
        <v>0.92750491823728298</v>
      </c>
      <c r="I25">
        <f t="shared" si="8"/>
        <v>0.85176510313249543</v>
      </c>
      <c r="J25">
        <f t="shared" si="8"/>
        <v>0.89164781806236137</v>
      </c>
      <c r="K25">
        <f t="shared" si="8"/>
        <v>0.90726315879942732</v>
      </c>
      <c r="L25">
        <f t="shared" si="8"/>
        <v>0.83848215408562676</v>
      </c>
      <c r="M25">
        <f t="shared" si="8"/>
        <v>0.84906364418452418</v>
      </c>
      <c r="N25">
        <f t="shared" si="8"/>
        <v>0.89046012337897262</v>
      </c>
      <c r="O25">
        <f t="shared" si="8"/>
        <v>0.24117583049685232</v>
      </c>
      <c r="P25" s="38">
        <f t="shared" si="8"/>
        <v>0.33186838389952722</v>
      </c>
    </row>
    <row r="26" spans="1:22" s="16" customFormat="1" ht="3.5" customHeight="1" x14ac:dyDescent="0.35">
      <c r="A26" s="27"/>
      <c r="B26" s="27"/>
      <c r="C26" s="27"/>
      <c r="D26" s="27"/>
      <c r="E26" s="27"/>
      <c r="F26" s="27"/>
    </row>
    <row r="27" spans="1:22" x14ac:dyDescent="0.35">
      <c r="B27" s="30" t="s">
        <v>79</v>
      </c>
      <c r="C27" s="30"/>
      <c r="D27" s="30"/>
      <c r="E27" s="30"/>
      <c r="F27" s="30"/>
      <c r="G27" s="29">
        <f>H20/G20</f>
        <v>1.8023143683702989</v>
      </c>
      <c r="H27" s="28"/>
      <c r="I27" s="29">
        <f>J20/I20</f>
        <v>1.7504482964734012</v>
      </c>
      <c r="J27" s="28"/>
      <c r="K27" s="29">
        <f t="shared" ref="K27:P27" si="9">L20/K20</f>
        <v>1.9272661764359988</v>
      </c>
      <c r="L27" s="28"/>
      <c r="M27" s="29">
        <f t="shared" ref="M27:P27" si="10">N20/M20</f>
        <v>1.7486178897332358</v>
      </c>
      <c r="N27" s="28"/>
      <c r="O27" s="29">
        <f t="shared" ref="O27:P27" si="11">P20/O20</f>
        <v>0.61031509465449518</v>
      </c>
      <c r="P27" s="28"/>
    </row>
    <row r="28" spans="1:22" x14ac:dyDescent="0.35">
      <c r="B28" s="30" t="s">
        <v>80</v>
      </c>
      <c r="C28" s="30"/>
      <c r="D28" s="30"/>
      <c r="E28" s="30"/>
      <c r="F28" s="30"/>
      <c r="G28" s="29">
        <f>G27/3</f>
        <v>0.60077145612343297</v>
      </c>
      <c r="H28" s="28"/>
      <c r="I28" s="29">
        <f t="shared" ref="I28" si="12">I27/3</f>
        <v>0.58348276549113376</v>
      </c>
      <c r="J28" s="28"/>
      <c r="K28" s="29">
        <f t="shared" ref="K28" si="13">K27/3</f>
        <v>0.64242205881199965</v>
      </c>
      <c r="L28" s="28"/>
      <c r="M28" s="29">
        <f t="shared" ref="M28" si="14">M27/3</f>
        <v>0.58287262991107858</v>
      </c>
      <c r="N28" s="28"/>
      <c r="O28" s="29">
        <f t="shared" ref="O28" si="15">O27/3</f>
        <v>0.20343836488483172</v>
      </c>
      <c r="P28" s="28"/>
    </row>
    <row r="30" spans="1:22" x14ac:dyDescent="0.35">
      <c r="A30" s="43" t="s">
        <v>95</v>
      </c>
      <c r="B30" s="44"/>
      <c r="C30" s="34"/>
      <c r="D30" s="34"/>
      <c r="E30" s="35"/>
    </row>
    <row r="31" spans="1:22" x14ac:dyDescent="0.35">
      <c r="A31" s="45">
        <v>29</v>
      </c>
      <c r="B31" s="46">
        <v>43</v>
      </c>
      <c r="C31" s="8"/>
      <c r="D31" s="8">
        <v>25</v>
      </c>
      <c r="E31" s="38">
        <v>40</v>
      </c>
    </row>
    <row r="32" spans="1:22" x14ac:dyDescent="0.35">
      <c r="A32" s="45">
        <v>25</v>
      </c>
      <c r="B32" s="46">
        <v>41</v>
      </c>
      <c r="C32" s="8"/>
      <c r="D32" s="8">
        <v>23</v>
      </c>
      <c r="E32" s="38">
        <v>40</v>
      </c>
      <c r="K32" t="s">
        <v>85</v>
      </c>
      <c r="V32" t="s">
        <v>86</v>
      </c>
    </row>
    <row r="33" spans="1:26" x14ac:dyDescent="0.35">
      <c r="A33" s="45">
        <v>30</v>
      </c>
      <c r="B33" s="46">
        <v>48</v>
      </c>
      <c r="C33" s="8"/>
      <c r="D33" s="8">
        <v>27</v>
      </c>
      <c r="E33" s="38">
        <v>40</v>
      </c>
      <c r="K33" t="s">
        <v>81</v>
      </c>
      <c r="L33" t="s">
        <v>82</v>
      </c>
      <c r="M33" t="s">
        <v>83</v>
      </c>
      <c r="N33" t="s">
        <v>84</v>
      </c>
      <c r="V33" t="s">
        <v>81</v>
      </c>
      <c r="W33" t="s">
        <v>82</v>
      </c>
      <c r="X33" t="s">
        <v>83</v>
      </c>
      <c r="Y33" t="s">
        <v>91</v>
      </c>
      <c r="Z33" t="s">
        <v>92</v>
      </c>
    </row>
    <row r="34" spans="1:26" x14ac:dyDescent="0.35">
      <c r="A34" s="45">
        <v>27</v>
      </c>
      <c r="B34" s="46">
        <v>41</v>
      </c>
      <c r="C34" s="8"/>
      <c r="D34" s="8">
        <v>27</v>
      </c>
      <c r="E34" s="38">
        <v>41</v>
      </c>
      <c r="K34">
        <v>1</v>
      </c>
      <c r="L34">
        <f>((K34-0.5)/16)</f>
        <v>3.125E-2</v>
      </c>
      <c r="M34">
        <f>4.91*((L34^0.14)-((1-L34)^0.14))</f>
        <v>-1.8657648402099227</v>
      </c>
      <c r="N34">
        <v>7021</v>
      </c>
      <c r="V34">
        <v>1</v>
      </c>
      <c r="W34">
        <f>((V34-0.5)/16)</f>
        <v>3.125E-2</v>
      </c>
      <c r="X34">
        <f>4.91*((W34^0.14)-((1-W34)^0.14))</f>
        <v>-1.8657648402099227</v>
      </c>
      <c r="Y34">
        <f>(37.6+37.5+37.5+39.2)/4</f>
        <v>37.950000000000003</v>
      </c>
      <c r="Z34">
        <f>(26.2+25.4+25.2+25.7+25.2+25.2+25.1+25.2+25.6+25.2+25.2+25.2+25.2+25.1+25.2+25.1+25.3+25.2+25.2+25.2+25.2+25.2+25.2+25.2+25.1+25.5+25.2+25.2+25+25.2+25.3+25.2+25.3+25.2+25.2+25.2+25.1+25.2+25.2+25.2+25.2+24.9+25.1+25+25.1+25.1+25.2+25+25.2+25.2+25.2+25.2+25.1+25.2+25.3+25.2+25.2+25.2+25.2+25.1+25.2+25.2+25.1+25.1+25.2+25.4+25.5+25+25.2+25.1+25.2+25.1+25.2+25.2+25.2+25.1+25.2)/76</f>
        <v>25.540789473684217</v>
      </c>
    </row>
    <row r="35" spans="1:26" x14ac:dyDescent="0.35">
      <c r="A35" s="45">
        <v>401</v>
      </c>
      <c r="B35" s="46">
        <v>757</v>
      </c>
      <c r="C35" s="8"/>
      <c r="D35" s="8">
        <v>352</v>
      </c>
      <c r="E35" s="38">
        <v>834</v>
      </c>
      <c r="K35">
        <v>2</v>
      </c>
      <c r="L35">
        <f>((K35-0.5)/16)</f>
        <v>9.375E-2</v>
      </c>
      <c r="M35">
        <f t="shared" ref="M35:M49" si="16">4.91*((L35^0.14)-((1-L35)^0.14))</f>
        <v>-1.3178098407415364</v>
      </c>
      <c r="N35">
        <v>7688</v>
      </c>
      <c r="V35">
        <v>2</v>
      </c>
      <c r="W35">
        <f>((V35-0.5)/16)</f>
        <v>9.375E-2</v>
      </c>
      <c r="X35">
        <f t="shared" ref="X35:X49" si="17">4.91*((W35^0.14)-((1-W35)^0.14))</f>
        <v>-1.3178098407415364</v>
      </c>
      <c r="Y35">
        <f>(38.4+38.4+37.7+37.8+37.5)/5</f>
        <v>37.96</v>
      </c>
      <c r="Z35">
        <f>(25.1+25.1+25.1+25+25.1+25+25.2+25.1+25.1+25+25.1+25.1+25.2+25.2+25.4+25.2+25.2+25.1+25.1+25.1+25.1+25.1+25+25.1+25.2+25.1+25.1+25.2+25.1+25.2+25.1+25.2+25.6+25+25.2+25.3+25.2+25.2+25.1+25+25.1+25.4+25.1+25.2+25.1+25.1+25.1+25.5+25.2+25+25.1+25.2+25.1+25.1+25+25.2+25.1+25+25+25.1+25.2+25.1+25.1)/62</f>
        <v>25.54354838709677</v>
      </c>
    </row>
    <row r="36" spans="1:26" x14ac:dyDescent="0.35">
      <c r="A36" s="45">
        <v>422</v>
      </c>
      <c r="B36" s="46">
        <v>605</v>
      </c>
      <c r="C36" s="8"/>
      <c r="D36" s="8">
        <v>296</v>
      </c>
      <c r="E36" s="38">
        <v>602</v>
      </c>
      <c r="K36">
        <v>3</v>
      </c>
      <c r="L36">
        <f t="shared" ref="L35:L49" si="18">((K36-0.5)/16)</f>
        <v>0.15625</v>
      </c>
      <c r="M36">
        <f t="shared" si="16"/>
        <v>-1.0082783038771823</v>
      </c>
      <c r="N36">
        <v>7785</v>
      </c>
      <c r="V36">
        <v>3</v>
      </c>
      <c r="W36">
        <f t="shared" ref="W36:W49" si="19">((V36-0.5)/16)</f>
        <v>0.15625</v>
      </c>
      <c r="X36">
        <f t="shared" si="17"/>
        <v>-1.0082783038771823</v>
      </c>
      <c r="Y36">
        <f>(44.4+45.2)/2</f>
        <v>44.8</v>
      </c>
      <c r="Z36">
        <f>(25.5+25.6+25.7)/3</f>
        <v>25.599999999999998</v>
      </c>
    </row>
    <row r="37" spans="1:26" x14ac:dyDescent="0.35">
      <c r="A37" s="45">
        <v>409</v>
      </c>
      <c r="B37" s="46">
        <v>601</v>
      </c>
      <c r="C37" s="8"/>
      <c r="D37" s="8">
        <v>312</v>
      </c>
      <c r="E37" s="38">
        <v>652</v>
      </c>
      <c r="K37">
        <v>4</v>
      </c>
      <c r="L37">
        <f t="shared" si="18"/>
        <v>0.21875</v>
      </c>
      <c r="M37">
        <f t="shared" si="16"/>
        <v>-0.77427005635431245</v>
      </c>
      <c r="N37">
        <v>8123</v>
      </c>
      <c r="V37">
        <v>4</v>
      </c>
      <c r="W37">
        <f t="shared" si="19"/>
        <v>0.21875</v>
      </c>
      <c r="X37">
        <f t="shared" si="17"/>
        <v>-0.77427005635431245</v>
      </c>
      <c r="Y37">
        <f>(45.8+45.8)/2</f>
        <v>45.8</v>
      </c>
      <c r="Z37">
        <f>(25.5+25.7+25.4+25.7+25.1+25.1+25.2+25+25.2+25.2+25.3+25.2+25.3+25.2+25.2+25.2+25.4+25.2+25.2+25.1+25.1+25.2+25.7+25.1+25.1+25.2+25.1+25.1+25+25.2+25.2+25.1+25.1+25.2+25.2+25.1+25.2+25.1+25.2+25+25.2+25+25.4+25.4+25.1+25.1+25.2+25.1+25.1+25+25.2+25.1+25.1+25.2+25.1+25+25.5+25.1+25.2+25.7+25+25.1)/61</f>
        <v>25.614754098360656</v>
      </c>
    </row>
    <row r="38" spans="1:26" x14ac:dyDescent="0.35">
      <c r="A38" s="45">
        <v>400</v>
      </c>
      <c r="B38" s="46">
        <v>558</v>
      </c>
      <c r="C38" s="8"/>
      <c r="D38" s="8">
        <v>306</v>
      </c>
      <c r="E38" s="38">
        <v>664</v>
      </c>
      <c r="K38">
        <v>5</v>
      </c>
      <c r="L38">
        <f t="shared" si="18"/>
        <v>0.28125</v>
      </c>
      <c r="M38">
        <f t="shared" si="16"/>
        <v>-0.57709366971925891</v>
      </c>
      <c r="N38">
        <v>8201</v>
      </c>
      <c r="V38">
        <v>5</v>
      </c>
      <c r="W38">
        <f t="shared" si="19"/>
        <v>0.28125</v>
      </c>
      <c r="X38">
        <f t="shared" si="17"/>
        <v>-0.57709366971925891</v>
      </c>
      <c r="Y38">
        <f>(57.2+56.8+56.3+57.4+55.1+54.4+56.6+56.1+56.1+56.5+56.5+56.8+57.1+56.3+56.1+56.8+56.7+57.2+56.7+56.7+56.9+57.8+58.4+56.7+56.9+57.1+56.4+57+56.7+57.6+57.1+57.1+58.5+56.3+55.8+56.9+57.1)/37</f>
        <v>56.748648648648654</v>
      </c>
      <c r="Z38">
        <f>(25.1+25.9+25.2+25+25.7+25.2+25.1+25.2+25+25.2+25.2+25.2+25+25.2+25.1+25.2+25.2+25.1+24.8+25.2+25+25.1+25.2+25+25.2+25.1+25.2+25.1+25.3+25.2+25.1+25.2+25.2+25.3+25.2+25.1+24.9+25.2+25+25.2+25+25.2+25.2+25.1+25+25.2+25.2+25.2+25.1+25.2+25.1+25.1+25.9+25.1+25.2+25.2+25.5+26+25.2)/58</f>
        <v>25.625862068965525</v>
      </c>
    </row>
    <row r="39" spans="1:26" x14ac:dyDescent="0.35">
      <c r="A39" s="45">
        <f>AVERAGE(A31:A38)</f>
        <v>217.875</v>
      </c>
      <c r="B39" s="46">
        <f>AVERAGE(B31:B38)</f>
        <v>336.75</v>
      </c>
      <c r="C39" s="8"/>
      <c r="D39" s="46">
        <f t="shared" ref="D39:E39" si="20">AVERAGE(D31:D38)</f>
        <v>171</v>
      </c>
      <c r="E39" s="47">
        <f t="shared" si="20"/>
        <v>364.125</v>
      </c>
      <c r="K39">
        <v>6</v>
      </c>
      <c r="L39">
        <f t="shared" si="18"/>
        <v>0.34375</v>
      </c>
      <c r="M39">
        <f t="shared" si="16"/>
        <v>-0.4006301257381869</v>
      </c>
      <c r="N39">
        <v>8278</v>
      </c>
      <c r="V39">
        <v>6</v>
      </c>
      <c r="W39">
        <f t="shared" si="19"/>
        <v>0.34375</v>
      </c>
      <c r="X39">
        <f t="shared" si="17"/>
        <v>-0.4006301257381869</v>
      </c>
      <c r="Y39">
        <f>(57.3+57.7+55.6+58.2+56.9+59.5+55.8+59.2+58.1+57.1+56+58.4+56.1+58.1+56.4+56.3+58.5+56+57.8+56.1+57.7+56.3+56.6+58.9+57+56.1+56.6+59.2+56.5)/29</f>
        <v>57.241379310344811</v>
      </c>
      <c r="Z39">
        <f>(25.7+25.8+25.7+25.7+25.8+26.2)/6</f>
        <v>25.816666666666666</v>
      </c>
    </row>
    <row r="40" spans="1:26" x14ac:dyDescent="0.35">
      <c r="A40" s="45"/>
      <c r="B40" s="46"/>
      <c r="C40" s="8"/>
      <c r="D40" s="8"/>
      <c r="E40" s="38"/>
      <c r="K40">
        <v>7</v>
      </c>
      <c r="L40">
        <f t="shared" si="18"/>
        <v>0.40625</v>
      </c>
      <c r="M40">
        <f t="shared" si="16"/>
        <v>-0.23617194000999964</v>
      </c>
      <c r="N40">
        <v>8909</v>
      </c>
      <c r="V40">
        <v>7</v>
      </c>
      <c r="W40">
        <f t="shared" si="19"/>
        <v>0.40625</v>
      </c>
      <c r="X40">
        <f t="shared" si="17"/>
        <v>-0.23617194000999964</v>
      </c>
      <c r="Y40">
        <f>(58.1+58.6+60.3+58.3+58.6+60.2+58.8+57.5+60.2+60.5+58.7+58.2+60+59.5+58.6+58.8+60.2+60.5+58.1+59+60.2+58.7+57.9+58.4+57.8+60.5+59.3+57.4+59.8+60.2)/30</f>
        <v>59.096666666666678</v>
      </c>
      <c r="Z40">
        <f>(26+26.2+26.6)/3</f>
        <v>26.266666666666669</v>
      </c>
    </row>
    <row r="41" spans="1:26" x14ac:dyDescent="0.35">
      <c r="A41" s="48">
        <f>B39/A39</f>
        <v>1.5456110154905336</v>
      </c>
      <c r="B41" s="49"/>
      <c r="C41" s="8"/>
      <c r="D41" s="49">
        <f>E39/D39</f>
        <v>2.1293859649122808</v>
      </c>
      <c r="E41" s="50"/>
      <c r="K41">
        <v>8</v>
      </c>
      <c r="L41">
        <f t="shared" si="18"/>
        <v>0.46875</v>
      </c>
      <c r="M41">
        <f t="shared" si="16"/>
        <v>-7.8059966366998385E-2</v>
      </c>
      <c r="N41">
        <v>9144</v>
      </c>
      <c r="V41">
        <v>8</v>
      </c>
      <c r="W41">
        <f t="shared" si="19"/>
        <v>0.46875</v>
      </c>
      <c r="X41">
        <f t="shared" si="17"/>
        <v>-7.8059966366998385E-2</v>
      </c>
      <c r="Y41">
        <f>(65+60+62.5+58.9+61.7+59.3+61.5+59.3+60.9+59+60.8+61.2+59.3+61.7+60.5+60+62.1+58.3+62+62+59.1+61.3+60.2+60.1+61.4+58.9+61.9+58.6+61.1+60.6+59.8)/30</f>
        <v>62.633333333333326</v>
      </c>
      <c r="Z41">
        <f>(26.2+26.7+26.7+26+26.7)/5</f>
        <v>26.459999999999997</v>
      </c>
    </row>
    <row r="42" spans="1:26" x14ac:dyDescent="0.35">
      <c r="A42" s="48">
        <f>A41/2</f>
        <v>0.7728055077452668</v>
      </c>
      <c r="B42" s="49"/>
      <c r="C42" s="8"/>
      <c r="D42" s="9">
        <f>D41/4</f>
        <v>0.53234649122807021</v>
      </c>
      <c r="E42" s="51"/>
      <c r="K42">
        <v>9</v>
      </c>
      <c r="L42">
        <f t="shared" si="18"/>
        <v>0.53125</v>
      </c>
      <c r="M42">
        <f t="shared" si="16"/>
        <v>7.8059966366998385E-2</v>
      </c>
      <c r="N42">
        <v>89069</v>
      </c>
      <c r="V42">
        <v>9</v>
      </c>
      <c r="W42">
        <f t="shared" si="19"/>
        <v>0.53125</v>
      </c>
      <c r="X42">
        <f t="shared" si="17"/>
        <v>7.8059966366998385E-2</v>
      </c>
      <c r="Y42">
        <f>(62.5+62.9+62.9+63.5)/4</f>
        <v>62.95</v>
      </c>
      <c r="Z42">
        <f>(50.8+51+51+50.8+51.7)/6</f>
        <v>42.550000000000004</v>
      </c>
    </row>
    <row r="43" spans="1:26" x14ac:dyDescent="0.35">
      <c r="A43" s="52">
        <f>(((1/A41)-(1/2))/(1 - (1/2)))</f>
        <v>0.29398663697104666</v>
      </c>
      <c r="B43" s="53"/>
      <c r="C43" s="41"/>
      <c r="D43" s="53">
        <f>(((1/D41)-(1/4))/(1 - (1/4)))</f>
        <v>0.29282526604874692</v>
      </c>
      <c r="E43" s="54"/>
      <c r="K43">
        <v>10</v>
      </c>
      <c r="L43">
        <f t="shared" si="18"/>
        <v>0.59375</v>
      </c>
      <c r="M43">
        <f t="shared" si="16"/>
        <v>0.23617194000999964</v>
      </c>
      <c r="N43">
        <v>91952</v>
      </c>
      <c r="V43">
        <v>10</v>
      </c>
      <c r="W43">
        <f t="shared" si="19"/>
        <v>0.59375</v>
      </c>
      <c r="X43">
        <f t="shared" si="17"/>
        <v>0.23617194000999964</v>
      </c>
      <c r="Y43">
        <f>(62+64.1+62.3+63.8)/4</f>
        <v>63.05</v>
      </c>
      <c r="Z43">
        <f>(50.5+50+50.5+50.2+51.7+51.3+50+51+50+50.5+50+50.2+50.7+50.5+50.7+50.2+50.5+50.2+50+50+51.2+50+50+50+50+49.8+50.2+50+49.8+50.2+50+50+50.2+50.3+49.8+50+50+50+50+50.3+50+50+50+50+50.3+49.7+50.3+50+50+50+49.8+50+50+50+50+50.2+49.8+50.5+50+50.2+49.8+50)/62</f>
        <v>50.179032258064524</v>
      </c>
    </row>
    <row r="44" spans="1:26" x14ac:dyDescent="0.35">
      <c r="K44">
        <v>11</v>
      </c>
      <c r="L44">
        <f t="shared" si="18"/>
        <v>0.65625</v>
      </c>
      <c r="M44">
        <f t="shared" si="16"/>
        <v>0.4006301257381869</v>
      </c>
      <c r="N44">
        <v>93702</v>
      </c>
      <c r="V44">
        <v>11</v>
      </c>
      <c r="W44">
        <f t="shared" si="19"/>
        <v>0.65625</v>
      </c>
      <c r="X44">
        <f t="shared" si="17"/>
        <v>0.4006301257381869</v>
      </c>
      <c r="Y44">
        <f>(68.9+68.5+66.3)/3</f>
        <v>67.899999999999991</v>
      </c>
      <c r="Z44">
        <f>(52+50.8+50+50.7+50.5+50.5+50.5+50.3+50.3+50+50.3+50.2+50.2+50.3+50.3+50.3+50+50.3+50+50.2+50.3+50.2+50.2+50+50.3+50.2+50.2+50+50+50.5+50.3+50+50.5+50.3+50.3+50+50.3+50.3+50.2+50.5+50+50.3+50.7+51+50.2+50.2+50.2+50.2+50.3+50+50+50.2+50.2+50)/54</f>
        <v>50.292592592592577</v>
      </c>
    </row>
    <row r="45" spans="1:26" x14ac:dyDescent="0.35">
      <c r="K45">
        <v>12</v>
      </c>
      <c r="L45">
        <f t="shared" si="18"/>
        <v>0.71875</v>
      </c>
      <c r="M45">
        <f t="shared" si="16"/>
        <v>0.57709366971925891</v>
      </c>
      <c r="N45">
        <v>105633</v>
      </c>
      <c r="V45">
        <v>12</v>
      </c>
      <c r="W45">
        <f t="shared" si="19"/>
        <v>0.71875</v>
      </c>
      <c r="X45">
        <f t="shared" si="17"/>
        <v>0.57709366971925891</v>
      </c>
      <c r="Y45">
        <f>(70.9+70.5+70.3)/3</f>
        <v>70.566666666666663</v>
      </c>
      <c r="Z45">
        <f>(51.8+51.2+51+50.5+50.5+51.2+50.5+50.3+50.7+50.3+50.5+50.7+50.7+50.5+50.3+50.7+50.3+50.3+50.3+50.3+50.2+50.7+50.3+50.3+51+50+50.2+50.2+50+50.5+50+50.5+50.3+50.2+50.2+50.3+50.3+50.3+50.2+50.5+50.7+50.3+50.2+50.7+50.2+50.2+50.3+50.8+50.7+50.5+51.3+50.2+50.3+50.8+50.3+50.2+50.5+50.3+50.2)/59</f>
        <v>50.466101694915253</v>
      </c>
    </row>
    <row r="46" spans="1:26" x14ac:dyDescent="0.35">
      <c r="K46">
        <v>13</v>
      </c>
      <c r="L46">
        <f t="shared" si="18"/>
        <v>0.78125</v>
      </c>
      <c r="M46">
        <f t="shared" si="16"/>
        <v>0.77427005635431245</v>
      </c>
      <c r="N46">
        <v>120116</v>
      </c>
      <c r="V46">
        <v>13</v>
      </c>
      <c r="W46">
        <f t="shared" si="19"/>
        <v>0.78125</v>
      </c>
      <c r="X46">
        <f t="shared" si="17"/>
        <v>0.77427005635431245</v>
      </c>
      <c r="Y46">
        <f>(80.1+78+78.5+80.2+78+78+79.6+78.1+78.6+80+78.6+78.6+79.3+80.6+77+78.7+79.1+78.7+77.8+78.4+79.5+80.1+78.1+77.8+78.3+80.1+78.6+77.2+79.1+79.9+78.6+78.2+78.9+79.7+78.5+78.1+78.8+80.4+78.2+78.5+79.3+80.4+78.4)/43</f>
        <v>78.851162790697657</v>
      </c>
      <c r="Z46">
        <f>(50.3+52+51.3+50.3+51.3+50+49.8+50.8+50+49.8+50.2+50.2+50.2+50.2+50.2+50.7+50.3+50+50+51+50.5+50+50.3+50+50.2+51.5+50.2+50.2+50.5+50+50.2+50.5+50+50.2+50+50.3+50.3+50.3+50.2+50.2+50.2+50.2+50.2+50.3+50.2+50.2+50.3+50.2+50.3+50.3+50.2+50.2+50.2+50.5+50+50.2+50.3+49.8+50.3+50+50.2+50+50.2+49.8+50.2+50.2+50+50+49.8+50.2+59.8+50.2+50.5+50+49.8+50.2+50.3)/76</f>
        <v>51.048684210526311</v>
      </c>
    </row>
    <row r="47" spans="1:26" x14ac:dyDescent="0.35">
      <c r="K47">
        <v>14</v>
      </c>
      <c r="L47">
        <f t="shared" si="18"/>
        <v>0.84375</v>
      </c>
      <c r="M47">
        <f t="shared" si="16"/>
        <v>1.0082783038771823</v>
      </c>
      <c r="N47">
        <v>120300</v>
      </c>
      <c r="V47">
        <v>14</v>
      </c>
      <c r="W47">
        <f t="shared" si="19"/>
        <v>0.84375</v>
      </c>
      <c r="X47">
        <f t="shared" si="17"/>
        <v>1.0082783038771823</v>
      </c>
      <c r="Y47">
        <f>(81.3+80.1+78.6+79.5+80+79.1+78.6+78.8+79.6+78.4+80.1+77.8+78.6+79.3+79.8+78.7+79+78.6+79.8+78.3+79+79.1+80.1+80.1+79.6+79.4+80+80.5+78.8+79.6+80.6+79.6+78.6+79.9+81.2+79.6+78.9+79.3+81.1+78.1+80.9+79.1)/42</f>
        <v>79.454761904761881</v>
      </c>
      <c r="Z47">
        <f>(51.3+51.2+52+50.5+50.7+50.8)/6</f>
        <v>51.083333333333336</v>
      </c>
    </row>
    <row r="48" spans="1:26" x14ac:dyDescent="0.35">
      <c r="K48">
        <v>15</v>
      </c>
      <c r="L48">
        <f t="shared" si="18"/>
        <v>0.90625</v>
      </c>
      <c r="M48">
        <f t="shared" si="16"/>
        <v>1.3178098407415364</v>
      </c>
      <c r="N48">
        <v>122729</v>
      </c>
      <c r="V48">
        <v>15</v>
      </c>
      <c r="W48">
        <f t="shared" si="19"/>
        <v>0.90625</v>
      </c>
      <c r="X48">
        <f t="shared" si="17"/>
        <v>1.3178098407415364</v>
      </c>
      <c r="Y48">
        <f>(81.5+83.1+81.2+82.5+82.6+82.7+81.6+81.5+83.4+82.1+81.8+81.6+82.6+80.9+83.3+81.4+83.9+81.6+82.6+82.2+82+81.1+82.7+81.5+82.7+80.7+83.1+80.8+81.2+82.6+79.7+81.9+82+81.6+81.7+81.6+82.1+81.3+82.6+81.3)/40</f>
        <v>81.957499999999982</v>
      </c>
      <c r="Z48">
        <f>(52.8+51.8+51.3+51+49.5)/5</f>
        <v>51.279999999999994</v>
      </c>
    </row>
    <row r="49" spans="11:26" x14ac:dyDescent="0.35">
      <c r="K49">
        <v>16</v>
      </c>
      <c r="L49">
        <f t="shared" si="18"/>
        <v>0.96875</v>
      </c>
      <c r="M49">
        <f t="shared" si="16"/>
        <v>1.8657648402099227</v>
      </c>
      <c r="N49">
        <v>126692</v>
      </c>
      <c r="V49">
        <v>16</v>
      </c>
      <c r="W49">
        <f t="shared" si="19"/>
        <v>0.96875</v>
      </c>
      <c r="X49">
        <f t="shared" si="17"/>
        <v>1.8657648402099227</v>
      </c>
      <c r="Y49">
        <f>(82.5+82.4+82.1+82+80.8+81.9+81.9+80.8+82+80.8+82.3+81.1+82.3+81+82.4+81.5+82.7+80.6+82.8+81.7+80.8+82.9+81.3+81.1+82.9+81.5+81.9+82.3+80.4+82.6+82.7+81.1+82.6+81.6+83.4+81+80+78.7+82.3+81)/39</f>
        <v>83.787179487179486</v>
      </c>
      <c r="Z49">
        <f>(51.7+51.2+51+51.3)/4</f>
        <v>51.3</v>
      </c>
    </row>
    <row r="51" spans="11:26" x14ac:dyDescent="0.35">
      <c r="K51" t="s">
        <v>81</v>
      </c>
      <c r="L51" t="s">
        <v>82</v>
      </c>
      <c r="M51" t="s">
        <v>83</v>
      </c>
      <c r="N51" t="s">
        <v>84</v>
      </c>
    </row>
    <row r="52" spans="11:26" x14ac:dyDescent="0.35">
      <c r="K52">
        <v>1</v>
      </c>
      <c r="L52">
        <f>((K52-0.5)/8)</f>
        <v>6.25E-2</v>
      </c>
      <c r="M52">
        <f>4.91*((L52^0.14)-((1-L52)^0.14))</f>
        <v>-1.5353724165064226</v>
      </c>
      <c r="N52">
        <v>7021</v>
      </c>
    </row>
    <row r="53" spans="11:26" x14ac:dyDescent="0.35">
      <c r="K53">
        <v>2</v>
      </c>
      <c r="L53">
        <f t="shared" ref="L53:L59" si="21">((K53-0.5)/8)</f>
        <v>0.1875</v>
      </c>
      <c r="M53">
        <f t="shared" ref="M53:M59" si="22">4.91*((L53^0.14)-((1-L53)^0.14))</f>
        <v>-0.88512253646756878</v>
      </c>
      <c r="N53">
        <v>7688</v>
      </c>
    </row>
    <row r="54" spans="11:26" x14ac:dyDescent="0.35">
      <c r="K54">
        <v>3</v>
      </c>
      <c r="L54">
        <f t="shared" si="21"/>
        <v>0.3125</v>
      </c>
      <c r="M54">
        <f t="shared" si="22"/>
        <v>-0.48691908378101556</v>
      </c>
      <c r="N54">
        <v>7785</v>
      </c>
    </row>
    <row r="55" spans="11:26" x14ac:dyDescent="0.35">
      <c r="K55">
        <v>4</v>
      </c>
      <c r="L55">
        <f t="shared" si="21"/>
        <v>0.4375</v>
      </c>
      <c r="M55">
        <f t="shared" si="22"/>
        <v>-0.15661248908966294</v>
      </c>
      <c r="N55">
        <v>8123</v>
      </c>
    </row>
    <row r="56" spans="11:26" x14ac:dyDescent="0.35">
      <c r="K56">
        <v>5</v>
      </c>
      <c r="L56">
        <f t="shared" si="21"/>
        <v>0.5625</v>
      </c>
      <c r="M56">
        <f t="shared" si="22"/>
        <v>0.15661248908966294</v>
      </c>
      <c r="N56">
        <v>8201</v>
      </c>
    </row>
    <row r="57" spans="11:26" x14ac:dyDescent="0.35">
      <c r="K57">
        <v>6</v>
      </c>
      <c r="L57">
        <f t="shared" si="21"/>
        <v>0.6875</v>
      </c>
      <c r="M57">
        <f t="shared" si="22"/>
        <v>0.48691908378101556</v>
      </c>
      <c r="N57">
        <v>8278</v>
      </c>
    </row>
    <row r="58" spans="11:26" x14ac:dyDescent="0.35">
      <c r="K58">
        <v>7</v>
      </c>
      <c r="L58">
        <f t="shared" si="21"/>
        <v>0.8125</v>
      </c>
      <c r="M58">
        <f t="shared" si="22"/>
        <v>0.88512253646756878</v>
      </c>
      <c r="N58">
        <v>8909</v>
      </c>
    </row>
    <row r="59" spans="11:26" x14ac:dyDescent="0.35">
      <c r="K59">
        <v>8</v>
      </c>
      <c r="L59">
        <f t="shared" si="21"/>
        <v>0.9375</v>
      </c>
      <c r="M59">
        <f t="shared" si="22"/>
        <v>1.5353724165064226</v>
      </c>
      <c r="N59">
        <v>9144</v>
      </c>
    </row>
    <row r="61" spans="11:26" x14ac:dyDescent="0.35">
      <c r="K61" t="s">
        <v>81</v>
      </c>
      <c r="L61" t="s">
        <v>82</v>
      </c>
      <c r="M61" t="s">
        <v>83</v>
      </c>
      <c r="N61" t="s">
        <v>84</v>
      </c>
    </row>
    <row r="62" spans="11:26" x14ac:dyDescent="0.35">
      <c r="K62">
        <v>1</v>
      </c>
      <c r="L62">
        <f>((K62-0.5)/8)</f>
        <v>6.25E-2</v>
      </c>
      <c r="M62">
        <f>4.91*((L62^0.14)-((1-L62)^0.14))</f>
        <v>-1.5353724165064226</v>
      </c>
      <c r="N62">
        <v>89069</v>
      </c>
    </row>
    <row r="63" spans="11:26" x14ac:dyDescent="0.35">
      <c r="K63">
        <v>2</v>
      </c>
      <c r="L63">
        <f t="shared" ref="L63:L69" si="23">((K63-0.5)/8)</f>
        <v>0.1875</v>
      </c>
      <c r="M63">
        <f t="shared" ref="M63:M69" si="24">4.91*((L63^0.14)-((1-L63)^0.14))</f>
        <v>-0.88512253646756878</v>
      </c>
      <c r="N63">
        <v>91952</v>
      </c>
    </row>
    <row r="64" spans="11:26" x14ac:dyDescent="0.35">
      <c r="K64">
        <v>3</v>
      </c>
      <c r="L64">
        <f t="shared" si="23"/>
        <v>0.3125</v>
      </c>
      <c r="M64">
        <f t="shared" si="24"/>
        <v>-0.48691908378101556</v>
      </c>
      <c r="N64">
        <v>93702</v>
      </c>
    </row>
    <row r="65" spans="11:14" x14ac:dyDescent="0.35">
      <c r="K65">
        <v>4</v>
      </c>
      <c r="L65">
        <f t="shared" si="23"/>
        <v>0.4375</v>
      </c>
      <c r="M65">
        <f t="shared" si="24"/>
        <v>-0.15661248908966294</v>
      </c>
      <c r="N65">
        <v>105633</v>
      </c>
    </row>
    <row r="66" spans="11:14" x14ac:dyDescent="0.35">
      <c r="K66">
        <v>5</v>
      </c>
      <c r="L66">
        <f t="shared" si="23"/>
        <v>0.5625</v>
      </c>
      <c r="M66">
        <f t="shared" si="24"/>
        <v>0.15661248908966294</v>
      </c>
      <c r="N66">
        <v>120116</v>
      </c>
    </row>
    <row r="67" spans="11:14" x14ac:dyDescent="0.35">
      <c r="K67">
        <v>6</v>
      </c>
      <c r="L67">
        <f t="shared" si="23"/>
        <v>0.6875</v>
      </c>
      <c r="M67">
        <f t="shared" si="24"/>
        <v>0.48691908378101556</v>
      </c>
      <c r="N67">
        <v>120300</v>
      </c>
    </row>
    <row r="68" spans="11:14" x14ac:dyDescent="0.35">
      <c r="K68">
        <v>7</v>
      </c>
      <c r="L68">
        <f t="shared" si="23"/>
        <v>0.8125</v>
      </c>
      <c r="M68">
        <f t="shared" si="24"/>
        <v>0.88512253646756878</v>
      </c>
      <c r="N68">
        <v>122729</v>
      </c>
    </row>
    <row r="69" spans="11:14" x14ac:dyDescent="0.35">
      <c r="K69">
        <v>8</v>
      </c>
      <c r="L69">
        <f t="shared" si="23"/>
        <v>0.9375</v>
      </c>
      <c r="M69">
        <f t="shared" si="24"/>
        <v>1.5353724165064226</v>
      </c>
      <c r="N69">
        <v>126692</v>
      </c>
    </row>
  </sheetData>
  <sortState xmlns:xlrd2="http://schemas.microsoft.com/office/spreadsheetml/2017/richdata2" ref="Y34:Y49">
    <sortCondition ref="Y34:Y49"/>
  </sortState>
  <mergeCells count="35">
    <mergeCell ref="A41:B41"/>
    <mergeCell ref="D41:E41"/>
    <mergeCell ref="A42:B42"/>
    <mergeCell ref="D42:E42"/>
    <mergeCell ref="A43:B43"/>
    <mergeCell ref="D43:E43"/>
    <mergeCell ref="K27:L27"/>
    <mergeCell ref="K28:L28"/>
    <mergeCell ref="M27:N27"/>
    <mergeCell ref="M28:N28"/>
    <mergeCell ref="O27:P27"/>
    <mergeCell ref="O28:P28"/>
    <mergeCell ref="B27:F27"/>
    <mergeCell ref="B28:F28"/>
    <mergeCell ref="G27:H27"/>
    <mergeCell ref="G28:H28"/>
    <mergeCell ref="I27:J27"/>
    <mergeCell ref="I28:J28"/>
    <mergeCell ref="A20:A22"/>
    <mergeCell ref="A23:A25"/>
    <mergeCell ref="B20:F20"/>
    <mergeCell ref="B21:F21"/>
    <mergeCell ref="B22:F22"/>
    <mergeCell ref="B23:F23"/>
    <mergeCell ref="B24:F24"/>
    <mergeCell ref="B25:F25"/>
    <mergeCell ref="C1:F2"/>
    <mergeCell ref="B1:B2"/>
    <mergeCell ref="G1:P1"/>
    <mergeCell ref="A1:A3"/>
    <mergeCell ref="G2:H2"/>
    <mergeCell ref="I2:J2"/>
    <mergeCell ref="K2:L2"/>
    <mergeCell ref="M2:N2"/>
    <mergeCell ref="O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6F3C-8E59-4CA0-B280-383BDEF9DD3C}">
  <dimension ref="A1:S27"/>
  <sheetViews>
    <sheetView workbookViewId="0">
      <selection activeCell="E28" sqref="E28"/>
    </sheetView>
  </sheetViews>
  <sheetFormatPr baseColWidth="10" defaultRowHeight="14.5" x14ac:dyDescent="0.35"/>
  <cols>
    <col min="6" max="6" width="1.6328125" style="16" customWidth="1"/>
    <col min="8" max="8" width="1.6328125" style="16" customWidth="1"/>
  </cols>
  <sheetData>
    <row r="1" spans="1:19" x14ac:dyDescent="0.35">
      <c r="A1" s="18" t="s">
        <v>0</v>
      </c>
      <c r="B1" s="19" t="s">
        <v>22</v>
      </c>
      <c r="C1" s="19" t="s">
        <v>2</v>
      </c>
      <c r="D1" s="19" t="s">
        <v>3</v>
      </c>
      <c r="E1" s="19" t="s">
        <v>4</v>
      </c>
      <c r="G1" s="17" t="s">
        <v>23</v>
      </c>
    </row>
    <row r="2" spans="1:19" x14ac:dyDescent="0.35">
      <c r="A2" s="18"/>
      <c r="B2" s="20" t="s">
        <v>18</v>
      </c>
      <c r="C2" s="20" t="s">
        <v>19</v>
      </c>
      <c r="D2" s="20" t="s">
        <v>20</v>
      </c>
      <c r="E2" s="20" t="s">
        <v>21</v>
      </c>
      <c r="F2" s="21"/>
      <c r="G2" s="23" t="s">
        <v>24</v>
      </c>
      <c r="H2" s="22"/>
      <c r="I2" s="20" t="s">
        <v>30</v>
      </c>
      <c r="J2" s="20" t="s">
        <v>31</v>
      </c>
      <c r="K2" s="20" t="s">
        <v>32</v>
      </c>
      <c r="L2" s="20" t="s">
        <v>33</v>
      </c>
      <c r="M2" s="20" t="s">
        <v>34</v>
      </c>
      <c r="N2" s="20" t="s">
        <v>35</v>
      </c>
      <c r="O2" s="20" t="s">
        <v>36</v>
      </c>
      <c r="P2" s="20" t="s">
        <v>40</v>
      </c>
      <c r="Q2" s="20" t="s">
        <v>37</v>
      </c>
      <c r="R2" s="20" t="s">
        <v>38</v>
      </c>
      <c r="S2" s="20" t="s">
        <v>39</v>
      </c>
    </row>
    <row r="3" spans="1:19" x14ac:dyDescent="0.35">
      <c r="A3" s="14">
        <v>0</v>
      </c>
      <c r="B3">
        <v>-1</v>
      </c>
      <c r="C3">
        <v>-1</v>
      </c>
      <c r="D3">
        <v>-1</v>
      </c>
      <c r="E3">
        <v>-1</v>
      </c>
      <c r="G3">
        <f>(68.9+68.5+66.3)/3</f>
        <v>67.899999999999991</v>
      </c>
      <c r="I3">
        <f>B3*C3</f>
        <v>1</v>
      </c>
      <c r="J3">
        <f>C3*D3</f>
        <v>1</v>
      </c>
      <c r="K3">
        <f>B3*E3</f>
        <v>1</v>
      </c>
      <c r="L3">
        <f>B3*C3*D3</f>
        <v>-1</v>
      </c>
      <c r="M3">
        <f>B3*D3*E3</f>
        <v>-1</v>
      </c>
      <c r="N3">
        <f>C3*D3</f>
        <v>1</v>
      </c>
      <c r="O3">
        <f>C3*E3</f>
        <v>1</v>
      </c>
      <c r="P3">
        <f>C3*B3*E3</f>
        <v>-1</v>
      </c>
      <c r="Q3">
        <f>C3*D3*E3</f>
        <v>-1</v>
      </c>
      <c r="R3">
        <f>D3*E3</f>
        <v>1</v>
      </c>
      <c r="S3">
        <f>B3*C3*D3*E3</f>
        <v>1</v>
      </c>
    </row>
    <row r="4" spans="1:19" x14ac:dyDescent="0.35">
      <c r="A4" s="14">
        <v>1</v>
      </c>
      <c r="B4">
        <v>-1</v>
      </c>
      <c r="C4">
        <v>1</v>
      </c>
      <c r="D4">
        <v>-1</v>
      </c>
      <c r="E4">
        <v>1</v>
      </c>
      <c r="G4">
        <f>(70.9+70.5+70.3)/3</f>
        <v>70.566666666666663</v>
      </c>
      <c r="I4">
        <f t="shared" ref="I4:I18" si="0">B4*C4</f>
        <v>-1</v>
      </c>
      <c r="J4">
        <f t="shared" ref="J4:J18" si="1">C4*D4</f>
        <v>-1</v>
      </c>
      <c r="K4">
        <f t="shared" ref="K4:K18" si="2">B4*E4</f>
        <v>-1</v>
      </c>
      <c r="L4">
        <f t="shared" ref="L4:L18" si="3">B4*C4*D4</f>
        <v>1</v>
      </c>
      <c r="M4">
        <f t="shared" ref="M4:M18" si="4">B4*D4*E4</f>
        <v>1</v>
      </c>
      <c r="N4">
        <f t="shared" ref="N4:N18" si="5">C4*D4</f>
        <v>-1</v>
      </c>
      <c r="O4">
        <f t="shared" ref="O4:O18" si="6">C4*E4</f>
        <v>1</v>
      </c>
      <c r="P4">
        <f t="shared" ref="P4:P18" si="7">C4*B4*E4</f>
        <v>-1</v>
      </c>
      <c r="Q4">
        <f t="shared" ref="Q4:Q18" si="8">C4*D4*E4</f>
        <v>-1</v>
      </c>
      <c r="R4">
        <f t="shared" ref="R4:R18" si="9">D4*E4</f>
        <v>-1</v>
      </c>
      <c r="S4">
        <f t="shared" ref="S4:S18" si="10">B4*C4*D4*E4</f>
        <v>1</v>
      </c>
    </row>
    <row r="5" spans="1:19" x14ac:dyDescent="0.35">
      <c r="A5">
        <v>2</v>
      </c>
      <c r="B5">
        <v>1</v>
      </c>
      <c r="C5">
        <v>-1</v>
      </c>
      <c r="D5">
        <v>-1</v>
      </c>
      <c r="E5">
        <v>-1</v>
      </c>
      <c r="G5">
        <f>(45.8+45.8)/2</f>
        <v>45.8</v>
      </c>
      <c r="I5">
        <f t="shared" si="0"/>
        <v>-1</v>
      </c>
      <c r="J5">
        <f t="shared" si="1"/>
        <v>1</v>
      </c>
      <c r="K5">
        <f t="shared" si="2"/>
        <v>-1</v>
      </c>
      <c r="L5">
        <f t="shared" si="3"/>
        <v>1</v>
      </c>
      <c r="M5">
        <f t="shared" si="4"/>
        <v>1</v>
      </c>
      <c r="N5">
        <f t="shared" si="5"/>
        <v>1</v>
      </c>
      <c r="O5">
        <f t="shared" si="6"/>
        <v>1</v>
      </c>
      <c r="P5">
        <f t="shared" si="7"/>
        <v>1</v>
      </c>
      <c r="Q5">
        <f t="shared" si="8"/>
        <v>-1</v>
      </c>
      <c r="R5">
        <f t="shared" si="9"/>
        <v>1</v>
      </c>
      <c r="S5">
        <f t="shared" si="10"/>
        <v>-1</v>
      </c>
    </row>
    <row r="6" spans="1:19" x14ac:dyDescent="0.35">
      <c r="A6">
        <v>3</v>
      </c>
      <c r="B6">
        <v>1</v>
      </c>
      <c r="C6">
        <v>1</v>
      </c>
      <c r="D6">
        <v>-1</v>
      </c>
      <c r="E6">
        <v>-1</v>
      </c>
      <c r="G6">
        <f>(44.4+45.2)/2</f>
        <v>44.8</v>
      </c>
      <c r="I6">
        <f t="shared" si="0"/>
        <v>1</v>
      </c>
      <c r="J6">
        <f t="shared" si="1"/>
        <v>-1</v>
      </c>
      <c r="K6">
        <f t="shared" si="2"/>
        <v>-1</v>
      </c>
      <c r="L6">
        <f t="shared" si="3"/>
        <v>-1</v>
      </c>
      <c r="M6">
        <f t="shared" si="4"/>
        <v>1</v>
      </c>
      <c r="N6">
        <f t="shared" si="5"/>
        <v>-1</v>
      </c>
      <c r="O6">
        <f t="shared" si="6"/>
        <v>-1</v>
      </c>
      <c r="P6">
        <f t="shared" si="7"/>
        <v>-1</v>
      </c>
      <c r="Q6">
        <f t="shared" si="8"/>
        <v>1</v>
      </c>
      <c r="R6">
        <f t="shared" si="9"/>
        <v>1</v>
      </c>
      <c r="S6">
        <f t="shared" si="10"/>
        <v>1</v>
      </c>
    </row>
    <row r="7" spans="1:19" x14ac:dyDescent="0.35">
      <c r="A7">
        <v>4</v>
      </c>
      <c r="B7">
        <v>-1</v>
      </c>
      <c r="C7">
        <v>-1</v>
      </c>
      <c r="D7">
        <v>-1</v>
      </c>
      <c r="E7">
        <v>1</v>
      </c>
      <c r="G7">
        <f>(62+64.1+62.3+63.8)/4</f>
        <v>63.05</v>
      </c>
      <c r="I7">
        <f t="shared" si="0"/>
        <v>1</v>
      </c>
      <c r="J7">
        <f t="shared" si="1"/>
        <v>1</v>
      </c>
      <c r="K7">
        <f t="shared" si="2"/>
        <v>-1</v>
      </c>
      <c r="L7">
        <f t="shared" si="3"/>
        <v>-1</v>
      </c>
      <c r="M7">
        <f t="shared" si="4"/>
        <v>1</v>
      </c>
      <c r="N7">
        <f t="shared" si="5"/>
        <v>1</v>
      </c>
      <c r="O7">
        <f t="shared" si="6"/>
        <v>-1</v>
      </c>
      <c r="P7">
        <f t="shared" si="7"/>
        <v>1</v>
      </c>
      <c r="Q7">
        <f t="shared" si="8"/>
        <v>1</v>
      </c>
      <c r="R7">
        <f t="shared" si="9"/>
        <v>-1</v>
      </c>
      <c r="S7">
        <f t="shared" si="10"/>
        <v>-1</v>
      </c>
    </row>
    <row r="8" spans="1:19" x14ac:dyDescent="0.35">
      <c r="A8">
        <v>5</v>
      </c>
      <c r="B8">
        <v>-1</v>
      </c>
      <c r="C8">
        <v>1</v>
      </c>
      <c r="D8">
        <v>-1</v>
      </c>
      <c r="E8">
        <v>1</v>
      </c>
      <c r="G8">
        <f>(62.5+62.9+62.9+63.5)/4</f>
        <v>62.95</v>
      </c>
      <c r="I8">
        <f t="shared" si="0"/>
        <v>-1</v>
      </c>
      <c r="J8">
        <f t="shared" si="1"/>
        <v>-1</v>
      </c>
      <c r="K8">
        <f t="shared" si="2"/>
        <v>-1</v>
      </c>
      <c r="L8">
        <f t="shared" si="3"/>
        <v>1</v>
      </c>
      <c r="M8">
        <f t="shared" si="4"/>
        <v>1</v>
      </c>
      <c r="N8">
        <f t="shared" si="5"/>
        <v>-1</v>
      </c>
      <c r="O8">
        <f t="shared" si="6"/>
        <v>1</v>
      </c>
      <c r="P8">
        <f t="shared" si="7"/>
        <v>-1</v>
      </c>
      <c r="Q8">
        <f t="shared" si="8"/>
        <v>-1</v>
      </c>
      <c r="R8">
        <f t="shared" si="9"/>
        <v>-1</v>
      </c>
      <c r="S8">
        <f t="shared" si="10"/>
        <v>1</v>
      </c>
    </row>
    <row r="9" spans="1:19" x14ac:dyDescent="0.35">
      <c r="A9">
        <v>6</v>
      </c>
      <c r="B9">
        <v>1</v>
      </c>
      <c r="C9">
        <v>-1</v>
      </c>
      <c r="D9">
        <v>-1</v>
      </c>
      <c r="E9">
        <v>1</v>
      </c>
      <c r="G9">
        <f>(37.6+37.5+37.5+39.2)/4</f>
        <v>37.950000000000003</v>
      </c>
      <c r="I9">
        <f t="shared" si="0"/>
        <v>-1</v>
      </c>
      <c r="J9">
        <f t="shared" si="1"/>
        <v>1</v>
      </c>
      <c r="K9">
        <f t="shared" si="2"/>
        <v>1</v>
      </c>
      <c r="L9">
        <f t="shared" si="3"/>
        <v>1</v>
      </c>
      <c r="M9">
        <f t="shared" si="4"/>
        <v>-1</v>
      </c>
      <c r="N9">
        <f t="shared" si="5"/>
        <v>1</v>
      </c>
      <c r="O9">
        <f t="shared" si="6"/>
        <v>-1</v>
      </c>
      <c r="P9">
        <f t="shared" si="7"/>
        <v>-1</v>
      </c>
      <c r="Q9">
        <f t="shared" si="8"/>
        <v>1</v>
      </c>
      <c r="R9">
        <f t="shared" si="9"/>
        <v>-1</v>
      </c>
      <c r="S9">
        <f t="shared" si="10"/>
        <v>1</v>
      </c>
    </row>
    <row r="10" spans="1:19" x14ac:dyDescent="0.35">
      <c r="A10">
        <v>7</v>
      </c>
      <c r="B10">
        <v>1</v>
      </c>
      <c r="C10">
        <v>1</v>
      </c>
      <c r="D10">
        <v>-1</v>
      </c>
      <c r="E10">
        <v>1</v>
      </c>
      <c r="G10">
        <f>(38.4+38.4+37.7+37.8+37.5)/5</f>
        <v>37.96</v>
      </c>
      <c r="I10">
        <f t="shared" si="0"/>
        <v>1</v>
      </c>
      <c r="J10">
        <f t="shared" si="1"/>
        <v>-1</v>
      </c>
      <c r="K10">
        <f t="shared" si="2"/>
        <v>1</v>
      </c>
      <c r="L10">
        <f t="shared" si="3"/>
        <v>-1</v>
      </c>
      <c r="M10">
        <f t="shared" si="4"/>
        <v>-1</v>
      </c>
      <c r="N10">
        <f t="shared" si="5"/>
        <v>-1</v>
      </c>
      <c r="O10">
        <f t="shared" si="6"/>
        <v>1</v>
      </c>
      <c r="P10">
        <f t="shared" si="7"/>
        <v>1</v>
      </c>
      <c r="Q10">
        <f t="shared" si="8"/>
        <v>-1</v>
      </c>
      <c r="R10">
        <f t="shared" si="9"/>
        <v>-1</v>
      </c>
      <c r="S10">
        <f t="shared" si="10"/>
        <v>-1</v>
      </c>
    </row>
    <row r="11" spans="1:19" x14ac:dyDescent="0.35">
      <c r="A11">
        <v>8</v>
      </c>
      <c r="B11">
        <v>-1</v>
      </c>
      <c r="C11">
        <v>-1</v>
      </c>
      <c r="D11">
        <v>1</v>
      </c>
      <c r="E11">
        <v>1</v>
      </c>
      <c r="G11">
        <f>(81.3+80.1+78.6+79.5+80+79.1+78.6+78.8+79.6+78.4+80.1+77.8+78.6+79.3+79.8+78.7+79+78.6+79.8+78.3+79+79.1+80.1+80.1+79.6+79.4+80+80.5+78.8+79.6+80.6+79.6+78.6+79.9+81.2+79.6+78.9+79.3+81.1+78.1+80.9+79.1)/42</f>
        <v>79.454761904761881</v>
      </c>
      <c r="I11">
        <f t="shared" si="0"/>
        <v>1</v>
      </c>
      <c r="J11">
        <f t="shared" si="1"/>
        <v>-1</v>
      </c>
      <c r="K11">
        <f t="shared" si="2"/>
        <v>-1</v>
      </c>
      <c r="L11">
        <f t="shared" si="3"/>
        <v>1</v>
      </c>
      <c r="M11">
        <f t="shared" si="4"/>
        <v>-1</v>
      </c>
      <c r="N11">
        <f t="shared" si="5"/>
        <v>-1</v>
      </c>
      <c r="O11">
        <f t="shared" si="6"/>
        <v>-1</v>
      </c>
      <c r="P11">
        <f t="shared" si="7"/>
        <v>1</v>
      </c>
      <c r="Q11">
        <f t="shared" si="8"/>
        <v>-1</v>
      </c>
      <c r="R11">
        <f t="shared" si="9"/>
        <v>1</v>
      </c>
      <c r="S11">
        <f t="shared" si="10"/>
        <v>1</v>
      </c>
    </row>
    <row r="12" spans="1:19" x14ac:dyDescent="0.35">
      <c r="A12">
        <v>9</v>
      </c>
      <c r="B12">
        <v>-1</v>
      </c>
      <c r="C12">
        <v>1</v>
      </c>
      <c r="D12">
        <v>1</v>
      </c>
      <c r="E12">
        <v>1</v>
      </c>
      <c r="G12">
        <f>(80.1+78+78.5+80.2+78+78+79.6+78.1+78.6+80+78.6+78.6+79.3+80.6+77+78.7+79.1+78.7+77.8+78.4+79.5+80.1+78.1+77.8+78.3+80.1+78.6+77.2+79.1+79.9+78.6+78.2+78.9+79.7+78.5+78.1+78.8+80.4+78.2+78.5+79.3+80.4+78.4)/43</f>
        <v>78.851162790697657</v>
      </c>
      <c r="I12">
        <f t="shared" si="0"/>
        <v>-1</v>
      </c>
      <c r="J12">
        <f t="shared" si="1"/>
        <v>1</v>
      </c>
      <c r="K12">
        <f t="shared" si="2"/>
        <v>-1</v>
      </c>
      <c r="L12">
        <f t="shared" si="3"/>
        <v>-1</v>
      </c>
      <c r="M12">
        <f t="shared" si="4"/>
        <v>-1</v>
      </c>
      <c r="N12">
        <f t="shared" si="5"/>
        <v>1</v>
      </c>
      <c r="O12">
        <f t="shared" si="6"/>
        <v>1</v>
      </c>
      <c r="P12">
        <f t="shared" si="7"/>
        <v>-1</v>
      </c>
      <c r="Q12">
        <f t="shared" si="8"/>
        <v>1</v>
      </c>
      <c r="R12">
        <f t="shared" si="9"/>
        <v>1</v>
      </c>
      <c r="S12">
        <f t="shared" si="10"/>
        <v>-1</v>
      </c>
    </row>
    <row r="13" spans="1:19" x14ac:dyDescent="0.35">
      <c r="A13">
        <v>10</v>
      </c>
      <c r="B13">
        <v>1</v>
      </c>
      <c r="C13">
        <v>1</v>
      </c>
      <c r="D13">
        <v>1</v>
      </c>
      <c r="E13">
        <v>1</v>
      </c>
      <c r="G13">
        <f>(57.2+56.8+56.3+57.4+55.1+54.4+56.6+56.1+56.1+56.5+56.5+56.8+57.1+56.3+56.1+56.8+56.7+57.2+56.7+56.7+56.9+57.8+58.4+56.7+56.9+57.1+56.4+57+56.7+57.6+57.1+57.1+58.5+56.3+55.8+56.9+57.1)/37</f>
        <v>56.748648648648654</v>
      </c>
      <c r="I13">
        <f t="shared" si="0"/>
        <v>1</v>
      </c>
      <c r="J13">
        <f t="shared" si="1"/>
        <v>1</v>
      </c>
      <c r="K13">
        <f t="shared" si="2"/>
        <v>1</v>
      </c>
      <c r="L13">
        <f t="shared" si="3"/>
        <v>1</v>
      </c>
      <c r="M13">
        <f t="shared" si="4"/>
        <v>1</v>
      </c>
      <c r="N13">
        <f t="shared" si="5"/>
        <v>1</v>
      </c>
      <c r="O13">
        <f t="shared" si="6"/>
        <v>1</v>
      </c>
      <c r="P13">
        <f t="shared" si="7"/>
        <v>1</v>
      </c>
      <c r="Q13">
        <f t="shared" si="8"/>
        <v>1</v>
      </c>
      <c r="R13">
        <f t="shared" si="9"/>
        <v>1</v>
      </c>
      <c r="S13">
        <f t="shared" si="10"/>
        <v>1</v>
      </c>
    </row>
    <row r="14" spans="1:19" x14ac:dyDescent="0.35">
      <c r="A14">
        <v>11</v>
      </c>
      <c r="B14">
        <v>-1</v>
      </c>
      <c r="C14">
        <v>-1</v>
      </c>
      <c r="D14">
        <v>1</v>
      </c>
      <c r="E14">
        <v>-1</v>
      </c>
      <c r="G14">
        <f>(57.3+57.7+55.6+58.2+56.9+59.5+55.8+59.2+58.1+57.1+56+58.4+56.1+58.1+56.4+56.3+58.5+56+57.8+56.1+57.7+56.3+56.6+58.9+57+56.1+56.6+59.2+56.5)/29</f>
        <v>57.241379310344811</v>
      </c>
      <c r="I14">
        <f t="shared" si="0"/>
        <v>1</v>
      </c>
      <c r="J14">
        <f t="shared" si="1"/>
        <v>-1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-1</v>
      </c>
      <c r="O14">
        <f t="shared" si="6"/>
        <v>1</v>
      </c>
      <c r="P14">
        <f t="shared" si="7"/>
        <v>-1</v>
      </c>
      <c r="Q14">
        <f t="shared" si="8"/>
        <v>1</v>
      </c>
      <c r="R14">
        <f t="shared" si="9"/>
        <v>-1</v>
      </c>
      <c r="S14">
        <f t="shared" si="10"/>
        <v>-1</v>
      </c>
    </row>
    <row r="15" spans="1:19" x14ac:dyDescent="0.35">
      <c r="A15">
        <v>12</v>
      </c>
      <c r="B15">
        <v>1</v>
      </c>
      <c r="C15">
        <v>-1</v>
      </c>
      <c r="D15">
        <v>1</v>
      </c>
      <c r="E15">
        <v>-1</v>
      </c>
      <c r="G15">
        <f>(82.5+82.4+82.1+82+80.8+81.9+81.9+80.8+82+80.8+82.3+81.1+82.3+81+82.4+81.5+82.7+80.6+82.8+81.7+80.8+82.9+81.3+81.1+82.9+81.5+81.9+82.3+80.4+82.6+82.7+81.1+82.6+81.6+83.4+81+80+78.7+82.3+81)/39</f>
        <v>83.787179487179486</v>
      </c>
      <c r="I15">
        <f t="shared" si="0"/>
        <v>-1</v>
      </c>
      <c r="J15">
        <f t="shared" si="1"/>
        <v>-1</v>
      </c>
      <c r="K15">
        <f t="shared" si="2"/>
        <v>-1</v>
      </c>
      <c r="L15">
        <f t="shared" si="3"/>
        <v>-1</v>
      </c>
      <c r="M15">
        <f t="shared" si="4"/>
        <v>-1</v>
      </c>
      <c r="N15">
        <f t="shared" si="5"/>
        <v>-1</v>
      </c>
      <c r="O15">
        <f t="shared" si="6"/>
        <v>1</v>
      </c>
      <c r="P15">
        <f t="shared" si="7"/>
        <v>1</v>
      </c>
      <c r="Q15">
        <f t="shared" si="8"/>
        <v>1</v>
      </c>
      <c r="R15">
        <f t="shared" si="9"/>
        <v>-1</v>
      </c>
      <c r="S15">
        <f t="shared" si="10"/>
        <v>1</v>
      </c>
    </row>
    <row r="16" spans="1:19" x14ac:dyDescent="0.35">
      <c r="A16">
        <v>13</v>
      </c>
      <c r="B16">
        <v>-1</v>
      </c>
      <c r="C16">
        <v>1</v>
      </c>
      <c r="D16">
        <v>1</v>
      </c>
      <c r="E16">
        <v>-1</v>
      </c>
      <c r="G16">
        <f>(81.5+83.1+81.2+82.5+82.6+82.7+81.6+81.5+83.4+82.1+81.8+81.6+82.6+80.9+83.3+81.4+83.9+81.6+82.6+82.2+82+81.1+82.7+81.5+82.7+80.7+83.1+80.8+81.2+82.6+79.7+81.9+82+81.6+81.7+81.6+82.1+81.3+82.6+81.3)/40</f>
        <v>81.957499999999982</v>
      </c>
      <c r="I16">
        <f t="shared" si="0"/>
        <v>-1</v>
      </c>
      <c r="J16">
        <f t="shared" si="1"/>
        <v>1</v>
      </c>
      <c r="K16">
        <f t="shared" si="2"/>
        <v>1</v>
      </c>
      <c r="L16">
        <f t="shared" si="3"/>
        <v>-1</v>
      </c>
      <c r="M16">
        <f t="shared" si="4"/>
        <v>1</v>
      </c>
      <c r="N16">
        <f t="shared" si="5"/>
        <v>1</v>
      </c>
      <c r="O16">
        <f t="shared" si="6"/>
        <v>-1</v>
      </c>
      <c r="P16">
        <f t="shared" si="7"/>
        <v>1</v>
      </c>
      <c r="Q16">
        <f t="shared" si="8"/>
        <v>-1</v>
      </c>
      <c r="R16">
        <f t="shared" si="9"/>
        <v>-1</v>
      </c>
      <c r="S16">
        <f t="shared" si="10"/>
        <v>1</v>
      </c>
    </row>
    <row r="17" spans="1:19" x14ac:dyDescent="0.35">
      <c r="A17">
        <v>14</v>
      </c>
      <c r="B17">
        <v>1</v>
      </c>
      <c r="C17">
        <v>-1</v>
      </c>
      <c r="D17">
        <v>1</v>
      </c>
      <c r="E17">
        <v>-1</v>
      </c>
      <c r="G17">
        <f>(65+60+62.5+58.9+61.7+59.3+61.5+59.3+60.9+59+60.8+61.2+59.3+61.7+60.5+60+62.1+58.3+62+62+59.1+61.3+60.2+60.1+61.4+58.9+61.9+58.6+61.1+60.6+59.8)/30</f>
        <v>62.633333333333326</v>
      </c>
      <c r="I17">
        <f t="shared" si="0"/>
        <v>-1</v>
      </c>
      <c r="J17">
        <f t="shared" si="1"/>
        <v>-1</v>
      </c>
      <c r="K17">
        <f t="shared" si="2"/>
        <v>-1</v>
      </c>
      <c r="L17">
        <f t="shared" si="3"/>
        <v>-1</v>
      </c>
      <c r="M17">
        <f t="shared" si="4"/>
        <v>-1</v>
      </c>
      <c r="N17">
        <f t="shared" si="5"/>
        <v>-1</v>
      </c>
      <c r="O17">
        <f t="shared" si="6"/>
        <v>1</v>
      </c>
      <c r="P17">
        <f t="shared" si="7"/>
        <v>1</v>
      </c>
      <c r="Q17">
        <f t="shared" si="8"/>
        <v>1</v>
      </c>
      <c r="R17">
        <f t="shared" si="9"/>
        <v>-1</v>
      </c>
      <c r="S17">
        <f t="shared" si="10"/>
        <v>1</v>
      </c>
    </row>
    <row r="18" spans="1:19" x14ac:dyDescent="0.35">
      <c r="A18">
        <v>15</v>
      </c>
      <c r="B18">
        <v>1</v>
      </c>
      <c r="C18">
        <v>1</v>
      </c>
      <c r="D18">
        <v>1</v>
      </c>
      <c r="E18">
        <v>-1</v>
      </c>
      <c r="G18">
        <f>(58.1+58.6+60.3+58.3+58.6+60.2+58.8+57.5+60.2+60.5+58.7+58.2+60+59.5+58.6+58.8+60.2+60.5+58.1+59+60.2+58.7+57.9+58.4+57.8+60.5+59.3+57.4+59.8+60.2)/30</f>
        <v>59.096666666666678</v>
      </c>
      <c r="I18">
        <f t="shared" si="0"/>
        <v>1</v>
      </c>
      <c r="J18">
        <f t="shared" si="1"/>
        <v>1</v>
      </c>
      <c r="K18">
        <f t="shared" si="2"/>
        <v>-1</v>
      </c>
      <c r="L18">
        <f t="shared" si="3"/>
        <v>1</v>
      </c>
      <c r="M18">
        <f t="shared" si="4"/>
        <v>-1</v>
      </c>
      <c r="N18">
        <f t="shared" si="5"/>
        <v>1</v>
      </c>
      <c r="O18">
        <f t="shared" si="6"/>
        <v>-1</v>
      </c>
      <c r="P18">
        <f t="shared" si="7"/>
        <v>-1</v>
      </c>
      <c r="Q18">
        <f t="shared" si="8"/>
        <v>-1</v>
      </c>
      <c r="R18">
        <f t="shared" si="9"/>
        <v>-1</v>
      </c>
      <c r="S18">
        <f t="shared" si="10"/>
        <v>-1</v>
      </c>
    </row>
    <row r="19" spans="1:19" s="7" customFormat="1" ht="8.5" customHeight="1" x14ac:dyDescent="0.35">
      <c r="F19" s="16"/>
      <c r="H19" s="16"/>
    </row>
    <row r="20" spans="1:19" x14ac:dyDescent="0.35">
      <c r="B20" s="20" t="s">
        <v>26</v>
      </c>
      <c r="C20" s="20" t="s">
        <v>27</v>
      </c>
      <c r="D20" s="20" t="s">
        <v>28</v>
      </c>
      <c r="E20" s="20" t="s">
        <v>29</v>
      </c>
      <c r="F20" s="21"/>
      <c r="G20" s="20" t="s">
        <v>25</v>
      </c>
      <c r="I20" s="20" t="s">
        <v>41</v>
      </c>
      <c r="J20" s="20" t="s">
        <v>42</v>
      </c>
      <c r="K20" s="20" t="s">
        <v>43</v>
      </c>
      <c r="L20" s="20" t="s">
        <v>44</v>
      </c>
      <c r="M20" s="20" t="s">
        <v>45</v>
      </c>
      <c r="N20" s="20" t="s">
        <v>46</v>
      </c>
      <c r="O20" s="20" t="s">
        <v>47</v>
      </c>
      <c r="P20" s="20" t="s">
        <v>48</v>
      </c>
      <c r="Q20" s="20" t="s">
        <v>49</v>
      </c>
      <c r="R20" s="20" t="s">
        <v>50</v>
      </c>
      <c r="S20" s="20" t="s">
        <v>51</v>
      </c>
    </row>
    <row r="21" spans="1:19" x14ac:dyDescent="0.35">
      <c r="B21">
        <f>(B3*$G3+B4*$G4+B5*$G5+B6*$G6+B7*$G7+B8*$G8+B9*$G9+B10*$G10+B11*$G11+B12*$G12+B13*$G13+B14*$G14+B15*$G15+B16*$G16+B17*$G17+B18*$G18)/(1/(2^4))</f>
        <v>-2131.1302805862852</v>
      </c>
      <c r="C21">
        <f>(C3*$G3+C4*$G4+C5*$G5+C6*$G6+C7*$G7+C8*$G8+C9*$G9+C10*$G10+C11*$G11+C12*$G12+C13*$G13+C14*$G14+C15*$G15+C16*$G16+C17*$G17+C18*$G18)/(1/(2^4))</f>
        <v>-78.176148207037613</v>
      </c>
      <c r="D21">
        <f>(D3*$G3+D4*$G4+D5*$G5+D6*$G6+D7*$G7+D8*$G8+D9*$G9+D10*$G10+D11*$G11+D12*$G12+D13*$G13+D14*$G14+D15*$G15+D16*$G16+D17*$G17+D18*$G18)/(1/(2^4))</f>
        <v>2060.7034475994533</v>
      </c>
      <c r="E21">
        <f>(E3*$G3+E4*$G4+E5*$G5+E6*$G6+E7*$G7+E8*$G8+E9*$G9+E10*$G10+E11*$G11+E12*$G12+E13*$G13+E14*$G14+E15*$G15+E16*$G16+E17*$G17+E18*$G18)/(1/(2^4))</f>
        <v>-250.95710058799</v>
      </c>
      <c r="G21">
        <f>SUM(G3:G18)/16</f>
        <v>61.921706175518693</v>
      </c>
      <c r="I21">
        <f>(I3*$G3+I4*$G4+I5*$G5+I6*$G6+I7*$G7+I8*$G8+I9*$G9+I10*$G10+I11*$G11+I12*$G12+I13*$G13+I14*$G14+I15*$G15+I16*$G16+I17*$G17+I18*$G18)/(1/(2^4))</f>
        <v>-931.91017195928157</v>
      </c>
      <c r="J21">
        <f t="shared" ref="J21:S21" si="11">(J3*$G3+J4*$G4+J5*$G5+J6*$G6+J7*$G7+J8*$G8+J9*$G9+J10*$G10+J11*$G11+J12*$G12+J13*$G13+J14*$G14+J15*$G15+J16*$G16+J17*$G17+J18*$G18)/(1/(2^4))</f>
        <v>-128.62948154037144</v>
      </c>
      <c r="K21">
        <f t="shared" si="11"/>
        <v>-4979.715886244996</v>
      </c>
      <c r="L21">
        <f t="shared" si="11"/>
        <v>-818.09683862594807</v>
      </c>
      <c r="M21">
        <f t="shared" si="11"/>
        <v>-392.30255291166281</v>
      </c>
      <c r="N21">
        <f t="shared" si="11"/>
        <v>-128.62948154037144</v>
      </c>
      <c r="O21">
        <f t="shared" si="11"/>
        <v>4130.0710666470732</v>
      </c>
      <c r="P21">
        <f t="shared" si="11"/>
        <v>512.56876703276043</v>
      </c>
      <c r="Q21">
        <f t="shared" si="11"/>
        <v>-329.98226668625989</v>
      </c>
      <c r="R21">
        <f t="shared" si="11"/>
        <v>-3898.2104339213247</v>
      </c>
      <c r="S21">
        <f t="shared" si="11"/>
        <v>4907.9821003660927</v>
      </c>
    </row>
    <row r="22" spans="1:19" s="16" customFormat="1" ht="9" customHeight="1" x14ac:dyDescent="0.35"/>
    <row r="23" spans="1:19" s="15" customFormat="1" ht="12" customHeight="1" x14ac:dyDescent="0.35">
      <c r="B23" s="20" t="s">
        <v>53</v>
      </c>
      <c r="C23" s="20" t="s">
        <v>54</v>
      </c>
      <c r="D23" s="20" t="s">
        <v>55</v>
      </c>
      <c r="E23" s="20" t="s">
        <v>56</v>
      </c>
      <c r="F23" s="21"/>
      <c r="G23" s="20" t="s">
        <v>57</v>
      </c>
      <c r="H23" s="16"/>
      <c r="I23" s="20" t="s">
        <v>58</v>
      </c>
      <c r="J23" s="20" t="s">
        <v>59</v>
      </c>
      <c r="K23" s="20" t="s">
        <v>60</v>
      </c>
      <c r="L23" s="20" t="s">
        <v>61</v>
      </c>
      <c r="M23" s="20" t="s">
        <v>62</v>
      </c>
      <c r="N23" s="20" t="s">
        <v>63</v>
      </c>
      <c r="O23" s="20" t="s">
        <v>64</v>
      </c>
      <c r="P23" s="20" t="s">
        <v>65</v>
      </c>
      <c r="Q23" s="20" t="s">
        <v>66</v>
      </c>
      <c r="R23" s="20" t="s">
        <v>67</v>
      </c>
      <c r="S23" s="20" t="s">
        <v>68</v>
      </c>
    </row>
    <row r="24" spans="1:19" x14ac:dyDescent="0.35">
      <c r="A24" s="25" t="s">
        <v>52</v>
      </c>
      <c r="B24">
        <f>(2^4)*(B21^2)</f>
        <v>72667460.365308449</v>
      </c>
      <c r="C24">
        <f t="shared" ref="C24:E24" si="12">(2^4)*(C21^2)</f>
        <v>97784.16237581936</v>
      </c>
      <c r="D24">
        <f t="shared" si="12"/>
        <v>67943979.18317236</v>
      </c>
      <c r="E24">
        <f t="shared" si="12"/>
        <v>1007671.4613684885</v>
      </c>
      <c r="G24">
        <f>SUM(B24:E24)+SUM(I24:S24)</f>
        <v>1473488681.2717876</v>
      </c>
      <c r="I24">
        <f t="shared" ref="I24:S24" si="13">(2^4)*(I21^2)</f>
        <v>13895305.097618844</v>
      </c>
      <c r="J24">
        <f t="shared" si="13"/>
        <v>264728.6963415161</v>
      </c>
      <c r="K24">
        <f t="shared" si="13"/>
        <v>396761124.92353255</v>
      </c>
      <c r="L24">
        <f t="shared" si="13"/>
        <v>10708518.997916328</v>
      </c>
      <c r="M24">
        <f t="shared" si="13"/>
        <v>2462420.6883361279</v>
      </c>
      <c r="N24">
        <f t="shared" si="13"/>
        <v>264728.6963415161</v>
      </c>
      <c r="O24">
        <f t="shared" si="13"/>
        <v>272919792.24888468</v>
      </c>
      <c r="P24">
        <f t="shared" si="13"/>
        <v>4203627.8549997481</v>
      </c>
      <c r="Q24">
        <f t="shared" si="13"/>
        <v>1742212.7412384311</v>
      </c>
      <c r="R24">
        <f t="shared" si="13"/>
        <v>243136713.39412931</v>
      </c>
      <c r="S24">
        <f t="shared" si="13"/>
        <v>385412612.76022339</v>
      </c>
    </row>
    <row r="25" spans="1:19" x14ac:dyDescent="0.35">
      <c r="A25" s="25" t="s">
        <v>69</v>
      </c>
      <c r="B25">
        <f>B24/$G$24</f>
        <v>4.9316605745887511E-2</v>
      </c>
      <c r="C25">
        <f t="shared" ref="C25:E25" si="14">C24/$G$24</f>
        <v>6.6362343748321541E-5</v>
      </c>
      <c r="D25">
        <f t="shared" si="14"/>
        <v>4.6110961045543297E-2</v>
      </c>
      <c r="E25">
        <f t="shared" si="14"/>
        <v>6.8386779903782766E-4</v>
      </c>
      <c r="G25" s="15"/>
      <c r="I25">
        <f t="shared" ref="I25:S25" si="15">I24/$G$24</f>
        <v>9.4302082358892793E-3</v>
      </c>
      <c r="J25">
        <f t="shared" si="15"/>
        <v>1.7966116720559078E-4</v>
      </c>
      <c r="K25">
        <f t="shared" si="15"/>
        <v>0.26926648977112111</v>
      </c>
      <c r="L25">
        <f t="shared" si="15"/>
        <v>7.2674592849085633E-3</v>
      </c>
      <c r="M25">
        <f t="shared" si="15"/>
        <v>1.6711500533623236E-3</v>
      </c>
      <c r="N25">
        <f t="shared" si="15"/>
        <v>1.7966116720559078E-4</v>
      </c>
      <c r="O25">
        <f t="shared" si="15"/>
        <v>0.18522014842579176</v>
      </c>
      <c r="P25">
        <f t="shared" si="15"/>
        <v>2.8528402752110325E-3</v>
      </c>
      <c r="Q25">
        <f t="shared" si="15"/>
        <v>1.1823726665716253E-3</v>
      </c>
      <c r="R25">
        <f t="shared" si="15"/>
        <v>0.16500752023712512</v>
      </c>
      <c r="S25">
        <f t="shared" si="15"/>
        <v>0.26156469178139097</v>
      </c>
    </row>
    <row r="26" spans="1:19" x14ac:dyDescent="0.35">
      <c r="A26" s="25" t="s">
        <v>70</v>
      </c>
      <c r="B26">
        <f>B25*100</f>
        <v>4.9316605745887507</v>
      </c>
      <c r="C26">
        <f t="shared" ref="C26:E26" si="16">C25*100</f>
        <v>6.6362343748321544E-3</v>
      </c>
      <c r="D26">
        <f t="shared" si="16"/>
        <v>4.6110961045543295</v>
      </c>
      <c r="E26">
        <f t="shared" si="16"/>
        <v>6.8386779903782766E-2</v>
      </c>
      <c r="G26">
        <f>SUM(B26:E26)+SUM(I26:S26)</f>
        <v>99.999999999999986</v>
      </c>
      <c r="I26">
        <f t="shared" ref="I26:S26" si="17">I25*100</f>
        <v>0.94302082358892791</v>
      </c>
      <c r="J26">
        <f t="shared" si="17"/>
        <v>1.7966116720559078E-2</v>
      </c>
      <c r="K26">
        <f t="shared" si="17"/>
        <v>26.926648977112112</v>
      </c>
      <c r="L26">
        <f t="shared" si="17"/>
        <v>0.72674592849085629</v>
      </c>
      <c r="M26">
        <f t="shared" si="17"/>
        <v>0.16711500533623236</v>
      </c>
      <c r="N26">
        <f t="shared" si="17"/>
        <v>1.7966116720559078E-2</v>
      </c>
      <c r="O26">
        <f t="shared" si="17"/>
        <v>18.522014842579175</v>
      </c>
      <c r="P26">
        <f t="shared" si="17"/>
        <v>0.28528402752110327</v>
      </c>
      <c r="Q26">
        <f t="shared" si="17"/>
        <v>0.11823726665716253</v>
      </c>
      <c r="R26">
        <f t="shared" si="17"/>
        <v>16.500752023712511</v>
      </c>
      <c r="S26">
        <f t="shared" si="17"/>
        <v>26.156469178139098</v>
      </c>
    </row>
    <row r="27" spans="1:19" s="16" customFormat="1" ht="9" customHeight="1" x14ac:dyDescent="0.35"/>
  </sheetData>
  <mergeCells count="1">
    <mergeCell ref="A1:A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3C08-213B-415C-8E7E-4441464FF340}">
  <dimension ref="A1:S27"/>
  <sheetViews>
    <sheetView workbookViewId="0">
      <selection activeCell="G24" sqref="G24"/>
    </sheetView>
  </sheetViews>
  <sheetFormatPr baseColWidth="10" defaultRowHeight="14.5" x14ac:dyDescent="0.35"/>
  <cols>
    <col min="6" max="6" width="1.6328125" style="16" customWidth="1"/>
    <col min="7" max="7" width="21.08984375" customWidth="1"/>
    <col min="8" max="8" width="1.6328125" style="16" customWidth="1"/>
  </cols>
  <sheetData>
    <row r="1" spans="1:19" x14ac:dyDescent="0.35">
      <c r="A1" s="18" t="s">
        <v>0</v>
      </c>
      <c r="B1" s="19" t="s">
        <v>22</v>
      </c>
      <c r="C1" s="19" t="s">
        <v>2</v>
      </c>
      <c r="D1" s="19" t="s">
        <v>3</v>
      </c>
      <c r="E1" s="19" t="s">
        <v>4</v>
      </c>
      <c r="G1" s="17" t="s">
        <v>94</v>
      </c>
    </row>
    <row r="2" spans="1:19" x14ac:dyDescent="0.35">
      <c r="A2" s="18"/>
      <c r="B2" s="20" t="s">
        <v>18</v>
      </c>
      <c r="C2" s="20" t="s">
        <v>19</v>
      </c>
      <c r="D2" s="20" t="s">
        <v>20</v>
      </c>
      <c r="E2" s="20" t="s">
        <v>21</v>
      </c>
      <c r="F2" s="21"/>
      <c r="G2" s="23" t="s">
        <v>24</v>
      </c>
      <c r="H2" s="22"/>
      <c r="I2" s="20" t="s">
        <v>30</v>
      </c>
      <c r="J2" s="20" t="s">
        <v>31</v>
      </c>
      <c r="K2" s="20" t="s">
        <v>32</v>
      </c>
      <c r="L2" s="20" t="s">
        <v>33</v>
      </c>
      <c r="M2" s="20" t="s">
        <v>34</v>
      </c>
      <c r="N2" s="20" t="s">
        <v>35</v>
      </c>
      <c r="O2" s="20" t="s">
        <v>36</v>
      </c>
      <c r="P2" s="20" t="s">
        <v>40</v>
      </c>
      <c r="Q2" s="20" t="s">
        <v>37</v>
      </c>
      <c r="R2" s="20" t="s">
        <v>38</v>
      </c>
      <c r="S2" s="20" t="s">
        <v>39</v>
      </c>
    </row>
    <row r="3" spans="1:19" x14ac:dyDescent="0.35">
      <c r="A3" s="14">
        <v>0</v>
      </c>
      <c r="B3">
        <v>-1</v>
      </c>
      <c r="C3">
        <v>-1</v>
      </c>
      <c r="D3">
        <v>-1</v>
      </c>
      <c r="E3">
        <v>-1</v>
      </c>
      <c r="G3">
        <f>(52.8+51.8+51.3+51+49.5)/5</f>
        <v>51.279999999999994</v>
      </c>
      <c r="I3">
        <f>B3*C3</f>
        <v>1</v>
      </c>
      <c r="J3">
        <f>C3*D3</f>
        <v>1</v>
      </c>
      <c r="K3">
        <f>B3*E3</f>
        <v>1</v>
      </c>
      <c r="L3">
        <f>B3*C3*D3</f>
        <v>-1</v>
      </c>
      <c r="M3">
        <f>B3*D3*E3</f>
        <v>-1</v>
      </c>
      <c r="N3">
        <f>C3*D3</f>
        <v>1</v>
      </c>
      <c r="O3">
        <f>C3*E3</f>
        <v>1</v>
      </c>
      <c r="P3">
        <f>C3*B3*E3</f>
        <v>-1</v>
      </c>
      <c r="Q3">
        <f>C3*D3*E3</f>
        <v>-1</v>
      </c>
      <c r="R3">
        <f>D3*E3</f>
        <v>1</v>
      </c>
      <c r="S3">
        <f>B3*C3*D3*E3</f>
        <v>1</v>
      </c>
    </row>
    <row r="4" spans="1:19" x14ac:dyDescent="0.35">
      <c r="A4" s="14">
        <v>1</v>
      </c>
      <c r="B4">
        <v>-1</v>
      </c>
      <c r="C4">
        <v>1</v>
      </c>
      <c r="D4">
        <v>-1</v>
      </c>
      <c r="E4">
        <v>1</v>
      </c>
      <c r="G4">
        <f>(51.7+51.2+51+51.3)/4</f>
        <v>51.3</v>
      </c>
      <c r="I4">
        <f t="shared" ref="I4:J18" si="0">B4*C4</f>
        <v>-1</v>
      </c>
      <c r="J4">
        <f t="shared" si="0"/>
        <v>-1</v>
      </c>
      <c r="K4">
        <f t="shared" ref="K4:K18" si="1">B4*E4</f>
        <v>-1</v>
      </c>
      <c r="L4">
        <f t="shared" ref="L4:L18" si="2">B4*C4*D4</f>
        <v>1</v>
      </c>
      <c r="M4">
        <f t="shared" ref="M4:M18" si="3">B4*D4*E4</f>
        <v>1</v>
      </c>
      <c r="N4">
        <f t="shared" ref="N4:N18" si="4">C4*D4</f>
        <v>-1</v>
      </c>
      <c r="O4">
        <f t="shared" ref="O4:O18" si="5">C4*E4</f>
        <v>1</v>
      </c>
      <c r="P4">
        <f t="shared" ref="P4:P18" si="6">C4*B4*E4</f>
        <v>-1</v>
      </c>
      <c r="Q4">
        <f t="shared" ref="Q4:Q18" si="7">C4*D4*E4</f>
        <v>-1</v>
      </c>
      <c r="R4">
        <f t="shared" ref="R4:R18" si="8">D4*E4</f>
        <v>-1</v>
      </c>
      <c r="S4">
        <f t="shared" ref="S4:S18" si="9">B4*C4*D4*E4</f>
        <v>1</v>
      </c>
    </row>
    <row r="5" spans="1:19" x14ac:dyDescent="0.35">
      <c r="A5">
        <v>2</v>
      </c>
      <c r="B5">
        <v>1</v>
      </c>
      <c r="C5">
        <v>-1</v>
      </c>
      <c r="D5">
        <v>-1</v>
      </c>
      <c r="E5">
        <v>-1</v>
      </c>
      <c r="G5">
        <f>(26+26.2+26.6)/3</f>
        <v>26.266666666666669</v>
      </c>
      <c r="I5">
        <f t="shared" si="0"/>
        <v>-1</v>
      </c>
      <c r="J5">
        <f t="shared" si="0"/>
        <v>1</v>
      </c>
      <c r="K5">
        <f t="shared" si="1"/>
        <v>-1</v>
      </c>
      <c r="L5">
        <f t="shared" si="2"/>
        <v>1</v>
      </c>
      <c r="M5">
        <f t="shared" si="3"/>
        <v>1</v>
      </c>
      <c r="N5">
        <f t="shared" si="4"/>
        <v>1</v>
      </c>
      <c r="O5">
        <f t="shared" si="5"/>
        <v>1</v>
      </c>
      <c r="P5">
        <f t="shared" si="6"/>
        <v>1</v>
      </c>
      <c r="Q5">
        <f t="shared" si="7"/>
        <v>-1</v>
      </c>
      <c r="R5">
        <f t="shared" si="8"/>
        <v>1</v>
      </c>
      <c r="S5">
        <f t="shared" si="9"/>
        <v>-1</v>
      </c>
    </row>
    <row r="6" spans="1:19" x14ac:dyDescent="0.35">
      <c r="A6">
        <v>3</v>
      </c>
      <c r="B6">
        <v>1</v>
      </c>
      <c r="C6">
        <v>1</v>
      </c>
      <c r="D6">
        <v>-1</v>
      </c>
      <c r="E6">
        <v>-1</v>
      </c>
      <c r="G6">
        <f>(25.5+25.6+25.7)/3</f>
        <v>25.599999999999998</v>
      </c>
      <c r="I6">
        <f t="shared" si="0"/>
        <v>1</v>
      </c>
      <c r="J6">
        <f t="shared" si="0"/>
        <v>-1</v>
      </c>
      <c r="K6">
        <f t="shared" si="1"/>
        <v>-1</v>
      </c>
      <c r="L6">
        <f t="shared" si="2"/>
        <v>-1</v>
      </c>
      <c r="M6">
        <f t="shared" si="3"/>
        <v>1</v>
      </c>
      <c r="N6">
        <f t="shared" si="4"/>
        <v>-1</v>
      </c>
      <c r="O6">
        <f t="shared" si="5"/>
        <v>-1</v>
      </c>
      <c r="P6">
        <f t="shared" si="6"/>
        <v>-1</v>
      </c>
      <c r="Q6">
        <f t="shared" si="7"/>
        <v>1</v>
      </c>
      <c r="R6">
        <f t="shared" si="8"/>
        <v>1</v>
      </c>
      <c r="S6">
        <f t="shared" si="9"/>
        <v>1</v>
      </c>
    </row>
    <row r="7" spans="1:19" x14ac:dyDescent="0.35">
      <c r="A7">
        <v>4</v>
      </c>
      <c r="B7">
        <v>-1</v>
      </c>
      <c r="C7">
        <v>-1</v>
      </c>
      <c r="D7">
        <v>-1</v>
      </c>
      <c r="E7">
        <v>1</v>
      </c>
      <c r="G7">
        <f>(51.3+51.2+52+50.5+50.7+50.8)/6</f>
        <v>51.083333333333336</v>
      </c>
      <c r="I7">
        <f t="shared" si="0"/>
        <v>1</v>
      </c>
      <c r="J7">
        <f t="shared" si="0"/>
        <v>1</v>
      </c>
      <c r="K7">
        <f t="shared" si="1"/>
        <v>-1</v>
      </c>
      <c r="L7">
        <f t="shared" si="2"/>
        <v>-1</v>
      </c>
      <c r="M7">
        <f t="shared" si="3"/>
        <v>1</v>
      </c>
      <c r="N7">
        <f t="shared" si="4"/>
        <v>1</v>
      </c>
      <c r="O7">
        <f t="shared" si="5"/>
        <v>-1</v>
      </c>
      <c r="P7">
        <f t="shared" si="6"/>
        <v>1</v>
      </c>
      <c r="Q7">
        <f t="shared" si="7"/>
        <v>1</v>
      </c>
      <c r="R7">
        <f t="shared" si="8"/>
        <v>-1</v>
      </c>
      <c r="S7">
        <f t="shared" si="9"/>
        <v>-1</v>
      </c>
    </row>
    <row r="8" spans="1:19" x14ac:dyDescent="0.35">
      <c r="A8">
        <v>5</v>
      </c>
      <c r="B8">
        <v>-1</v>
      </c>
      <c r="C8">
        <v>1</v>
      </c>
      <c r="D8">
        <v>-1</v>
      </c>
      <c r="E8">
        <v>1</v>
      </c>
      <c r="G8">
        <f>(50.8+51+51+50.8+51.7)/6</f>
        <v>42.550000000000004</v>
      </c>
      <c r="I8">
        <f t="shared" si="0"/>
        <v>-1</v>
      </c>
      <c r="J8">
        <f t="shared" si="0"/>
        <v>-1</v>
      </c>
      <c r="K8">
        <f t="shared" si="1"/>
        <v>-1</v>
      </c>
      <c r="L8">
        <f t="shared" si="2"/>
        <v>1</v>
      </c>
      <c r="M8">
        <f t="shared" si="3"/>
        <v>1</v>
      </c>
      <c r="N8">
        <f t="shared" si="4"/>
        <v>-1</v>
      </c>
      <c r="O8">
        <f t="shared" si="5"/>
        <v>1</v>
      </c>
      <c r="P8">
        <f t="shared" si="6"/>
        <v>-1</v>
      </c>
      <c r="Q8">
        <f t="shared" si="7"/>
        <v>-1</v>
      </c>
      <c r="R8">
        <f t="shared" si="8"/>
        <v>-1</v>
      </c>
      <c r="S8">
        <f t="shared" si="9"/>
        <v>1</v>
      </c>
    </row>
    <row r="9" spans="1:19" x14ac:dyDescent="0.35">
      <c r="A9">
        <v>6</v>
      </c>
      <c r="B9">
        <v>1</v>
      </c>
      <c r="C9">
        <v>-1</v>
      </c>
      <c r="D9">
        <v>-1</v>
      </c>
      <c r="E9">
        <v>1</v>
      </c>
      <c r="G9">
        <f>(26.2+26.7+26.7+26+26.7)/5</f>
        <v>26.459999999999997</v>
      </c>
      <c r="I9">
        <f t="shared" si="0"/>
        <v>-1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-1</v>
      </c>
      <c r="N9">
        <f t="shared" si="4"/>
        <v>1</v>
      </c>
      <c r="O9">
        <f t="shared" si="5"/>
        <v>-1</v>
      </c>
      <c r="P9">
        <f t="shared" si="6"/>
        <v>-1</v>
      </c>
      <c r="Q9">
        <f t="shared" si="7"/>
        <v>1</v>
      </c>
      <c r="R9">
        <f t="shared" si="8"/>
        <v>-1</v>
      </c>
      <c r="S9">
        <f t="shared" si="9"/>
        <v>1</v>
      </c>
    </row>
    <row r="10" spans="1:19" x14ac:dyDescent="0.35">
      <c r="A10">
        <v>7</v>
      </c>
      <c r="B10">
        <v>1</v>
      </c>
      <c r="C10">
        <v>1</v>
      </c>
      <c r="D10">
        <v>-1</v>
      </c>
      <c r="E10">
        <v>1</v>
      </c>
      <c r="G10">
        <f>(25.7+25.8+25.7+25.7+25.8+26.2)/6</f>
        <v>25.816666666666666</v>
      </c>
      <c r="I10">
        <f t="shared" si="0"/>
        <v>1</v>
      </c>
      <c r="J10">
        <f t="shared" si="0"/>
        <v>-1</v>
      </c>
      <c r="K10">
        <f t="shared" si="1"/>
        <v>1</v>
      </c>
      <c r="L10">
        <f t="shared" si="2"/>
        <v>-1</v>
      </c>
      <c r="M10">
        <f t="shared" si="3"/>
        <v>-1</v>
      </c>
      <c r="N10">
        <f t="shared" si="4"/>
        <v>-1</v>
      </c>
      <c r="O10">
        <f t="shared" si="5"/>
        <v>1</v>
      </c>
      <c r="P10">
        <f t="shared" si="6"/>
        <v>1</v>
      </c>
      <c r="Q10">
        <f t="shared" si="7"/>
        <v>-1</v>
      </c>
      <c r="R10">
        <f t="shared" si="8"/>
        <v>-1</v>
      </c>
      <c r="S10">
        <f t="shared" si="9"/>
        <v>-1</v>
      </c>
    </row>
    <row r="11" spans="1:19" x14ac:dyDescent="0.35">
      <c r="A11">
        <v>8</v>
      </c>
      <c r="B11">
        <v>-1</v>
      </c>
      <c r="C11">
        <v>-1</v>
      </c>
      <c r="D11">
        <v>1</v>
      </c>
      <c r="E11">
        <v>1</v>
      </c>
      <c r="G11">
        <f>(50.3+52+51.3+50.3+51.3+50+49.8+50.8+50+49.8+50.2+50.2+50.2+50.2+50.2+50.7+50.3+50+50+51+50.5+50+50.3+50+50.2+51.5+50.2+50.2+50.5+50+50.2+50.5+50+50.2+50+50.3+50.3+50.3+50.2+50.2+50.2+50.2+50.2+50.3+50.2+50.2+50.3+50.2+50.3+50.3+50.2+50.2+50.2+50.5+50+50.2+50.3+49.8+50.3+50+50.2+50+50.2+49.8+50.2+50.2+50+50+49.8+50.2+59.8+50.2+50.5+50+49.8+50.2+50.3)/76</f>
        <v>51.048684210526311</v>
      </c>
      <c r="I11">
        <f t="shared" si="0"/>
        <v>1</v>
      </c>
      <c r="J11">
        <f t="shared" si="0"/>
        <v>-1</v>
      </c>
      <c r="K11">
        <f t="shared" si="1"/>
        <v>-1</v>
      </c>
      <c r="L11">
        <f t="shared" si="2"/>
        <v>1</v>
      </c>
      <c r="M11">
        <f t="shared" si="3"/>
        <v>-1</v>
      </c>
      <c r="N11">
        <f t="shared" si="4"/>
        <v>-1</v>
      </c>
      <c r="O11">
        <f t="shared" si="5"/>
        <v>-1</v>
      </c>
      <c r="P11">
        <f t="shared" si="6"/>
        <v>1</v>
      </c>
      <c r="Q11">
        <f t="shared" si="7"/>
        <v>-1</v>
      </c>
      <c r="R11">
        <f t="shared" si="8"/>
        <v>1</v>
      </c>
      <c r="S11">
        <f t="shared" si="9"/>
        <v>1</v>
      </c>
    </row>
    <row r="12" spans="1:19" x14ac:dyDescent="0.35">
      <c r="A12">
        <v>9</v>
      </c>
      <c r="B12">
        <v>-1</v>
      </c>
      <c r="C12">
        <v>1</v>
      </c>
      <c r="D12">
        <v>1</v>
      </c>
      <c r="E12">
        <v>1</v>
      </c>
      <c r="G12">
        <f>(50.5+50+50.5+50.2+51.7+51.3+50+51+50+50.5+50+50.2+50.7+50.5+50.7+50.2+50.5+50.2+50+50+51.2+50+50+50+50+49.8+50.2+50+49.8+50.2+50+50+50.2+50.3+49.8+50+50+50+50+50.3+50+50+50+50+50.3+49.7+50.3+50+50+50+49.8+50+50+50+50+50.2+49.8+50.5+50+50.2+49.8+50)/62</f>
        <v>50.179032258064524</v>
      </c>
      <c r="I12">
        <f t="shared" si="0"/>
        <v>-1</v>
      </c>
      <c r="J12">
        <f t="shared" si="0"/>
        <v>1</v>
      </c>
      <c r="K12">
        <f t="shared" si="1"/>
        <v>-1</v>
      </c>
      <c r="L12">
        <f t="shared" si="2"/>
        <v>-1</v>
      </c>
      <c r="M12">
        <f t="shared" si="3"/>
        <v>-1</v>
      </c>
      <c r="N12">
        <f t="shared" si="4"/>
        <v>1</v>
      </c>
      <c r="O12">
        <f t="shared" si="5"/>
        <v>1</v>
      </c>
      <c r="P12">
        <f t="shared" si="6"/>
        <v>-1</v>
      </c>
      <c r="Q12">
        <f t="shared" si="7"/>
        <v>1</v>
      </c>
      <c r="R12">
        <f t="shared" si="8"/>
        <v>1</v>
      </c>
      <c r="S12">
        <f t="shared" si="9"/>
        <v>-1</v>
      </c>
    </row>
    <row r="13" spans="1:19" x14ac:dyDescent="0.35">
      <c r="A13">
        <v>10</v>
      </c>
      <c r="B13">
        <v>1</v>
      </c>
      <c r="C13">
        <v>1</v>
      </c>
      <c r="D13">
        <v>1</v>
      </c>
      <c r="E13">
        <v>1</v>
      </c>
      <c r="G13">
        <f>(26.2+25.4+25.2+25.7+25.2+25.2+25.1+25.2+25.6+25.2+25.2+25.2+25.2+25.1+25.2+25.1+25.3+25.2+25.2+25.2+25.2+25.2+25.2+25.2+25.1+25.5+25.2+25.2+25+25.2+25.3+25.2+25.3+25.2+25.2+25.2+25.1+25.2+25.2+25.2+25.2+24.9+25.1+25+25.1+25.1+25.2+25+25.2+25.2+25.2+25.2+25.1+25.2+25.3+25.2+25.2+25.2+25.2+25.1+25.2+25.2+25.1+25.1+25.2+25.4+25.5+25+25.2+25.1+25.2+25.1+25.2+25.2+25.2+25.1+25.2)/76</f>
        <v>25.540789473684217</v>
      </c>
      <c r="I13">
        <f t="shared" si="0"/>
        <v>1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  <c r="O13">
        <f t="shared" si="5"/>
        <v>1</v>
      </c>
      <c r="P13">
        <f t="shared" si="6"/>
        <v>1</v>
      </c>
      <c r="Q13">
        <f t="shared" si="7"/>
        <v>1</v>
      </c>
      <c r="R13">
        <f t="shared" si="8"/>
        <v>1</v>
      </c>
      <c r="S13">
        <f t="shared" si="9"/>
        <v>1</v>
      </c>
    </row>
    <row r="14" spans="1:19" x14ac:dyDescent="0.35">
      <c r="A14">
        <v>11</v>
      </c>
      <c r="B14">
        <v>-1</v>
      </c>
      <c r="C14">
        <v>-1</v>
      </c>
      <c r="D14">
        <v>1</v>
      </c>
      <c r="E14">
        <v>-1</v>
      </c>
      <c r="G14">
        <f>(25.1+25.9+25.2+25+25.7+25.2+25.1+25.2+25+25.2+25.2+25.2+25+25.2+25.1+25.2+25.2+25.1+24.8+25.2+25+25.1+25.2+25+25.2+25.1+25.2+25.1+25.3+25.2+25.1+25.2+25.2+25.3+25.2+25.1+24.9+25.2+25+25.2+25+25.2+25.2+25.1+25+25.2+25.2+25.2+25.1+25.2+25.1+25.1+25.9+25.1+25.2+25.2+25.5+26+25.2)/58</f>
        <v>25.625862068965525</v>
      </c>
      <c r="I14">
        <f t="shared" si="0"/>
        <v>1</v>
      </c>
      <c r="J14">
        <f t="shared" si="0"/>
        <v>-1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-1</v>
      </c>
      <c r="O14">
        <f t="shared" si="5"/>
        <v>1</v>
      </c>
      <c r="P14">
        <f t="shared" si="6"/>
        <v>-1</v>
      </c>
      <c r="Q14">
        <f t="shared" si="7"/>
        <v>1</v>
      </c>
      <c r="R14">
        <f t="shared" si="8"/>
        <v>-1</v>
      </c>
      <c r="S14">
        <f t="shared" si="9"/>
        <v>-1</v>
      </c>
    </row>
    <row r="15" spans="1:19" x14ac:dyDescent="0.35">
      <c r="A15">
        <v>12</v>
      </c>
      <c r="B15">
        <v>1</v>
      </c>
      <c r="C15">
        <v>-1</v>
      </c>
      <c r="D15">
        <v>1</v>
      </c>
      <c r="E15">
        <v>-1</v>
      </c>
      <c r="G15">
        <f>(51.8+51.2+51+50.5+50.5+51.2+50.5+50.3+50.7+50.3+50.5+50.7+50.7+50.5+50.3+50.7+50.3+50.3+50.3+50.3+50.2+50.7+50.3+50.3+51+50+50.2+50.2+50+50.5+50+50.5+50.3+50.2+50.2+50.3+50.3+50.3+50.2+50.5+50.7+50.3+50.2+50.7+50.2+50.2+50.3+50.8+50.7+50.5+51.3+50.2+50.3+50.8+50.3+50.2+50.5+50.3+50.2)/59</f>
        <v>50.466101694915253</v>
      </c>
      <c r="I15">
        <f t="shared" si="0"/>
        <v>-1</v>
      </c>
      <c r="J15">
        <f t="shared" si="0"/>
        <v>-1</v>
      </c>
      <c r="K15">
        <f t="shared" si="1"/>
        <v>-1</v>
      </c>
      <c r="L15">
        <f t="shared" si="2"/>
        <v>-1</v>
      </c>
      <c r="M15">
        <f t="shared" si="3"/>
        <v>-1</v>
      </c>
      <c r="N15">
        <f t="shared" si="4"/>
        <v>-1</v>
      </c>
      <c r="O15">
        <f t="shared" si="5"/>
        <v>1</v>
      </c>
      <c r="P15">
        <f t="shared" si="6"/>
        <v>1</v>
      </c>
      <c r="Q15">
        <f t="shared" si="7"/>
        <v>1</v>
      </c>
      <c r="R15">
        <f t="shared" si="8"/>
        <v>-1</v>
      </c>
      <c r="S15">
        <f t="shared" si="9"/>
        <v>1</v>
      </c>
    </row>
    <row r="16" spans="1:19" x14ac:dyDescent="0.35">
      <c r="A16">
        <v>13</v>
      </c>
      <c r="B16">
        <v>-1</v>
      </c>
      <c r="C16">
        <v>1</v>
      </c>
      <c r="D16">
        <v>1</v>
      </c>
      <c r="E16">
        <v>-1</v>
      </c>
      <c r="G16">
        <f>(52+50.8+50+50.7+50.5+50.5+50.5+50.3+50.3+50+50.3+50.2+50.2+50.3+50.3+50.3+50+50.3+50+50.2+50.3+50.2+50.2+50+50.3+50.2+50.2+50+50+50.5+50.3+50+50.5+50.3+50.3+50+50.3+50.3+50.2+50.5+50+50.3+50.7+51+50.2+50.2+50.2+50.2+50.3+50+50+50.2+50.2+50)/54</f>
        <v>50.292592592592577</v>
      </c>
      <c r="I16">
        <f t="shared" si="0"/>
        <v>-1</v>
      </c>
      <c r="J16">
        <f t="shared" si="0"/>
        <v>1</v>
      </c>
      <c r="K16">
        <f t="shared" si="1"/>
        <v>1</v>
      </c>
      <c r="L16">
        <f t="shared" si="2"/>
        <v>-1</v>
      </c>
      <c r="M16">
        <f t="shared" si="3"/>
        <v>1</v>
      </c>
      <c r="N16">
        <f t="shared" si="4"/>
        <v>1</v>
      </c>
      <c r="O16">
        <f t="shared" si="5"/>
        <v>-1</v>
      </c>
      <c r="P16">
        <f t="shared" si="6"/>
        <v>1</v>
      </c>
      <c r="Q16">
        <f t="shared" si="7"/>
        <v>-1</v>
      </c>
      <c r="R16">
        <f t="shared" si="8"/>
        <v>-1</v>
      </c>
      <c r="S16">
        <f t="shared" si="9"/>
        <v>1</v>
      </c>
    </row>
    <row r="17" spans="1:19" x14ac:dyDescent="0.35">
      <c r="A17">
        <v>14</v>
      </c>
      <c r="B17">
        <v>1</v>
      </c>
      <c r="C17">
        <v>-1</v>
      </c>
      <c r="D17">
        <v>1</v>
      </c>
      <c r="E17">
        <v>-1</v>
      </c>
      <c r="G17">
        <f>(25.5+25.7+25.4+25.7+25.1+25.1+25.2+25+25.2+25.2+25.3+25.2+25.3+25.2+25.2+25.2+25.4+25.2+25.2+25.1+25.1+25.2+25.7+25.1+25.1+25.2+25.1+25.1+25+25.2+25.2+25.1+25.1+25.2+25.2+25.1+25.2+25.1+25.2+25+25.2+25+25.4+25.4+25.1+25.1+25.2+25.1+25.1+25+25.2+25.1+25.1+25.2+25.1+25+25.5+25.1+25.2+25.7+25+25.1)/61</f>
        <v>25.614754098360656</v>
      </c>
      <c r="I17">
        <f t="shared" si="0"/>
        <v>-1</v>
      </c>
      <c r="J17">
        <f t="shared" si="0"/>
        <v>-1</v>
      </c>
      <c r="K17">
        <f t="shared" si="1"/>
        <v>-1</v>
      </c>
      <c r="L17">
        <f t="shared" si="2"/>
        <v>-1</v>
      </c>
      <c r="M17">
        <f t="shared" si="3"/>
        <v>-1</v>
      </c>
      <c r="N17">
        <f t="shared" si="4"/>
        <v>-1</v>
      </c>
      <c r="O17">
        <f t="shared" si="5"/>
        <v>1</v>
      </c>
      <c r="P17">
        <f t="shared" si="6"/>
        <v>1</v>
      </c>
      <c r="Q17">
        <f t="shared" si="7"/>
        <v>1</v>
      </c>
      <c r="R17">
        <f t="shared" si="8"/>
        <v>-1</v>
      </c>
      <c r="S17">
        <f t="shared" si="9"/>
        <v>1</v>
      </c>
    </row>
    <row r="18" spans="1:19" x14ac:dyDescent="0.35">
      <c r="A18">
        <v>15</v>
      </c>
      <c r="B18">
        <v>1</v>
      </c>
      <c r="C18">
        <v>1</v>
      </c>
      <c r="D18">
        <v>1</v>
      </c>
      <c r="E18">
        <v>-1</v>
      </c>
      <c r="G18">
        <f>(25.1+25.1+25.1+25+25.1+25+25.2+25.1+25.1+25+25.1+25.1+25.2+25.2+25.4+25.2+25.2+25.1+25.1+25.1+25.1+25.1+25+25.1+25.2+25.1+25.1+25.2+25.1+25.2+25.1+25.2+25.6+25+25.2+25.3+25.2+25.2+25.1+25+25.1+25.4+25.1+25.2+25.1+25.1+25.1+25.5+25.2+25+25.1+25.2+25.1+25.1+25+25.2+25.1+25+25+25.1+25.2+25.1+25.1)/62</f>
        <v>25.54354838709677</v>
      </c>
      <c r="I18">
        <f t="shared" si="0"/>
        <v>1</v>
      </c>
      <c r="J18">
        <f t="shared" si="0"/>
        <v>1</v>
      </c>
      <c r="K18">
        <f t="shared" si="1"/>
        <v>-1</v>
      </c>
      <c r="L18">
        <f t="shared" si="2"/>
        <v>1</v>
      </c>
      <c r="M18">
        <f t="shared" si="3"/>
        <v>-1</v>
      </c>
      <c r="N18">
        <f t="shared" si="4"/>
        <v>1</v>
      </c>
      <c r="O18">
        <f t="shared" si="5"/>
        <v>-1</v>
      </c>
      <c r="P18">
        <f t="shared" si="6"/>
        <v>-1</v>
      </c>
      <c r="Q18">
        <f t="shared" si="7"/>
        <v>-1</v>
      </c>
      <c r="R18">
        <f t="shared" si="8"/>
        <v>-1</v>
      </c>
      <c r="S18">
        <f t="shared" si="9"/>
        <v>-1</v>
      </c>
    </row>
    <row r="19" spans="1:19" s="7" customFormat="1" ht="8.5" customHeight="1" x14ac:dyDescent="0.35">
      <c r="F19" s="16"/>
      <c r="H19" s="16"/>
    </row>
    <row r="20" spans="1:19" x14ac:dyDescent="0.35">
      <c r="B20" s="20" t="s">
        <v>26</v>
      </c>
      <c r="C20" s="20" t="s">
        <v>27</v>
      </c>
      <c r="D20" s="20" t="s">
        <v>28</v>
      </c>
      <c r="E20" s="20" t="s">
        <v>29</v>
      </c>
      <c r="F20" s="21"/>
      <c r="G20" s="20" t="s">
        <v>25</v>
      </c>
      <c r="I20" s="20" t="s">
        <v>41</v>
      </c>
      <c r="J20" s="20" t="s">
        <v>42</v>
      </c>
      <c r="K20" s="20" t="s">
        <v>43</v>
      </c>
      <c r="L20" s="20" t="s">
        <v>44</v>
      </c>
      <c r="M20" s="20" t="s">
        <v>45</v>
      </c>
      <c r="N20" s="20" t="s">
        <v>46</v>
      </c>
      <c r="O20" s="20" t="s">
        <v>47</v>
      </c>
      <c r="P20" s="20" t="s">
        <v>48</v>
      </c>
      <c r="Q20" s="20" t="s">
        <v>49</v>
      </c>
      <c r="R20" s="20" t="s">
        <v>50</v>
      </c>
      <c r="S20" s="20" t="s">
        <v>51</v>
      </c>
    </row>
    <row r="21" spans="1:19" x14ac:dyDescent="0.35">
      <c r="B21">
        <f>(B3*$G3+B4*$G4+B5*$G5+B6*$G6+B7*$G7+B8*$G8+B9*$G9+B10*$G10+B11*$G11+B12*$G12+B13*$G13+B14*$G14+B15*$G15+B16*$G16+B17*$G17+B18*$G18)/(1/(2^4))</f>
        <v>-2272.8156396174727</v>
      </c>
      <c r="C21">
        <f>(C3*$G3+C4*$G4+C5*$G5+C6*$G6+C7*$G7+C8*$G8+C9*$G9+C10*$G10+C11*$G11+C12*$G12+C13*$G13+C14*$G14+C15*$G15+C16*$G16+C17*$G17+C18*$G18)/(1/(2^4))</f>
        <v>-176.36436311460773</v>
      </c>
      <c r="D21">
        <f>(D3*$G3+D4*$G4+D5*$G5+D6*$G6+D7*$G7+D8*$G8+D9*$G9+D10*$G10+D11*$G11+D12*$G12+D13*$G13+D14*$G14+D15*$G15+D16*$G16+D17*$G17+D18*$G18)/(1/(2^4))</f>
        <v>63.275169880626322</v>
      </c>
      <c r="E21">
        <f>(E3*$G3+E4*$G4+E5*$G5+E6*$G6+E7*$G7+E8*$G8+E9*$G9+E10*$G10+E11*$G11+E12*$G12+E13*$G13+E14*$G14+E15*$G15+E16*$G16+E17*$G17+E18*$G18)/(1/(2^4))</f>
        <v>692.62368693884207</v>
      </c>
      <c r="G21">
        <f>SUM(G3:G18)/16</f>
        <v>37.791751965679531</v>
      </c>
      <c r="I21">
        <f>(I3*$G3+I4*$G4+I5*$G5+I6*$G6+I7*$G7+I8*$G8+I9*$G9+I10*$G10+I11*$G11+I12*$G12+I13*$G13+I14*$G14+I15*$G15+I16*$G16+I17*$G17+I18*$G18)/(1/(2^4))</f>
        <v>-665.44421072522971</v>
      </c>
      <c r="J21">
        <f t="shared" ref="J21:S21" si="10">(J3*$G3+J4*$G4+J5*$G5+J6*$G6+J7*$G7+J8*$G8+J9*$G9+J10*$G10+J11*$G11+J12*$G12+J13*$G13+J14*$G14+J15*$G15+J16*$G16+J17*$G17+J18*$G18)/(1/(2^4))</f>
        <v>137.98230355205874</v>
      </c>
      <c r="K21">
        <f t="shared" si="10"/>
        <v>-3114.1793575528727</v>
      </c>
      <c r="L21">
        <f t="shared" si="10"/>
        <v>-895.95087739189614</v>
      </c>
      <c r="M21">
        <f t="shared" si="10"/>
        <v>-130.39269088620551</v>
      </c>
      <c r="N21">
        <f t="shared" si="10"/>
        <v>137.98230355205874</v>
      </c>
      <c r="O21">
        <f t="shared" si="10"/>
        <v>2313.7874304603929</v>
      </c>
      <c r="P21">
        <f t="shared" si="10"/>
        <v>121.4583363619023</v>
      </c>
      <c r="Q21">
        <f t="shared" si="10"/>
        <v>-696.45256953960779</v>
      </c>
      <c r="R21">
        <f t="shared" si="10"/>
        <v>-2317.4029797278249</v>
      </c>
      <c r="S21">
        <f t="shared" si="10"/>
        <v>3130.2050030285682</v>
      </c>
    </row>
    <row r="22" spans="1:19" s="16" customFormat="1" ht="9" customHeight="1" x14ac:dyDescent="0.35"/>
    <row r="23" spans="1:19" s="15" customFormat="1" ht="12" customHeight="1" x14ac:dyDescent="0.35">
      <c r="B23" s="20" t="s">
        <v>53</v>
      </c>
      <c r="C23" s="20" t="s">
        <v>54</v>
      </c>
      <c r="D23" s="20" t="s">
        <v>55</v>
      </c>
      <c r="E23" s="20" t="s">
        <v>56</v>
      </c>
      <c r="F23" s="21"/>
      <c r="G23" s="20" t="s">
        <v>57</v>
      </c>
      <c r="H23" s="16"/>
      <c r="I23" s="20" t="s">
        <v>58</v>
      </c>
      <c r="J23" s="20" t="s">
        <v>59</v>
      </c>
      <c r="K23" s="20" t="s">
        <v>60</v>
      </c>
      <c r="L23" s="20" t="s">
        <v>61</v>
      </c>
      <c r="M23" s="20" t="s">
        <v>62</v>
      </c>
      <c r="N23" s="20" t="s">
        <v>63</v>
      </c>
      <c r="O23" s="20" t="s">
        <v>64</v>
      </c>
      <c r="P23" s="20" t="s">
        <v>65</v>
      </c>
      <c r="Q23" s="20" t="s">
        <v>66</v>
      </c>
      <c r="R23" s="20" t="s">
        <v>67</v>
      </c>
      <c r="S23" s="20" t="s">
        <v>68</v>
      </c>
    </row>
    <row r="24" spans="1:19" x14ac:dyDescent="0.35">
      <c r="A24" s="25" t="s">
        <v>52</v>
      </c>
      <c r="B24">
        <f>(2^4)*(B21^2)</f>
        <v>82651054.907036498</v>
      </c>
      <c r="C24">
        <f t="shared" ref="C24:E24" si="11">(2^4)*(C21^2)</f>
        <v>497670.21722913929</v>
      </c>
      <c r="D24">
        <f t="shared" si="11"/>
        <v>64059.953974753931</v>
      </c>
      <c r="E24">
        <f t="shared" si="11"/>
        <v>7675641.1473400816</v>
      </c>
      <c r="G24">
        <f>SUM(B24:E24)+SUM(I24:S24)</f>
        <v>603219434.91681528</v>
      </c>
      <c r="I24">
        <f t="shared" ref="I24:S24" si="12">(2^4)*(I21^2)</f>
        <v>7085055.9614035832</v>
      </c>
      <c r="J24">
        <f t="shared" si="12"/>
        <v>304625.85749651969</v>
      </c>
      <c r="K24">
        <f t="shared" si="12"/>
        <v>155169809.13613477</v>
      </c>
      <c r="L24">
        <f t="shared" si="12"/>
        <v>12843647.595188936</v>
      </c>
      <c r="M24">
        <f t="shared" si="12"/>
        <v>272036.0613847287</v>
      </c>
      <c r="N24">
        <f t="shared" si="12"/>
        <v>304625.85749651969</v>
      </c>
      <c r="O24">
        <f t="shared" si="12"/>
        <v>85657796.373704121</v>
      </c>
      <c r="P24">
        <f t="shared" si="12"/>
        <v>236034.03954881596</v>
      </c>
      <c r="Q24">
        <f t="shared" si="12"/>
        <v>7760738.9058931554</v>
      </c>
      <c r="R24">
        <f t="shared" si="12"/>
        <v>85925705.127222434</v>
      </c>
      <c r="S24">
        <f t="shared" si="12"/>
        <v>156770933.77576125</v>
      </c>
    </row>
    <row r="25" spans="1:19" x14ac:dyDescent="0.35">
      <c r="A25" s="25" t="s">
        <v>69</v>
      </c>
      <c r="B25">
        <f>B24/$G$24</f>
        <v>0.13701656498921355</v>
      </c>
      <c r="C25">
        <f t="shared" ref="C25:E25" si="13">C24/$G$24</f>
        <v>8.2502351287433017E-4</v>
      </c>
      <c r="D25">
        <f t="shared" si="13"/>
        <v>1.0619676732330065E-4</v>
      </c>
      <c r="E25">
        <f t="shared" si="13"/>
        <v>1.2724459297964367E-2</v>
      </c>
      <c r="G25" s="15"/>
      <c r="I25">
        <f t="shared" ref="I25:S25" si="14">I24/$G$24</f>
        <v>1.1745403996110671E-2</v>
      </c>
      <c r="J25">
        <f t="shared" si="14"/>
        <v>5.0500007105793593E-4</v>
      </c>
      <c r="K25">
        <f t="shared" si="14"/>
        <v>0.25723609047432777</v>
      </c>
      <c r="L25">
        <f t="shared" si="14"/>
        <v>2.1291833206534685E-2</v>
      </c>
      <c r="M25">
        <f t="shared" si="14"/>
        <v>4.509736351950312E-4</v>
      </c>
      <c r="N25">
        <f t="shared" si="14"/>
        <v>5.0500007105793593E-4</v>
      </c>
      <c r="O25">
        <f t="shared" si="14"/>
        <v>0.1420010553630727</v>
      </c>
      <c r="P25">
        <f t="shared" si="14"/>
        <v>3.9129050870412578E-4</v>
      </c>
      <c r="Q25">
        <f t="shared" si="14"/>
        <v>1.2865531938577826E-2</v>
      </c>
      <c r="R25">
        <f t="shared" si="14"/>
        <v>0.14244518686482921</v>
      </c>
      <c r="S25">
        <f t="shared" si="14"/>
        <v>0.25989038930315655</v>
      </c>
    </row>
    <row r="26" spans="1:19" x14ac:dyDescent="0.35">
      <c r="A26" s="25" t="s">
        <v>70</v>
      </c>
      <c r="B26">
        <f>B25*100</f>
        <v>13.701656498921356</v>
      </c>
      <c r="C26">
        <f t="shared" ref="C26:E26" si="15">C25*100</f>
        <v>8.2502351287433023E-2</v>
      </c>
      <c r="D26">
        <f t="shared" si="15"/>
        <v>1.0619676732330066E-2</v>
      </c>
      <c r="E26">
        <f t="shared" si="15"/>
        <v>1.2724459297964368</v>
      </c>
      <c r="G26">
        <f>SUM(B26:E26)+SUM(I26:S26)</f>
        <v>100</v>
      </c>
      <c r="I26">
        <f t="shared" ref="I26:S26" si="16">I25*100</f>
        <v>1.174540399611067</v>
      </c>
      <c r="J26">
        <f t="shared" si="16"/>
        <v>5.0500007105793596E-2</v>
      </c>
      <c r="K26">
        <f t="shared" si="16"/>
        <v>25.723609047432777</v>
      </c>
      <c r="L26">
        <f t="shared" si="16"/>
        <v>2.1291833206534685</v>
      </c>
      <c r="M26">
        <f t="shared" si="16"/>
        <v>4.5097363519503122E-2</v>
      </c>
      <c r="N26">
        <f t="shared" si="16"/>
        <v>5.0500007105793596E-2</v>
      </c>
      <c r="O26">
        <f t="shared" si="16"/>
        <v>14.200105536307269</v>
      </c>
      <c r="P26">
        <f t="shared" si="16"/>
        <v>3.9129050870412581E-2</v>
      </c>
      <c r="Q26">
        <f t="shared" si="16"/>
        <v>1.2865531938577826</v>
      </c>
      <c r="R26">
        <f t="shared" si="16"/>
        <v>14.244518686482921</v>
      </c>
      <c r="S26">
        <f t="shared" si="16"/>
        <v>25.989038930315655</v>
      </c>
    </row>
    <row r="27" spans="1:19" s="16" customFormat="1" ht="9" customHeight="1" x14ac:dyDescent="0.35"/>
  </sheetData>
  <mergeCells count="1">
    <mergeCell ref="A1:A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186E-7BDC-4A65-A1DC-69ABD410CFAF}">
  <dimension ref="A1:S27"/>
  <sheetViews>
    <sheetView workbookViewId="0">
      <selection activeCell="G32" sqref="A1:XFD1048576"/>
    </sheetView>
  </sheetViews>
  <sheetFormatPr baseColWidth="10" defaultRowHeight="14.5" x14ac:dyDescent="0.35"/>
  <cols>
    <col min="6" max="6" width="1.6328125" style="16" customWidth="1"/>
    <col min="7" max="7" width="42.81640625" customWidth="1"/>
    <col min="8" max="8" width="1.6328125" style="16" customWidth="1"/>
  </cols>
  <sheetData>
    <row r="1" spans="1:19" x14ac:dyDescent="0.35">
      <c r="A1" s="18" t="s">
        <v>0</v>
      </c>
      <c r="B1" s="19" t="s">
        <v>22</v>
      </c>
      <c r="C1" s="19" t="s">
        <v>2</v>
      </c>
      <c r="D1" s="19" t="s">
        <v>3</v>
      </c>
      <c r="E1" s="19" t="s">
        <v>4</v>
      </c>
      <c r="G1" s="17" t="s">
        <v>13</v>
      </c>
    </row>
    <row r="2" spans="1:19" x14ac:dyDescent="0.35">
      <c r="A2" s="18"/>
      <c r="B2" s="20" t="s">
        <v>18</v>
      </c>
      <c r="C2" s="20" t="s">
        <v>19</v>
      </c>
      <c r="D2" s="20" t="s">
        <v>20</v>
      </c>
      <c r="E2" s="20" t="s">
        <v>21</v>
      </c>
      <c r="F2" s="21"/>
      <c r="G2" s="23" t="s">
        <v>24</v>
      </c>
      <c r="H2" s="22"/>
      <c r="I2" s="20" t="s">
        <v>30</v>
      </c>
      <c r="J2" s="20" t="s">
        <v>31</v>
      </c>
      <c r="K2" s="20" t="s">
        <v>32</v>
      </c>
      <c r="L2" s="20" t="s">
        <v>33</v>
      </c>
      <c r="M2" s="20" t="s">
        <v>34</v>
      </c>
      <c r="N2" s="20" t="s">
        <v>35</v>
      </c>
      <c r="O2" s="20" t="s">
        <v>36</v>
      </c>
      <c r="P2" s="20" t="s">
        <v>40</v>
      </c>
      <c r="Q2" s="20" t="s">
        <v>37</v>
      </c>
      <c r="R2" s="20" t="s">
        <v>38</v>
      </c>
      <c r="S2" s="20" t="s">
        <v>39</v>
      </c>
    </row>
    <row r="3" spans="1:19" x14ac:dyDescent="0.35">
      <c r="A3" s="14">
        <v>0</v>
      </c>
      <c r="B3">
        <v>-1</v>
      </c>
      <c r="C3">
        <v>-1</v>
      </c>
      <c r="D3">
        <v>-1</v>
      </c>
      <c r="E3">
        <v>-1</v>
      </c>
      <c r="G3">
        <v>29</v>
      </c>
      <c r="I3">
        <f>B3*C3</f>
        <v>1</v>
      </c>
      <c r="J3">
        <f>C3*D3</f>
        <v>1</v>
      </c>
      <c r="K3">
        <f>B3*E3</f>
        <v>1</v>
      </c>
      <c r="L3">
        <f>B3*C3*D3</f>
        <v>-1</v>
      </c>
      <c r="M3">
        <f>B3*D3*E3</f>
        <v>-1</v>
      </c>
      <c r="N3">
        <f>C3*D3</f>
        <v>1</v>
      </c>
      <c r="O3">
        <f>C3*E3</f>
        <v>1</v>
      </c>
      <c r="P3">
        <f>C3*B3*E3</f>
        <v>-1</v>
      </c>
      <c r="Q3">
        <f>C3*D3*E3</f>
        <v>-1</v>
      </c>
      <c r="R3">
        <f>D3*E3</f>
        <v>1</v>
      </c>
      <c r="S3">
        <f>B3*C3*D3*E3</f>
        <v>1</v>
      </c>
    </row>
    <row r="4" spans="1:19" x14ac:dyDescent="0.35">
      <c r="A4" s="14">
        <v>1</v>
      </c>
      <c r="B4">
        <v>-1</v>
      </c>
      <c r="C4">
        <v>1</v>
      </c>
      <c r="D4">
        <v>-1</v>
      </c>
      <c r="E4">
        <v>1</v>
      </c>
      <c r="G4">
        <v>25</v>
      </c>
      <c r="I4">
        <f t="shared" ref="I4:J18" si="0">B4*C4</f>
        <v>-1</v>
      </c>
      <c r="J4">
        <f t="shared" si="0"/>
        <v>-1</v>
      </c>
      <c r="K4">
        <f t="shared" ref="K4:K18" si="1">B4*E4</f>
        <v>-1</v>
      </c>
      <c r="L4">
        <f t="shared" ref="L4:L18" si="2">B4*C4*D4</f>
        <v>1</v>
      </c>
      <c r="M4">
        <f t="shared" ref="M4:M18" si="3">B4*D4*E4</f>
        <v>1</v>
      </c>
      <c r="N4">
        <f t="shared" ref="N4:N18" si="4">C4*D4</f>
        <v>-1</v>
      </c>
      <c r="O4">
        <f t="shared" ref="O4:O18" si="5">C4*E4</f>
        <v>1</v>
      </c>
      <c r="P4">
        <f t="shared" ref="P4:P18" si="6">C4*B4*E4</f>
        <v>-1</v>
      </c>
      <c r="Q4">
        <f t="shared" ref="Q4:Q18" si="7">C4*D4*E4</f>
        <v>-1</v>
      </c>
      <c r="R4">
        <f t="shared" ref="R4:R18" si="8">D4*E4</f>
        <v>-1</v>
      </c>
      <c r="S4">
        <f t="shared" ref="S4:S18" si="9">B4*C4*D4*E4</f>
        <v>1</v>
      </c>
    </row>
    <row r="5" spans="1:19" x14ac:dyDescent="0.35">
      <c r="A5">
        <v>2</v>
      </c>
      <c r="B5">
        <v>1</v>
      </c>
      <c r="C5">
        <v>-1</v>
      </c>
      <c r="D5">
        <v>-1</v>
      </c>
      <c r="E5">
        <v>-1</v>
      </c>
      <c r="G5">
        <v>25</v>
      </c>
      <c r="I5">
        <f t="shared" si="0"/>
        <v>-1</v>
      </c>
      <c r="J5">
        <f t="shared" si="0"/>
        <v>1</v>
      </c>
      <c r="K5">
        <f t="shared" si="1"/>
        <v>-1</v>
      </c>
      <c r="L5">
        <f t="shared" si="2"/>
        <v>1</v>
      </c>
      <c r="M5">
        <f t="shared" si="3"/>
        <v>1</v>
      </c>
      <c r="N5">
        <f t="shared" si="4"/>
        <v>1</v>
      </c>
      <c r="O5">
        <f t="shared" si="5"/>
        <v>1</v>
      </c>
      <c r="P5">
        <f t="shared" si="6"/>
        <v>1</v>
      </c>
      <c r="Q5">
        <f t="shared" si="7"/>
        <v>-1</v>
      </c>
      <c r="R5">
        <f t="shared" si="8"/>
        <v>1</v>
      </c>
      <c r="S5">
        <f t="shared" si="9"/>
        <v>-1</v>
      </c>
    </row>
    <row r="6" spans="1:19" x14ac:dyDescent="0.35">
      <c r="A6">
        <v>3</v>
      </c>
      <c r="B6">
        <v>1</v>
      </c>
      <c r="C6">
        <v>1</v>
      </c>
      <c r="D6">
        <v>-1</v>
      </c>
      <c r="E6">
        <v>-1</v>
      </c>
      <c r="G6">
        <v>23</v>
      </c>
      <c r="I6">
        <f t="shared" si="0"/>
        <v>1</v>
      </c>
      <c r="J6">
        <f t="shared" si="0"/>
        <v>-1</v>
      </c>
      <c r="K6">
        <f t="shared" si="1"/>
        <v>-1</v>
      </c>
      <c r="L6">
        <f t="shared" si="2"/>
        <v>-1</v>
      </c>
      <c r="M6">
        <f t="shared" si="3"/>
        <v>1</v>
      </c>
      <c r="N6">
        <f t="shared" si="4"/>
        <v>-1</v>
      </c>
      <c r="O6">
        <f t="shared" si="5"/>
        <v>-1</v>
      </c>
      <c r="P6">
        <f t="shared" si="6"/>
        <v>-1</v>
      </c>
      <c r="Q6">
        <f t="shared" si="7"/>
        <v>1</v>
      </c>
      <c r="R6">
        <f t="shared" si="8"/>
        <v>1</v>
      </c>
      <c r="S6">
        <f t="shared" si="9"/>
        <v>1</v>
      </c>
    </row>
    <row r="7" spans="1:19" x14ac:dyDescent="0.35">
      <c r="A7">
        <v>4</v>
      </c>
      <c r="B7">
        <v>-1</v>
      </c>
      <c r="C7">
        <v>-1</v>
      </c>
      <c r="D7">
        <v>-1</v>
      </c>
      <c r="E7">
        <v>1</v>
      </c>
      <c r="G7">
        <v>30</v>
      </c>
      <c r="I7">
        <f t="shared" si="0"/>
        <v>1</v>
      </c>
      <c r="J7">
        <f t="shared" si="0"/>
        <v>1</v>
      </c>
      <c r="K7">
        <f t="shared" si="1"/>
        <v>-1</v>
      </c>
      <c r="L7">
        <f t="shared" si="2"/>
        <v>-1</v>
      </c>
      <c r="M7">
        <f t="shared" si="3"/>
        <v>1</v>
      </c>
      <c r="N7">
        <f t="shared" si="4"/>
        <v>1</v>
      </c>
      <c r="O7">
        <f t="shared" si="5"/>
        <v>-1</v>
      </c>
      <c r="P7">
        <f t="shared" si="6"/>
        <v>1</v>
      </c>
      <c r="Q7">
        <f t="shared" si="7"/>
        <v>1</v>
      </c>
      <c r="R7">
        <f t="shared" si="8"/>
        <v>-1</v>
      </c>
      <c r="S7">
        <f t="shared" si="9"/>
        <v>-1</v>
      </c>
    </row>
    <row r="8" spans="1:19" x14ac:dyDescent="0.35">
      <c r="A8">
        <v>5</v>
      </c>
      <c r="B8">
        <v>-1</v>
      </c>
      <c r="C8">
        <v>1</v>
      </c>
      <c r="D8">
        <v>-1</v>
      </c>
      <c r="E8">
        <v>1</v>
      </c>
      <c r="G8">
        <v>27</v>
      </c>
      <c r="I8">
        <f t="shared" si="0"/>
        <v>-1</v>
      </c>
      <c r="J8">
        <f t="shared" si="0"/>
        <v>-1</v>
      </c>
      <c r="K8">
        <f t="shared" si="1"/>
        <v>-1</v>
      </c>
      <c r="L8">
        <f t="shared" si="2"/>
        <v>1</v>
      </c>
      <c r="M8">
        <f t="shared" si="3"/>
        <v>1</v>
      </c>
      <c r="N8">
        <f t="shared" si="4"/>
        <v>-1</v>
      </c>
      <c r="O8">
        <f t="shared" si="5"/>
        <v>1</v>
      </c>
      <c r="P8">
        <f t="shared" si="6"/>
        <v>-1</v>
      </c>
      <c r="Q8">
        <f t="shared" si="7"/>
        <v>-1</v>
      </c>
      <c r="R8">
        <f t="shared" si="8"/>
        <v>-1</v>
      </c>
      <c r="S8">
        <f t="shared" si="9"/>
        <v>1</v>
      </c>
    </row>
    <row r="9" spans="1:19" x14ac:dyDescent="0.35">
      <c r="A9">
        <v>6</v>
      </c>
      <c r="B9">
        <v>1</v>
      </c>
      <c r="C9">
        <v>-1</v>
      </c>
      <c r="D9">
        <v>-1</v>
      </c>
      <c r="E9">
        <v>1</v>
      </c>
      <c r="G9">
        <v>27</v>
      </c>
      <c r="I9">
        <f t="shared" si="0"/>
        <v>-1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-1</v>
      </c>
      <c r="N9">
        <f t="shared" si="4"/>
        <v>1</v>
      </c>
      <c r="O9">
        <f t="shared" si="5"/>
        <v>-1</v>
      </c>
      <c r="P9">
        <f t="shared" si="6"/>
        <v>-1</v>
      </c>
      <c r="Q9">
        <f t="shared" si="7"/>
        <v>1</v>
      </c>
      <c r="R9">
        <f t="shared" si="8"/>
        <v>-1</v>
      </c>
      <c r="S9">
        <f t="shared" si="9"/>
        <v>1</v>
      </c>
    </row>
    <row r="10" spans="1:19" x14ac:dyDescent="0.35">
      <c r="A10">
        <v>7</v>
      </c>
      <c r="B10">
        <v>1</v>
      </c>
      <c r="C10">
        <v>1</v>
      </c>
      <c r="D10">
        <v>-1</v>
      </c>
      <c r="E10">
        <v>1</v>
      </c>
      <c r="G10">
        <v>27</v>
      </c>
      <c r="I10">
        <f t="shared" si="0"/>
        <v>1</v>
      </c>
      <c r="J10">
        <f t="shared" si="0"/>
        <v>-1</v>
      </c>
      <c r="K10">
        <f t="shared" si="1"/>
        <v>1</v>
      </c>
      <c r="L10">
        <f t="shared" si="2"/>
        <v>-1</v>
      </c>
      <c r="M10">
        <f t="shared" si="3"/>
        <v>-1</v>
      </c>
      <c r="N10">
        <f t="shared" si="4"/>
        <v>-1</v>
      </c>
      <c r="O10">
        <f t="shared" si="5"/>
        <v>1</v>
      </c>
      <c r="P10">
        <f t="shared" si="6"/>
        <v>1</v>
      </c>
      <c r="Q10">
        <f t="shared" si="7"/>
        <v>-1</v>
      </c>
      <c r="R10">
        <f t="shared" si="8"/>
        <v>-1</v>
      </c>
      <c r="S10">
        <f t="shared" si="9"/>
        <v>-1</v>
      </c>
    </row>
    <row r="11" spans="1:19" x14ac:dyDescent="0.35">
      <c r="A11">
        <v>8</v>
      </c>
      <c r="B11">
        <v>-1</v>
      </c>
      <c r="C11">
        <v>-1</v>
      </c>
      <c r="D11">
        <v>1</v>
      </c>
      <c r="E11">
        <v>1</v>
      </c>
      <c r="G11">
        <v>401</v>
      </c>
      <c r="I11">
        <f t="shared" si="0"/>
        <v>1</v>
      </c>
      <c r="J11">
        <f t="shared" si="0"/>
        <v>-1</v>
      </c>
      <c r="K11">
        <f t="shared" si="1"/>
        <v>-1</v>
      </c>
      <c r="L11">
        <f t="shared" si="2"/>
        <v>1</v>
      </c>
      <c r="M11">
        <f t="shared" si="3"/>
        <v>-1</v>
      </c>
      <c r="N11">
        <f t="shared" si="4"/>
        <v>-1</v>
      </c>
      <c r="O11">
        <f t="shared" si="5"/>
        <v>-1</v>
      </c>
      <c r="P11">
        <f t="shared" si="6"/>
        <v>1</v>
      </c>
      <c r="Q11">
        <f t="shared" si="7"/>
        <v>-1</v>
      </c>
      <c r="R11">
        <f t="shared" si="8"/>
        <v>1</v>
      </c>
      <c r="S11">
        <f t="shared" si="9"/>
        <v>1</v>
      </c>
    </row>
    <row r="12" spans="1:19" x14ac:dyDescent="0.35">
      <c r="A12">
        <v>9</v>
      </c>
      <c r="B12">
        <v>-1</v>
      </c>
      <c r="C12">
        <v>1</v>
      </c>
      <c r="D12">
        <v>1</v>
      </c>
      <c r="E12">
        <v>1</v>
      </c>
      <c r="G12">
        <v>422</v>
      </c>
      <c r="I12">
        <f t="shared" si="0"/>
        <v>-1</v>
      </c>
      <c r="J12">
        <f t="shared" si="0"/>
        <v>1</v>
      </c>
      <c r="K12">
        <f t="shared" si="1"/>
        <v>-1</v>
      </c>
      <c r="L12">
        <f t="shared" si="2"/>
        <v>-1</v>
      </c>
      <c r="M12">
        <f t="shared" si="3"/>
        <v>-1</v>
      </c>
      <c r="N12">
        <f t="shared" si="4"/>
        <v>1</v>
      </c>
      <c r="O12">
        <f t="shared" si="5"/>
        <v>1</v>
      </c>
      <c r="P12">
        <f t="shared" si="6"/>
        <v>-1</v>
      </c>
      <c r="Q12">
        <f t="shared" si="7"/>
        <v>1</v>
      </c>
      <c r="R12">
        <f t="shared" si="8"/>
        <v>1</v>
      </c>
      <c r="S12">
        <f t="shared" si="9"/>
        <v>-1</v>
      </c>
    </row>
    <row r="13" spans="1:19" x14ac:dyDescent="0.35">
      <c r="A13">
        <v>10</v>
      </c>
      <c r="B13">
        <v>1</v>
      </c>
      <c r="C13">
        <v>1</v>
      </c>
      <c r="D13">
        <v>1</v>
      </c>
      <c r="E13">
        <v>1</v>
      </c>
      <c r="G13">
        <v>352</v>
      </c>
      <c r="I13">
        <f t="shared" si="0"/>
        <v>1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  <c r="O13">
        <f t="shared" si="5"/>
        <v>1</v>
      </c>
      <c r="P13">
        <f t="shared" si="6"/>
        <v>1</v>
      </c>
      <c r="Q13">
        <f t="shared" si="7"/>
        <v>1</v>
      </c>
      <c r="R13">
        <f t="shared" si="8"/>
        <v>1</v>
      </c>
      <c r="S13">
        <f t="shared" si="9"/>
        <v>1</v>
      </c>
    </row>
    <row r="14" spans="1:19" x14ac:dyDescent="0.35">
      <c r="A14">
        <v>11</v>
      </c>
      <c r="B14">
        <v>-1</v>
      </c>
      <c r="C14">
        <v>-1</v>
      </c>
      <c r="D14">
        <v>1</v>
      </c>
      <c r="E14">
        <v>-1</v>
      </c>
      <c r="G14">
        <v>296</v>
      </c>
      <c r="I14">
        <f t="shared" si="0"/>
        <v>1</v>
      </c>
      <c r="J14">
        <f t="shared" si="0"/>
        <v>-1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-1</v>
      </c>
      <c r="O14">
        <f t="shared" si="5"/>
        <v>1</v>
      </c>
      <c r="P14">
        <f t="shared" si="6"/>
        <v>-1</v>
      </c>
      <c r="Q14">
        <f t="shared" si="7"/>
        <v>1</v>
      </c>
      <c r="R14">
        <f t="shared" si="8"/>
        <v>-1</v>
      </c>
      <c r="S14">
        <f t="shared" si="9"/>
        <v>-1</v>
      </c>
    </row>
    <row r="15" spans="1:19" x14ac:dyDescent="0.35">
      <c r="A15">
        <v>12</v>
      </c>
      <c r="B15">
        <v>1</v>
      </c>
      <c r="C15">
        <v>-1</v>
      </c>
      <c r="D15">
        <v>1</v>
      </c>
      <c r="E15">
        <v>-1</v>
      </c>
      <c r="G15">
        <v>409</v>
      </c>
      <c r="I15">
        <f t="shared" si="0"/>
        <v>-1</v>
      </c>
      <c r="J15">
        <f t="shared" si="0"/>
        <v>-1</v>
      </c>
      <c r="K15">
        <f t="shared" si="1"/>
        <v>-1</v>
      </c>
      <c r="L15">
        <f t="shared" si="2"/>
        <v>-1</v>
      </c>
      <c r="M15">
        <f t="shared" si="3"/>
        <v>-1</v>
      </c>
      <c r="N15">
        <f t="shared" si="4"/>
        <v>-1</v>
      </c>
      <c r="O15">
        <f t="shared" si="5"/>
        <v>1</v>
      </c>
      <c r="P15">
        <f t="shared" si="6"/>
        <v>1</v>
      </c>
      <c r="Q15">
        <f t="shared" si="7"/>
        <v>1</v>
      </c>
      <c r="R15">
        <f t="shared" si="8"/>
        <v>-1</v>
      </c>
      <c r="S15">
        <f t="shared" si="9"/>
        <v>1</v>
      </c>
    </row>
    <row r="16" spans="1:19" x14ac:dyDescent="0.35">
      <c r="A16">
        <v>13</v>
      </c>
      <c r="B16">
        <v>-1</v>
      </c>
      <c r="C16">
        <v>1</v>
      </c>
      <c r="D16">
        <v>1</v>
      </c>
      <c r="E16">
        <v>-1</v>
      </c>
      <c r="G16">
        <v>400</v>
      </c>
      <c r="I16">
        <f t="shared" si="0"/>
        <v>-1</v>
      </c>
      <c r="J16">
        <f t="shared" si="0"/>
        <v>1</v>
      </c>
      <c r="K16">
        <f t="shared" si="1"/>
        <v>1</v>
      </c>
      <c r="L16">
        <f t="shared" si="2"/>
        <v>-1</v>
      </c>
      <c r="M16">
        <f t="shared" si="3"/>
        <v>1</v>
      </c>
      <c r="N16">
        <f t="shared" si="4"/>
        <v>1</v>
      </c>
      <c r="O16">
        <f t="shared" si="5"/>
        <v>-1</v>
      </c>
      <c r="P16">
        <f t="shared" si="6"/>
        <v>1</v>
      </c>
      <c r="Q16">
        <f t="shared" si="7"/>
        <v>-1</v>
      </c>
      <c r="R16">
        <f t="shared" si="8"/>
        <v>-1</v>
      </c>
      <c r="S16">
        <f t="shared" si="9"/>
        <v>1</v>
      </c>
    </row>
    <row r="17" spans="1:19" x14ac:dyDescent="0.35">
      <c r="A17">
        <v>14</v>
      </c>
      <c r="B17">
        <v>1</v>
      </c>
      <c r="C17">
        <v>-1</v>
      </c>
      <c r="D17">
        <v>1</v>
      </c>
      <c r="E17">
        <v>-1</v>
      </c>
      <c r="G17">
        <v>312</v>
      </c>
      <c r="I17">
        <f t="shared" si="0"/>
        <v>-1</v>
      </c>
      <c r="J17">
        <f t="shared" si="0"/>
        <v>-1</v>
      </c>
      <c r="K17">
        <f t="shared" si="1"/>
        <v>-1</v>
      </c>
      <c r="L17">
        <f t="shared" si="2"/>
        <v>-1</v>
      </c>
      <c r="M17">
        <f t="shared" si="3"/>
        <v>-1</v>
      </c>
      <c r="N17">
        <f t="shared" si="4"/>
        <v>-1</v>
      </c>
      <c r="O17">
        <f t="shared" si="5"/>
        <v>1</v>
      </c>
      <c r="P17">
        <f t="shared" si="6"/>
        <v>1</v>
      </c>
      <c r="Q17">
        <f t="shared" si="7"/>
        <v>1</v>
      </c>
      <c r="R17">
        <f t="shared" si="8"/>
        <v>-1</v>
      </c>
      <c r="S17">
        <f t="shared" si="9"/>
        <v>1</v>
      </c>
    </row>
    <row r="18" spans="1:19" x14ac:dyDescent="0.35">
      <c r="A18">
        <v>15</v>
      </c>
      <c r="B18">
        <v>1</v>
      </c>
      <c r="C18">
        <v>1</v>
      </c>
      <c r="D18">
        <v>1</v>
      </c>
      <c r="E18">
        <v>-1</v>
      </c>
      <c r="G18">
        <v>306</v>
      </c>
      <c r="I18">
        <f t="shared" si="0"/>
        <v>1</v>
      </c>
      <c r="J18">
        <f t="shared" si="0"/>
        <v>1</v>
      </c>
      <c r="K18">
        <f t="shared" si="1"/>
        <v>-1</v>
      </c>
      <c r="L18">
        <f t="shared" si="2"/>
        <v>1</v>
      </c>
      <c r="M18">
        <f t="shared" si="3"/>
        <v>-1</v>
      </c>
      <c r="N18">
        <f t="shared" si="4"/>
        <v>1</v>
      </c>
      <c r="O18">
        <f t="shared" si="5"/>
        <v>-1</v>
      </c>
      <c r="P18">
        <f t="shared" si="6"/>
        <v>-1</v>
      </c>
      <c r="Q18">
        <f t="shared" si="7"/>
        <v>-1</v>
      </c>
      <c r="R18">
        <f t="shared" si="8"/>
        <v>-1</v>
      </c>
      <c r="S18">
        <f t="shared" si="9"/>
        <v>-1</v>
      </c>
    </row>
    <row r="19" spans="1:19" s="7" customFormat="1" ht="8.5" customHeight="1" x14ac:dyDescent="0.35">
      <c r="F19" s="16"/>
      <c r="H19" s="16"/>
    </row>
    <row r="20" spans="1:19" x14ac:dyDescent="0.35">
      <c r="B20" s="20" t="s">
        <v>26</v>
      </c>
      <c r="C20" s="20" t="s">
        <v>27</v>
      </c>
      <c r="D20" s="20" t="s">
        <v>28</v>
      </c>
      <c r="E20" s="20" t="s">
        <v>29</v>
      </c>
      <c r="F20" s="21"/>
      <c r="G20" s="20" t="s">
        <v>25</v>
      </c>
      <c r="I20" s="20" t="s">
        <v>41</v>
      </c>
      <c r="J20" s="20" t="s">
        <v>42</v>
      </c>
      <c r="K20" s="20" t="s">
        <v>43</v>
      </c>
      <c r="L20" s="20" t="s">
        <v>44</v>
      </c>
      <c r="M20" s="20" t="s">
        <v>45</v>
      </c>
      <c r="N20" s="20" t="s">
        <v>46</v>
      </c>
      <c r="O20" s="20" t="s">
        <v>47</v>
      </c>
      <c r="P20" s="20" t="s">
        <v>48</v>
      </c>
      <c r="Q20" s="20" t="s">
        <v>49</v>
      </c>
      <c r="R20" s="20" t="s">
        <v>50</v>
      </c>
      <c r="S20" s="20" t="s">
        <v>51</v>
      </c>
    </row>
    <row r="21" spans="1:19" x14ac:dyDescent="0.35">
      <c r="B21">
        <f>(B3*$G3+B4*$G4+B5*$G5+B6*$G6+B7*$G7+B8*$G8+B9*$G9+B10*$G10+B11*$G11+B12*$G12+B13*$G13+B14*$G14+B15*$G15+B16*$G16+B17*$G17+B18*$G18)/(1/(2^4))</f>
        <v>-2384</v>
      </c>
      <c r="C21">
        <f>(C3*$G3+C4*$G4+C5*$G5+C6*$G6+C7*$G7+C8*$G8+C9*$G9+C10*$G10+C11*$G11+C12*$G12+C13*$G13+C14*$G14+C15*$G15+C16*$G16+C17*$G17+C18*$G18)/(1/(2^4))</f>
        <v>848</v>
      </c>
      <c r="D21">
        <f>(D3*$G3+D4*$G4+D5*$G5+D6*$G6+D7*$G7+D8*$G8+D9*$G9+D10*$G10+D11*$G11+D12*$G12+D13*$G13+D14*$G14+D15*$G15+D16*$G16+D17*$G17+D18*$G18)/(1/(2^4))</f>
        <v>42960</v>
      </c>
      <c r="E21">
        <f>(E3*$G3+E4*$G4+E5*$G5+E6*$G6+E7*$G7+E8*$G8+E9*$G9+E10*$G10+E11*$G11+E12*$G12+E13*$G13+E14*$G14+E15*$G15+E16*$G16+E17*$G17+E18*$G18)/(1/(2^4))</f>
        <v>-7824</v>
      </c>
      <c r="G21">
        <f>SUM(G3:G18)/16</f>
        <v>194.4375</v>
      </c>
      <c r="I21">
        <f>(I3*$G3+I4*$G4+I5*$G5+I6*$G6+I7*$G7+I8*$G8+I9*$G9+I10*$G10+I11*$G11+I12*$G12+I13*$G13+I14*$G14+I15*$G15+I16*$G16+I17*$G17+I18*$G18)/(1/(2^4))</f>
        <v>-2928</v>
      </c>
      <c r="J21">
        <f t="shared" ref="J21:S21" si="10">(J3*$G3+J4*$G4+J5*$G5+J6*$G6+J7*$G7+J8*$G8+J9*$G9+J10*$G10+J11*$G11+J12*$G12+J13*$G13+J14*$G14+J15*$G15+J16*$G16+J17*$G17+J18*$G18)/(1/(2^4))</f>
        <v>1136</v>
      </c>
      <c r="K21">
        <f t="shared" si="10"/>
        <v>-13584</v>
      </c>
      <c r="L21">
        <f t="shared" si="10"/>
        <v>-3088</v>
      </c>
      <c r="M21">
        <f t="shared" si="10"/>
        <v>-12080</v>
      </c>
      <c r="N21">
        <f t="shared" si="10"/>
        <v>1136</v>
      </c>
      <c r="O21">
        <f t="shared" si="10"/>
        <v>11792</v>
      </c>
      <c r="P21">
        <f t="shared" si="10"/>
        <v>12816</v>
      </c>
      <c r="Q21">
        <f t="shared" si="10"/>
        <v>10096</v>
      </c>
      <c r="R21">
        <f t="shared" si="10"/>
        <v>-9712</v>
      </c>
      <c r="S21">
        <f t="shared" si="10"/>
        <v>14384</v>
      </c>
    </row>
    <row r="22" spans="1:19" s="16" customFormat="1" ht="9" customHeight="1" x14ac:dyDescent="0.35"/>
    <row r="23" spans="1:19" s="15" customFormat="1" ht="12" customHeight="1" x14ac:dyDescent="0.35">
      <c r="B23" s="20" t="s">
        <v>53</v>
      </c>
      <c r="C23" s="20" t="s">
        <v>54</v>
      </c>
      <c r="D23" s="20" t="s">
        <v>55</v>
      </c>
      <c r="E23" s="20" t="s">
        <v>56</v>
      </c>
      <c r="F23" s="21"/>
      <c r="G23" s="20" t="s">
        <v>57</v>
      </c>
      <c r="H23" s="16"/>
      <c r="I23" s="20" t="s">
        <v>58</v>
      </c>
      <c r="J23" s="20" t="s">
        <v>59</v>
      </c>
      <c r="K23" s="20" t="s">
        <v>60</v>
      </c>
      <c r="L23" s="20" t="s">
        <v>61</v>
      </c>
      <c r="M23" s="20" t="s">
        <v>62</v>
      </c>
      <c r="N23" s="20" t="s">
        <v>63</v>
      </c>
      <c r="O23" s="20" t="s">
        <v>64</v>
      </c>
      <c r="P23" s="20" t="s">
        <v>65</v>
      </c>
      <c r="Q23" s="20" t="s">
        <v>66</v>
      </c>
      <c r="R23" s="20" t="s">
        <v>67</v>
      </c>
      <c r="S23" s="20" t="s">
        <v>68</v>
      </c>
    </row>
    <row r="24" spans="1:19" x14ac:dyDescent="0.35">
      <c r="A24" s="24" t="s">
        <v>52</v>
      </c>
      <c r="B24">
        <f>(2^4)*(B21^2)</f>
        <v>90935296</v>
      </c>
      <c r="C24">
        <f t="shared" ref="C24:E24" si="11">(2^4)*(C21^2)</f>
        <v>11505664</v>
      </c>
      <c r="D24">
        <f t="shared" si="11"/>
        <v>29528985600</v>
      </c>
      <c r="E24">
        <f t="shared" si="11"/>
        <v>979439616</v>
      </c>
      <c r="G24">
        <f>SUM(B24:E24)+SUM(I24:S24)</f>
        <v>47532371968</v>
      </c>
      <c r="I24">
        <f t="shared" ref="I24:S24" si="12">(2^4)*(I21^2)</f>
        <v>137170944</v>
      </c>
      <c r="J24">
        <f t="shared" si="12"/>
        <v>20647936</v>
      </c>
      <c r="K24">
        <f t="shared" si="12"/>
        <v>2952400896</v>
      </c>
      <c r="L24">
        <f t="shared" si="12"/>
        <v>152571904</v>
      </c>
      <c r="M24">
        <f t="shared" si="12"/>
        <v>2334822400</v>
      </c>
      <c r="N24">
        <f t="shared" si="12"/>
        <v>20647936</v>
      </c>
      <c r="O24">
        <f t="shared" si="12"/>
        <v>2224820224</v>
      </c>
      <c r="P24">
        <f t="shared" si="12"/>
        <v>2627997696</v>
      </c>
      <c r="Q24">
        <f t="shared" si="12"/>
        <v>1630867456</v>
      </c>
      <c r="R24">
        <f t="shared" si="12"/>
        <v>1509167104</v>
      </c>
      <c r="S24">
        <f t="shared" si="12"/>
        <v>3310391296</v>
      </c>
    </row>
    <row r="25" spans="1:19" x14ac:dyDescent="0.35">
      <c r="A25" s="24" t="s">
        <v>69</v>
      </c>
      <c r="B25">
        <f>B24/$G$24</f>
        <v>1.9131234616530384E-3</v>
      </c>
      <c r="C25">
        <f t="shared" ref="C25:E25" si="13">C24/$G$24</f>
        <v>2.4205953802907006E-4</v>
      </c>
      <c r="D25">
        <f t="shared" si="13"/>
        <v>0.62123947064707108</v>
      </c>
      <c r="E25">
        <f t="shared" si="13"/>
        <v>2.060573826737247E-2</v>
      </c>
      <c r="G25" s="15"/>
      <c r="I25">
        <f t="shared" ref="I25:S25" si="14">I24/$G$24</f>
        <v>2.8858426020133597E-3</v>
      </c>
      <c r="J25">
        <f t="shared" si="14"/>
        <v>4.3439734111945256E-4</v>
      </c>
      <c r="K25">
        <f t="shared" si="14"/>
        <v>6.2113477063329203E-2</v>
      </c>
      <c r="L25">
        <f t="shared" si="14"/>
        <v>3.2098525211978748E-3</v>
      </c>
      <c r="M25">
        <f t="shared" si="14"/>
        <v>4.9120679304030142E-2</v>
      </c>
      <c r="N25">
        <f t="shared" si="14"/>
        <v>4.3439734111945256E-4</v>
      </c>
      <c r="O25">
        <f t="shared" si="14"/>
        <v>4.6806421221684567E-2</v>
      </c>
      <c r="P25">
        <f t="shared" si="14"/>
        <v>5.5288587276251112E-2</v>
      </c>
      <c r="Q25">
        <f t="shared" si="14"/>
        <v>3.4310668466070691E-2</v>
      </c>
      <c r="R25">
        <f t="shared" si="14"/>
        <v>3.1750300721706246E-2</v>
      </c>
      <c r="S25">
        <f t="shared" si="14"/>
        <v>6.9644984227352241E-2</v>
      </c>
    </row>
    <row r="26" spans="1:19" x14ac:dyDescent="0.35">
      <c r="A26" s="24" t="s">
        <v>70</v>
      </c>
      <c r="B26">
        <f>B25*100</f>
        <v>0.19131234616530385</v>
      </c>
      <c r="C26">
        <f t="shared" ref="C26:E26" si="15">C25*100</f>
        <v>2.4205953802907007E-2</v>
      </c>
      <c r="D26">
        <f t="shared" si="15"/>
        <v>62.12394706470711</v>
      </c>
      <c r="E26">
        <f t="shared" si="15"/>
        <v>2.0605738267372469</v>
      </c>
      <c r="G26">
        <f>SUM(B26:E26)+SUM(I26:S26)</f>
        <v>100</v>
      </c>
      <c r="I26">
        <f t="shared" ref="I26:S26" si="16">I25*100</f>
        <v>0.28858426020133598</v>
      </c>
      <c r="J26">
        <f t="shared" si="16"/>
        <v>4.3439734111945252E-2</v>
      </c>
      <c r="K26">
        <f t="shared" si="16"/>
        <v>6.2113477063329201</v>
      </c>
      <c r="L26">
        <f t="shared" si="16"/>
        <v>0.32098525211978746</v>
      </c>
      <c r="M26">
        <f t="shared" si="16"/>
        <v>4.9120679304030146</v>
      </c>
      <c r="N26">
        <f t="shared" si="16"/>
        <v>4.3439734111945252E-2</v>
      </c>
      <c r="O26">
        <f t="shared" si="16"/>
        <v>4.6806421221684564</v>
      </c>
      <c r="P26">
        <f t="shared" si="16"/>
        <v>5.5288587276251109</v>
      </c>
      <c r="Q26">
        <f t="shared" si="16"/>
        <v>3.4310668466070693</v>
      </c>
      <c r="R26">
        <f t="shared" si="16"/>
        <v>3.1750300721706246</v>
      </c>
      <c r="S26">
        <f t="shared" si="16"/>
        <v>6.9644984227352245</v>
      </c>
    </row>
    <row r="27" spans="1:19" s="16" customFormat="1" ht="9" customHeight="1" x14ac:dyDescent="0.35"/>
  </sheetData>
  <mergeCells count="1">
    <mergeCell ref="A1:A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8AA1-76F0-4A19-A237-FC2EDB58EB26}">
  <dimension ref="A1:S27"/>
  <sheetViews>
    <sheetView workbookViewId="0">
      <selection activeCell="G2" sqref="G2"/>
    </sheetView>
  </sheetViews>
  <sheetFormatPr baseColWidth="10" defaultRowHeight="14.5" x14ac:dyDescent="0.35"/>
  <cols>
    <col min="6" max="6" width="1.6328125" style="16" customWidth="1"/>
    <col min="7" max="7" width="42.81640625" customWidth="1"/>
    <col min="8" max="8" width="1.6328125" style="16" customWidth="1"/>
  </cols>
  <sheetData>
    <row r="1" spans="1:19" x14ac:dyDescent="0.35">
      <c r="A1" s="18" t="s">
        <v>0</v>
      </c>
      <c r="B1" s="19" t="s">
        <v>22</v>
      </c>
      <c r="C1" s="19" t="s">
        <v>2</v>
      </c>
      <c r="D1" s="19" t="s">
        <v>3</v>
      </c>
      <c r="E1" s="19" t="s">
        <v>4</v>
      </c>
      <c r="G1" s="17" t="s">
        <v>14</v>
      </c>
    </row>
    <row r="2" spans="1:19" x14ac:dyDescent="0.35">
      <c r="A2" s="18"/>
      <c r="B2" s="20" t="s">
        <v>18</v>
      </c>
      <c r="C2" s="20" t="s">
        <v>19</v>
      </c>
      <c r="D2" s="20" t="s">
        <v>20</v>
      </c>
      <c r="E2" s="20" t="s">
        <v>21</v>
      </c>
      <c r="F2" s="21"/>
      <c r="G2" s="23" t="s">
        <v>24</v>
      </c>
      <c r="H2" s="22"/>
      <c r="I2" s="20" t="s">
        <v>30</v>
      </c>
      <c r="J2" s="20" t="s">
        <v>31</v>
      </c>
      <c r="K2" s="20" t="s">
        <v>32</v>
      </c>
      <c r="L2" s="20" t="s">
        <v>33</v>
      </c>
      <c r="M2" s="20" t="s">
        <v>34</v>
      </c>
      <c r="N2" s="20" t="s">
        <v>35</v>
      </c>
      <c r="O2" s="20" t="s">
        <v>36</v>
      </c>
      <c r="P2" s="20" t="s">
        <v>40</v>
      </c>
      <c r="Q2" s="20" t="s">
        <v>37</v>
      </c>
      <c r="R2" s="20" t="s">
        <v>38</v>
      </c>
      <c r="S2" s="20" t="s">
        <v>39</v>
      </c>
    </row>
    <row r="3" spans="1:19" x14ac:dyDescent="0.35">
      <c r="A3" s="14">
        <v>0</v>
      </c>
      <c r="B3">
        <v>-1</v>
      </c>
      <c r="C3">
        <v>-1</v>
      </c>
      <c r="D3">
        <v>-1</v>
      </c>
      <c r="E3">
        <v>-1</v>
      </c>
      <c r="G3">
        <v>35</v>
      </c>
      <c r="I3">
        <f>B3*C3</f>
        <v>1</v>
      </c>
      <c r="J3">
        <f>C3*D3</f>
        <v>1</v>
      </c>
      <c r="K3">
        <f>B3*E3</f>
        <v>1</v>
      </c>
      <c r="L3">
        <f>B3*C3*D3</f>
        <v>-1</v>
      </c>
      <c r="M3">
        <f>B3*D3*E3</f>
        <v>-1</v>
      </c>
      <c r="N3">
        <f>C3*D3</f>
        <v>1</v>
      </c>
      <c r="O3">
        <f>C3*E3</f>
        <v>1</v>
      </c>
      <c r="P3">
        <f>C3*B3*E3</f>
        <v>-1</v>
      </c>
      <c r="Q3">
        <f>C3*D3*E3</f>
        <v>-1</v>
      </c>
      <c r="R3">
        <f>D3*E3</f>
        <v>1</v>
      </c>
      <c r="S3">
        <f>B3*C3*D3*E3</f>
        <v>1</v>
      </c>
    </row>
    <row r="4" spans="1:19" x14ac:dyDescent="0.35">
      <c r="A4" s="14">
        <v>1</v>
      </c>
      <c r="B4">
        <v>-1</v>
      </c>
      <c r="C4">
        <v>1</v>
      </c>
      <c r="D4">
        <v>-1</v>
      </c>
      <c r="E4">
        <v>1</v>
      </c>
      <c r="G4">
        <v>29</v>
      </c>
      <c r="I4">
        <f t="shared" ref="I4:J18" si="0">B4*C4</f>
        <v>-1</v>
      </c>
      <c r="J4">
        <f t="shared" si="0"/>
        <v>-1</v>
      </c>
      <c r="K4">
        <f t="shared" ref="K4:K18" si="1">B4*E4</f>
        <v>-1</v>
      </c>
      <c r="L4">
        <f t="shared" ref="L4:L18" si="2">B4*C4*D4</f>
        <v>1</v>
      </c>
      <c r="M4">
        <f t="shared" ref="M4:M18" si="3">B4*D4*E4</f>
        <v>1</v>
      </c>
      <c r="N4">
        <f t="shared" ref="N4:N18" si="4">C4*D4</f>
        <v>-1</v>
      </c>
      <c r="O4">
        <f t="shared" ref="O4:O18" si="5">C4*E4</f>
        <v>1</v>
      </c>
      <c r="P4">
        <f t="shared" ref="P4:P18" si="6">C4*B4*E4</f>
        <v>-1</v>
      </c>
      <c r="Q4">
        <f t="shared" ref="Q4:Q18" si="7">C4*D4*E4</f>
        <v>-1</v>
      </c>
      <c r="R4">
        <f t="shared" ref="R4:R18" si="8">D4*E4</f>
        <v>-1</v>
      </c>
      <c r="S4">
        <f t="shared" ref="S4:S18" si="9">B4*C4*D4*E4</f>
        <v>1</v>
      </c>
    </row>
    <row r="5" spans="1:19" x14ac:dyDescent="0.35">
      <c r="A5">
        <v>2</v>
      </c>
      <c r="B5">
        <v>1</v>
      </c>
      <c r="C5">
        <v>-1</v>
      </c>
      <c r="D5">
        <v>-1</v>
      </c>
      <c r="E5">
        <v>-1</v>
      </c>
      <c r="G5">
        <v>29</v>
      </c>
      <c r="I5">
        <f t="shared" si="0"/>
        <v>-1</v>
      </c>
      <c r="J5">
        <f t="shared" si="0"/>
        <v>1</v>
      </c>
      <c r="K5">
        <f t="shared" si="1"/>
        <v>-1</v>
      </c>
      <c r="L5">
        <f t="shared" si="2"/>
        <v>1</v>
      </c>
      <c r="M5">
        <f t="shared" si="3"/>
        <v>1</v>
      </c>
      <c r="N5">
        <f t="shared" si="4"/>
        <v>1</v>
      </c>
      <c r="O5">
        <f t="shared" si="5"/>
        <v>1</v>
      </c>
      <c r="P5">
        <f t="shared" si="6"/>
        <v>1</v>
      </c>
      <c r="Q5">
        <f t="shared" si="7"/>
        <v>-1</v>
      </c>
      <c r="R5">
        <f t="shared" si="8"/>
        <v>1</v>
      </c>
      <c r="S5">
        <f t="shared" si="9"/>
        <v>-1</v>
      </c>
    </row>
    <row r="6" spans="1:19" x14ac:dyDescent="0.35">
      <c r="A6">
        <v>3</v>
      </c>
      <c r="B6">
        <v>1</v>
      </c>
      <c r="C6">
        <v>1</v>
      </c>
      <c r="D6">
        <v>-1</v>
      </c>
      <c r="E6">
        <v>-1</v>
      </c>
      <c r="G6">
        <v>27</v>
      </c>
      <c r="I6">
        <f t="shared" si="0"/>
        <v>1</v>
      </c>
      <c r="J6">
        <f t="shared" si="0"/>
        <v>-1</v>
      </c>
      <c r="K6">
        <f t="shared" si="1"/>
        <v>-1</v>
      </c>
      <c r="L6">
        <f t="shared" si="2"/>
        <v>-1</v>
      </c>
      <c r="M6">
        <f t="shared" si="3"/>
        <v>1</v>
      </c>
      <c r="N6">
        <f t="shared" si="4"/>
        <v>-1</v>
      </c>
      <c r="O6">
        <f t="shared" si="5"/>
        <v>-1</v>
      </c>
      <c r="P6">
        <f t="shared" si="6"/>
        <v>-1</v>
      </c>
      <c r="Q6">
        <f t="shared" si="7"/>
        <v>1</v>
      </c>
      <c r="R6">
        <f t="shared" si="8"/>
        <v>1</v>
      </c>
      <c r="S6">
        <f t="shared" si="9"/>
        <v>1</v>
      </c>
    </row>
    <row r="7" spans="1:19" x14ac:dyDescent="0.35">
      <c r="A7">
        <v>4</v>
      </c>
      <c r="B7">
        <v>-1</v>
      </c>
      <c r="C7">
        <v>-1</v>
      </c>
      <c r="D7">
        <v>-1</v>
      </c>
      <c r="E7">
        <v>1</v>
      </c>
      <c r="G7">
        <v>54</v>
      </c>
      <c r="I7">
        <f t="shared" si="0"/>
        <v>1</v>
      </c>
      <c r="J7">
        <f t="shared" si="0"/>
        <v>1</v>
      </c>
      <c r="K7">
        <f t="shared" si="1"/>
        <v>-1</v>
      </c>
      <c r="L7">
        <f t="shared" si="2"/>
        <v>-1</v>
      </c>
      <c r="M7">
        <f t="shared" si="3"/>
        <v>1</v>
      </c>
      <c r="N7">
        <f t="shared" si="4"/>
        <v>1</v>
      </c>
      <c r="O7">
        <f t="shared" si="5"/>
        <v>-1</v>
      </c>
      <c r="P7">
        <f t="shared" si="6"/>
        <v>1</v>
      </c>
      <c r="Q7">
        <f t="shared" si="7"/>
        <v>1</v>
      </c>
      <c r="R7">
        <f t="shared" si="8"/>
        <v>-1</v>
      </c>
      <c r="S7">
        <f t="shared" si="9"/>
        <v>-1</v>
      </c>
    </row>
    <row r="8" spans="1:19" x14ac:dyDescent="0.35">
      <c r="A8">
        <v>5</v>
      </c>
      <c r="B8">
        <v>-1</v>
      </c>
      <c r="C8">
        <v>1</v>
      </c>
      <c r="D8">
        <v>-1</v>
      </c>
      <c r="E8">
        <v>1</v>
      </c>
      <c r="G8">
        <v>51</v>
      </c>
      <c r="I8">
        <f t="shared" si="0"/>
        <v>-1</v>
      </c>
      <c r="J8">
        <f t="shared" si="0"/>
        <v>-1</v>
      </c>
      <c r="K8">
        <f t="shared" si="1"/>
        <v>-1</v>
      </c>
      <c r="L8">
        <f t="shared" si="2"/>
        <v>1</v>
      </c>
      <c r="M8">
        <f t="shared" si="3"/>
        <v>1</v>
      </c>
      <c r="N8">
        <f t="shared" si="4"/>
        <v>-1</v>
      </c>
      <c r="O8">
        <f t="shared" si="5"/>
        <v>1</v>
      </c>
      <c r="P8">
        <f t="shared" si="6"/>
        <v>-1</v>
      </c>
      <c r="Q8">
        <f t="shared" si="7"/>
        <v>-1</v>
      </c>
      <c r="R8">
        <f t="shared" si="8"/>
        <v>-1</v>
      </c>
      <c r="S8">
        <f t="shared" si="9"/>
        <v>1</v>
      </c>
    </row>
    <row r="9" spans="1:19" x14ac:dyDescent="0.35">
      <c r="A9">
        <v>6</v>
      </c>
      <c r="B9">
        <v>1</v>
      </c>
      <c r="C9">
        <v>-1</v>
      </c>
      <c r="D9">
        <v>-1</v>
      </c>
      <c r="E9">
        <v>1</v>
      </c>
      <c r="G9">
        <v>50</v>
      </c>
      <c r="I9">
        <f t="shared" si="0"/>
        <v>-1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-1</v>
      </c>
      <c r="N9">
        <f t="shared" si="4"/>
        <v>1</v>
      </c>
      <c r="O9">
        <f t="shared" si="5"/>
        <v>-1</v>
      </c>
      <c r="P9">
        <f t="shared" si="6"/>
        <v>-1</v>
      </c>
      <c r="Q9">
        <f t="shared" si="7"/>
        <v>1</v>
      </c>
      <c r="R9">
        <f t="shared" si="8"/>
        <v>-1</v>
      </c>
      <c r="S9">
        <f t="shared" si="9"/>
        <v>1</v>
      </c>
    </row>
    <row r="10" spans="1:19" x14ac:dyDescent="0.35">
      <c r="A10">
        <v>7</v>
      </c>
      <c r="B10">
        <v>1</v>
      </c>
      <c r="C10">
        <v>1</v>
      </c>
      <c r="D10">
        <v>-1</v>
      </c>
      <c r="E10">
        <v>1</v>
      </c>
      <c r="G10">
        <v>51</v>
      </c>
      <c r="I10">
        <f t="shared" si="0"/>
        <v>1</v>
      </c>
      <c r="J10">
        <f t="shared" si="0"/>
        <v>-1</v>
      </c>
      <c r="K10">
        <f t="shared" si="1"/>
        <v>1</v>
      </c>
      <c r="L10">
        <f t="shared" si="2"/>
        <v>-1</v>
      </c>
      <c r="M10">
        <f t="shared" si="3"/>
        <v>-1</v>
      </c>
      <c r="N10">
        <f t="shared" si="4"/>
        <v>-1</v>
      </c>
      <c r="O10">
        <f t="shared" si="5"/>
        <v>1</v>
      </c>
      <c r="P10">
        <f t="shared" si="6"/>
        <v>1</v>
      </c>
      <c r="Q10">
        <f t="shared" si="7"/>
        <v>-1</v>
      </c>
      <c r="R10">
        <f t="shared" si="8"/>
        <v>-1</v>
      </c>
      <c r="S10">
        <f t="shared" si="9"/>
        <v>-1</v>
      </c>
    </row>
    <row r="11" spans="1:19" x14ac:dyDescent="0.35">
      <c r="A11">
        <v>8</v>
      </c>
      <c r="B11">
        <v>-1</v>
      </c>
      <c r="C11">
        <v>-1</v>
      </c>
      <c r="D11">
        <v>1</v>
      </c>
      <c r="E11">
        <v>1</v>
      </c>
      <c r="G11">
        <v>428</v>
      </c>
      <c r="I11">
        <f t="shared" si="0"/>
        <v>1</v>
      </c>
      <c r="J11">
        <f t="shared" si="0"/>
        <v>-1</v>
      </c>
      <c r="K11">
        <f t="shared" si="1"/>
        <v>-1</v>
      </c>
      <c r="L11">
        <f t="shared" si="2"/>
        <v>1</v>
      </c>
      <c r="M11">
        <f t="shared" si="3"/>
        <v>-1</v>
      </c>
      <c r="N11">
        <f t="shared" si="4"/>
        <v>-1</v>
      </c>
      <c r="O11">
        <f t="shared" si="5"/>
        <v>-1</v>
      </c>
      <c r="P11">
        <f t="shared" si="6"/>
        <v>1</v>
      </c>
      <c r="Q11">
        <f t="shared" si="7"/>
        <v>-1</v>
      </c>
      <c r="R11">
        <f t="shared" si="8"/>
        <v>1</v>
      </c>
      <c r="S11">
        <f t="shared" si="9"/>
        <v>1</v>
      </c>
    </row>
    <row r="12" spans="1:19" x14ac:dyDescent="0.35">
      <c r="A12">
        <v>9</v>
      </c>
      <c r="B12">
        <v>-1</v>
      </c>
      <c r="C12">
        <v>1</v>
      </c>
      <c r="D12">
        <v>1</v>
      </c>
      <c r="E12">
        <v>1</v>
      </c>
      <c r="G12">
        <v>449</v>
      </c>
      <c r="I12">
        <f t="shared" si="0"/>
        <v>-1</v>
      </c>
      <c r="J12">
        <f t="shared" si="0"/>
        <v>1</v>
      </c>
      <c r="K12">
        <f t="shared" si="1"/>
        <v>-1</v>
      </c>
      <c r="L12">
        <f t="shared" si="2"/>
        <v>-1</v>
      </c>
      <c r="M12">
        <f t="shared" si="3"/>
        <v>-1</v>
      </c>
      <c r="N12">
        <f t="shared" si="4"/>
        <v>1</v>
      </c>
      <c r="O12">
        <f t="shared" si="5"/>
        <v>1</v>
      </c>
      <c r="P12">
        <f t="shared" si="6"/>
        <v>-1</v>
      </c>
      <c r="Q12">
        <f t="shared" si="7"/>
        <v>1</v>
      </c>
      <c r="R12">
        <f t="shared" si="8"/>
        <v>1</v>
      </c>
      <c r="S12">
        <f t="shared" si="9"/>
        <v>-1</v>
      </c>
    </row>
    <row r="13" spans="1:19" x14ac:dyDescent="0.35">
      <c r="A13">
        <v>10</v>
      </c>
      <c r="B13">
        <v>1</v>
      </c>
      <c r="C13">
        <v>1</v>
      </c>
      <c r="D13">
        <v>1</v>
      </c>
      <c r="E13">
        <v>1</v>
      </c>
      <c r="G13">
        <v>376</v>
      </c>
      <c r="I13">
        <f t="shared" si="0"/>
        <v>1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  <c r="O13">
        <f t="shared" si="5"/>
        <v>1</v>
      </c>
      <c r="P13">
        <f t="shared" si="6"/>
        <v>1</v>
      </c>
      <c r="Q13">
        <f t="shared" si="7"/>
        <v>1</v>
      </c>
      <c r="R13">
        <f t="shared" si="8"/>
        <v>1</v>
      </c>
      <c r="S13">
        <f t="shared" si="9"/>
        <v>1</v>
      </c>
    </row>
    <row r="14" spans="1:19" x14ac:dyDescent="0.35">
      <c r="A14">
        <v>11</v>
      </c>
      <c r="B14">
        <v>-1</v>
      </c>
      <c r="C14">
        <v>-1</v>
      </c>
      <c r="D14">
        <v>1</v>
      </c>
      <c r="E14">
        <v>-1</v>
      </c>
      <c r="G14">
        <v>321</v>
      </c>
      <c r="I14">
        <f t="shared" si="0"/>
        <v>1</v>
      </c>
      <c r="J14">
        <f t="shared" si="0"/>
        <v>-1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-1</v>
      </c>
      <c r="O14">
        <f t="shared" si="5"/>
        <v>1</v>
      </c>
      <c r="P14">
        <f t="shared" si="6"/>
        <v>-1</v>
      </c>
      <c r="Q14">
        <f t="shared" si="7"/>
        <v>1</v>
      </c>
      <c r="R14">
        <f t="shared" si="8"/>
        <v>-1</v>
      </c>
      <c r="S14">
        <f t="shared" si="9"/>
        <v>-1</v>
      </c>
    </row>
    <row r="15" spans="1:19" x14ac:dyDescent="0.35">
      <c r="A15">
        <v>12</v>
      </c>
      <c r="B15">
        <v>1</v>
      </c>
      <c r="C15">
        <v>-1</v>
      </c>
      <c r="D15">
        <v>1</v>
      </c>
      <c r="E15">
        <v>-1</v>
      </c>
      <c r="G15">
        <v>415</v>
      </c>
      <c r="I15">
        <f t="shared" si="0"/>
        <v>-1</v>
      </c>
      <c r="J15">
        <f t="shared" si="0"/>
        <v>-1</v>
      </c>
      <c r="K15">
        <f t="shared" si="1"/>
        <v>-1</v>
      </c>
      <c r="L15">
        <f t="shared" si="2"/>
        <v>-1</v>
      </c>
      <c r="M15">
        <f t="shared" si="3"/>
        <v>-1</v>
      </c>
      <c r="N15">
        <f t="shared" si="4"/>
        <v>-1</v>
      </c>
      <c r="O15">
        <f t="shared" si="5"/>
        <v>1</v>
      </c>
      <c r="P15">
        <f t="shared" si="6"/>
        <v>1</v>
      </c>
      <c r="Q15">
        <f t="shared" si="7"/>
        <v>1</v>
      </c>
      <c r="R15">
        <f t="shared" si="8"/>
        <v>-1</v>
      </c>
      <c r="S15">
        <f t="shared" si="9"/>
        <v>1</v>
      </c>
    </row>
    <row r="16" spans="1:19" x14ac:dyDescent="0.35">
      <c r="A16">
        <v>13</v>
      </c>
      <c r="B16">
        <v>-1</v>
      </c>
      <c r="C16">
        <v>1</v>
      </c>
      <c r="D16">
        <v>1</v>
      </c>
      <c r="E16">
        <v>-1</v>
      </c>
      <c r="G16">
        <v>405</v>
      </c>
      <c r="I16">
        <f t="shared" si="0"/>
        <v>-1</v>
      </c>
      <c r="J16">
        <f t="shared" si="0"/>
        <v>1</v>
      </c>
      <c r="K16">
        <f t="shared" si="1"/>
        <v>1</v>
      </c>
      <c r="L16">
        <f t="shared" si="2"/>
        <v>-1</v>
      </c>
      <c r="M16">
        <f t="shared" si="3"/>
        <v>1</v>
      </c>
      <c r="N16">
        <f t="shared" si="4"/>
        <v>1</v>
      </c>
      <c r="O16">
        <f t="shared" si="5"/>
        <v>-1</v>
      </c>
      <c r="P16">
        <f t="shared" si="6"/>
        <v>1</v>
      </c>
      <c r="Q16">
        <f t="shared" si="7"/>
        <v>-1</v>
      </c>
      <c r="R16">
        <f t="shared" si="8"/>
        <v>-1</v>
      </c>
      <c r="S16">
        <f t="shared" si="9"/>
        <v>1</v>
      </c>
    </row>
    <row r="17" spans="1:19" x14ac:dyDescent="0.35">
      <c r="A17">
        <v>14</v>
      </c>
      <c r="B17">
        <v>1</v>
      </c>
      <c r="C17">
        <v>-1</v>
      </c>
      <c r="D17">
        <v>1</v>
      </c>
      <c r="E17">
        <v>-1</v>
      </c>
      <c r="G17">
        <v>316</v>
      </c>
      <c r="I17">
        <f t="shared" si="0"/>
        <v>-1</v>
      </c>
      <c r="J17">
        <f t="shared" si="0"/>
        <v>-1</v>
      </c>
      <c r="K17">
        <f t="shared" si="1"/>
        <v>-1</v>
      </c>
      <c r="L17">
        <f t="shared" si="2"/>
        <v>-1</v>
      </c>
      <c r="M17">
        <f t="shared" si="3"/>
        <v>-1</v>
      </c>
      <c r="N17">
        <f t="shared" si="4"/>
        <v>-1</v>
      </c>
      <c r="O17">
        <f t="shared" si="5"/>
        <v>1</v>
      </c>
      <c r="P17">
        <f t="shared" si="6"/>
        <v>1</v>
      </c>
      <c r="Q17">
        <f t="shared" si="7"/>
        <v>1</v>
      </c>
      <c r="R17">
        <f t="shared" si="8"/>
        <v>-1</v>
      </c>
      <c r="S17">
        <f t="shared" si="9"/>
        <v>1</v>
      </c>
    </row>
    <row r="18" spans="1:19" x14ac:dyDescent="0.35">
      <c r="A18">
        <v>15</v>
      </c>
      <c r="B18">
        <v>1</v>
      </c>
      <c r="C18">
        <v>1</v>
      </c>
      <c r="D18">
        <v>1</v>
      </c>
      <c r="E18">
        <v>-1</v>
      </c>
      <c r="G18">
        <v>310</v>
      </c>
      <c r="I18">
        <f t="shared" si="0"/>
        <v>1</v>
      </c>
      <c r="J18">
        <f t="shared" si="0"/>
        <v>1</v>
      </c>
      <c r="K18">
        <f t="shared" si="1"/>
        <v>-1</v>
      </c>
      <c r="L18">
        <f t="shared" si="2"/>
        <v>1</v>
      </c>
      <c r="M18">
        <f t="shared" si="3"/>
        <v>-1</v>
      </c>
      <c r="N18">
        <f t="shared" si="4"/>
        <v>1</v>
      </c>
      <c r="O18">
        <f t="shared" si="5"/>
        <v>-1</v>
      </c>
      <c r="P18">
        <f t="shared" si="6"/>
        <v>-1</v>
      </c>
      <c r="Q18">
        <f t="shared" si="7"/>
        <v>-1</v>
      </c>
      <c r="R18">
        <f t="shared" si="8"/>
        <v>-1</v>
      </c>
      <c r="S18">
        <f t="shared" si="9"/>
        <v>-1</v>
      </c>
    </row>
    <row r="19" spans="1:19" s="7" customFormat="1" ht="8.5" customHeight="1" x14ac:dyDescent="0.35">
      <c r="F19" s="16"/>
      <c r="H19" s="16"/>
    </row>
    <row r="20" spans="1:19" x14ac:dyDescent="0.35">
      <c r="B20" s="20" t="s">
        <v>26</v>
      </c>
      <c r="C20" s="20" t="s">
        <v>27</v>
      </c>
      <c r="D20" s="20" t="s">
        <v>28</v>
      </c>
      <c r="E20" s="20" t="s">
        <v>29</v>
      </c>
      <c r="F20" s="21"/>
      <c r="G20" s="20" t="s">
        <v>25</v>
      </c>
      <c r="I20" s="20" t="s">
        <v>41</v>
      </c>
      <c r="J20" s="20" t="s">
        <v>42</v>
      </c>
      <c r="K20" s="20" t="s">
        <v>43</v>
      </c>
      <c r="L20" s="20" t="s">
        <v>44</v>
      </c>
      <c r="M20" s="20" t="s">
        <v>45</v>
      </c>
      <c r="N20" s="20" t="s">
        <v>46</v>
      </c>
      <c r="O20" s="20" t="s">
        <v>47</v>
      </c>
      <c r="P20" s="20" t="s">
        <v>48</v>
      </c>
      <c r="Q20" s="20" t="s">
        <v>49</v>
      </c>
      <c r="R20" s="20" t="s">
        <v>50</v>
      </c>
      <c r="S20" s="20" t="s">
        <v>51</v>
      </c>
    </row>
    <row r="21" spans="1:19" x14ac:dyDescent="0.35">
      <c r="B21">
        <f>(B3*$G3+B4*$G4+B5*$G5+B6*$G6+B7*$G7+B8*$G8+B9*$G9+B10*$G10+B11*$G11+B12*$G12+B13*$G13+B14*$G14+B15*$G15+B16*$G16+B17*$G17+B18*$G18)/(1/(2^4))</f>
        <v>-3168</v>
      </c>
      <c r="C21">
        <f>(C3*$G3+C4*$G4+C5*$G5+C6*$G6+C7*$G7+C8*$G8+C9*$G9+C10*$G10+C11*$G11+C12*$G12+C13*$G13+C14*$G14+C15*$G15+C16*$G16+C17*$G17+C18*$G18)/(1/(2^4))</f>
        <v>800</v>
      </c>
      <c r="D21">
        <f>(D3*$G3+D4*$G4+D5*$G5+D6*$G6+D7*$G7+D8*$G8+D9*$G9+D10*$G10+D11*$G11+D12*$G12+D13*$G13+D14*$G14+D15*$G15+D16*$G16+D17*$G17+D18*$G18)/(1/(2^4))</f>
        <v>43104</v>
      </c>
      <c r="E21">
        <f>(E3*$G3+E4*$G4+E5*$G5+E6*$G6+E7*$G7+E8*$G8+E9*$G9+E10*$G10+E11*$G11+E12*$G12+E13*$G13+E14*$G14+E15*$G15+E16*$G16+E17*$G17+E18*$G18)/(1/(2^4))</f>
        <v>-5920</v>
      </c>
      <c r="G21">
        <f>SUM(G3:G18)/16</f>
        <v>209.125</v>
      </c>
      <c r="I21">
        <f>(I3*$G3+I4*$G4+I5*$G5+I6*$G6+I7*$G7+I8*$G8+I9*$G9+I10*$G10+I11*$G11+I12*$G12+I13*$G13+I14*$G14+I15*$G15+I16*$G16+I17*$G17+I18*$G18)/(1/(2^4))</f>
        <v>-2272</v>
      </c>
      <c r="J21">
        <f t="shared" ref="J21:S21" si="10">(J3*$G3+J4*$G4+J5*$G5+J6*$G6+J7*$G7+J8*$G8+J9*$G9+J10*$G10+J11*$G11+J12*$G12+J13*$G13+J14*$G14+J15*$G15+J16*$G16+J17*$G17+J18*$G18)/(1/(2^4))</f>
        <v>1120</v>
      </c>
      <c r="K21">
        <f t="shared" si="10"/>
        <v>-13920</v>
      </c>
      <c r="L21">
        <f t="shared" si="10"/>
        <v>-2528</v>
      </c>
      <c r="M21">
        <f t="shared" si="10"/>
        <v>-12192</v>
      </c>
      <c r="N21">
        <f t="shared" si="10"/>
        <v>1120</v>
      </c>
      <c r="O21">
        <f t="shared" si="10"/>
        <v>12768</v>
      </c>
      <c r="P21">
        <f t="shared" si="10"/>
        <v>12832</v>
      </c>
      <c r="Q21">
        <f t="shared" si="10"/>
        <v>10720</v>
      </c>
      <c r="R21">
        <f t="shared" si="10"/>
        <v>-10528</v>
      </c>
      <c r="S21">
        <f t="shared" si="10"/>
        <v>14688</v>
      </c>
    </row>
    <row r="22" spans="1:19" s="16" customFormat="1" ht="9" customHeight="1" x14ac:dyDescent="0.35"/>
    <row r="23" spans="1:19" s="15" customFormat="1" ht="12" customHeight="1" x14ac:dyDescent="0.35">
      <c r="B23" s="20" t="s">
        <v>53</v>
      </c>
      <c r="C23" s="20" t="s">
        <v>54</v>
      </c>
      <c r="D23" s="20" t="s">
        <v>55</v>
      </c>
      <c r="E23" s="20" t="s">
        <v>56</v>
      </c>
      <c r="F23" s="21"/>
      <c r="G23" s="20" t="s">
        <v>57</v>
      </c>
      <c r="H23" s="16"/>
      <c r="I23" s="20" t="s">
        <v>58</v>
      </c>
      <c r="J23" s="20" t="s">
        <v>59</v>
      </c>
      <c r="K23" s="20" t="s">
        <v>60</v>
      </c>
      <c r="L23" s="20" t="s">
        <v>61</v>
      </c>
      <c r="M23" s="20" t="s">
        <v>62</v>
      </c>
      <c r="N23" s="20" t="s">
        <v>63</v>
      </c>
      <c r="O23" s="20" t="s">
        <v>64</v>
      </c>
      <c r="P23" s="20" t="s">
        <v>65</v>
      </c>
      <c r="Q23" s="20" t="s">
        <v>66</v>
      </c>
      <c r="R23" s="20" t="s">
        <v>67</v>
      </c>
      <c r="S23" s="20" t="s">
        <v>68</v>
      </c>
    </row>
    <row r="24" spans="1:19" x14ac:dyDescent="0.35">
      <c r="A24" s="24" t="s">
        <v>52</v>
      </c>
      <c r="B24">
        <f>(2^4)*(B21^2)</f>
        <v>160579584</v>
      </c>
      <c r="C24">
        <f t="shared" ref="C24:E24" si="11">(2^4)*(C21^2)</f>
        <v>10240000</v>
      </c>
      <c r="D24">
        <f t="shared" si="11"/>
        <v>29727277056</v>
      </c>
      <c r="E24">
        <f t="shared" si="11"/>
        <v>560742400</v>
      </c>
      <c r="G24">
        <f>SUM(B24:E24)+SUM(I24:S24)</f>
        <v>48469229568</v>
      </c>
      <c r="I24">
        <f t="shared" ref="I24:S24" si="12">(2^4)*(I21^2)</f>
        <v>82591744</v>
      </c>
      <c r="J24">
        <f t="shared" si="12"/>
        <v>20070400</v>
      </c>
      <c r="K24">
        <f t="shared" si="12"/>
        <v>3100262400</v>
      </c>
      <c r="L24">
        <f t="shared" si="12"/>
        <v>102252544</v>
      </c>
      <c r="M24">
        <f t="shared" si="12"/>
        <v>2378317824</v>
      </c>
      <c r="N24">
        <f t="shared" si="12"/>
        <v>20070400</v>
      </c>
      <c r="O24">
        <f t="shared" si="12"/>
        <v>2608349184</v>
      </c>
      <c r="P24">
        <f t="shared" si="12"/>
        <v>2634563584</v>
      </c>
      <c r="Q24">
        <f t="shared" si="12"/>
        <v>1838694400</v>
      </c>
      <c r="R24">
        <f t="shared" si="12"/>
        <v>1773420544</v>
      </c>
      <c r="S24">
        <f t="shared" si="12"/>
        <v>3451797504</v>
      </c>
    </row>
    <row r="25" spans="1:19" x14ac:dyDescent="0.35">
      <c r="A25" s="24" t="s">
        <v>69</v>
      </c>
      <c r="B25">
        <f>B24/$G$24</f>
        <v>3.3130211771720975E-3</v>
      </c>
      <c r="C25">
        <f t="shared" ref="C25:E25" si="13">C24/$G$24</f>
        <v>2.1126805792598315E-4</v>
      </c>
      <c r="D25">
        <f t="shared" si="13"/>
        <v>0.61332266514148026</v>
      </c>
      <c r="E25">
        <f t="shared" si="13"/>
        <v>1.1569038852026838E-2</v>
      </c>
      <c r="G25" s="15"/>
      <c r="I25">
        <f t="shared" ref="I25:S25" si="14">I24/$G$24</f>
        <v>1.7040036480078099E-3</v>
      </c>
      <c r="J25">
        <f t="shared" si="14"/>
        <v>4.1408539353492699E-4</v>
      </c>
      <c r="K25">
        <f t="shared" si="14"/>
        <v>6.3963517217670657E-2</v>
      </c>
      <c r="L25">
        <f t="shared" si="14"/>
        <v>2.1096383192256976E-3</v>
      </c>
      <c r="M25">
        <f t="shared" si="14"/>
        <v>4.9068612090549829E-2</v>
      </c>
      <c r="N25">
        <f t="shared" si="14"/>
        <v>4.1408539353492699E-4</v>
      </c>
      <c r="O25">
        <f t="shared" si="14"/>
        <v>5.3814537743799115E-2</v>
      </c>
      <c r="P25">
        <f t="shared" si="14"/>
        <v>5.4355383972089631E-2</v>
      </c>
      <c r="Q25">
        <f t="shared" si="14"/>
        <v>3.7935292481189535E-2</v>
      </c>
      <c r="R25">
        <f t="shared" si="14"/>
        <v>3.6588585372746153E-2</v>
      </c>
      <c r="S25">
        <f t="shared" si="14"/>
        <v>7.1216265139046497E-2</v>
      </c>
    </row>
    <row r="26" spans="1:19" x14ac:dyDescent="0.35">
      <c r="A26" s="24" t="s">
        <v>70</v>
      </c>
      <c r="B26">
        <f>B25*100</f>
        <v>0.33130211771720974</v>
      </c>
      <c r="C26">
        <f t="shared" ref="C26:E26" si="15">C25*100</f>
        <v>2.1126805792598315E-2</v>
      </c>
      <c r="D26">
        <f t="shared" si="15"/>
        <v>61.332266514148024</v>
      </c>
      <c r="E26">
        <f t="shared" si="15"/>
        <v>1.1569038852026838</v>
      </c>
      <c r="G26">
        <f>SUM(B26:E26)+SUM(I26:S26)</f>
        <v>99.999999999999986</v>
      </c>
      <c r="I26">
        <f t="shared" ref="I26:S26" si="16">I25*100</f>
        <v>0.170400364800781</v>
      </c>
      <c r="J26">
        <f t="shared" si="16"/>
        <v>4.1408539353492702E-2</v>
      </c>
      <c r="K26">
        <f t="shared" si="16"/>
        <v>6.3963517217670658</v>
      </c>
      <c r="L26">
        <f t="shared" si="16"/>
        <v>0.21096383192256976</v>
      </c>
      <c r="M26">
        <f t="shared" si="16"/>
        <v>4.9068612090549832</v>
      </c>
      <c r="N26">
        <f t="shared" si="16"/>
        <v>4.1408539353492702E-2</v>
      </c>
      <c r="O26">
        <f t="shared" si="16"/>
        <v>5.3814537743799118</v>
      </c>
      <c r="P26">
        <f t="shared" si="16"/>
        <v>5.4355383972089628</v>
      </c>
      <c r="Q26">
        <f t="shared" si="16"/>
        <v>3.7935292481189533</v>
      </c>
      <c r="R26">
        <f t="shared" si="16"/>
        <v>3.6588585372746154</v>
      </c>
      <c r="S26">
        <f t="shared" si="16"/>
        <v>7.1216265139046495</v>
      </c>
    </row>
    <row r="27" spans="1:19" s="16" customFormat="1" ht="9" customHeight="1" x14ac:dyDescent="0.35"/>
  </sheetData>
  <mergeCells count="1">
    <mergeCell ref="A1:A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899B-7C36-43D7-B1CE-A9682492EB3B}">
  <dimension ref="A1:S27"/>
  <sheetViews>
    <sheetView workbookViewId="0">
      <selection activeCell="D26" sqref="D26"/>
    </sheetView>
  </sheetViews>
  <sheetFormatPr baseColWidth="10" defaultRowHeight="14.5" x14ac:dyDescent="0.35"/>
  <cols>
    <col min="6" max="6" width="1.6328125" style="16" customWidth="1"/>
    <col min="7" max="7" width="42.81640625" customWidth="1"/>
    <col min="8" max="8" width="1.6328125" style="16" customWidth="1"/>
  </cols>
  <sheetData>
    <row r="1" spans="1:19" x14ac:dyDescent="0.35">
      <c r="A1" s="18" t="s">
        <v>0</v>
      </c>
      <c r="B1" s="19" t="s">
        <v>22</v>
      </c>
      <c r="C1" s="19" t="s">
        <v>2</v>
      </c>
      <c r="D1" s="19" t="s">
        <v>3</v>
      </c>
      <c r="E1" s="19" t="s">
        <v>4</v>
      </c>
      <c r="G1" s="17" t="s">
        <v>5</v>
      </c>
    </row>
    <row r="2" spans="1:19" x14ac:dyDescent="0.35">
      <c r="A2" s="18"/>
      <c r="B2" s="20" t="s">
        <v>18</v>
      </c>
      <c r="C2" s="20" t="s">
        <v>19</v>
      </c>
      <c r="D2" s="20" t="s">
        <v>20</v>
      </c>
      <c r="E2" s="20" t="s">
        <v>21</v>
      </c>
      <c r="F2" s="21"/>
      <c r="G2" s="23" t="s">
        <v>24</v>
      </c>
      <c r="H2" s="22"/>
      <c r="I2" s="20" t="s">
        <v>30</v>
      </c>
      <c r="J2" s="20" t="s">
        <v>31</v>
      </c>
      <c r="K2" s="20" t="s">
        <v>32</v>
      </c>
      <c r="L2" s="20" t="s">
        <v>33</v>
      </c>
      <c r="M2" s="20" t="s">
        <v>34</v>
      </c>
      <c r="N2" s="20" t="s">
        <v>35</v>
      </c>
      <c r="O2" s="20" t="s">
        <v>36</v>
      </c>
      <c r="P2" s="20" t="s">
        <v>40</v>
      </c>
      <c r="Q2" s="20" t="s">
        <v>37</v>
      </c>
      <c r="R2" s="20" t="s">
        <v>38</v>
      </c>
      <c r="S2" s="20" t="s">
        <v>39</v>
      </c>
    </row>
    <row r="3" spans="1:19" x14ac:dyDescent="0.35">
      <c r="A3" s="14">
        <v>0</v>
      </c>
      <c r="B3">
        <v>-1</v>
      </c>
      <c r="C3">
        <v>-1</v>
      </c>
      <c r="D3">
        <v>-1</v>
      </c>
      <c r="E3">
        <v>-1</v>
      </c>
      <c r="G3">
        <v>8909</v>
      </c>
      <c r="I3">
        <f>B3*C3</f>
        <v>1</v>
      </c>
      <c r="J3">
        <f>C3*D3</f>
        <v>1</v>
      </c>
      <c r="K3">
        <f>B3*E3</f>
        <v>1</v>
      </c>
      <c r="L3">
        <f>B3*C3*D3</f>
        <v>-1</v>
      </c>
      <c r="M3">
        <f>B3*D3*E3</f>
        <v>-1</v>
      </c>
      <c r="N3">
        <f>C3*D3</f>
        <v>1</v>
      </c>
      <c r="O3">
        <f>C3*E3</f>
        <v>1</v>
      </c>
      <c r="P3">
        <f>C3*B3*E3</f>
        <v>-1</v>
      </c>
      <c r="Q3">
        <f>C3*D3*E3</f>
        <v>-1</v>
      </c>
      <c r="R3">
        <f>D3*E3</f>
        <v>1</v>
      </c>
      <c r="S3">
        <f>B3*C3*D3*E3</f>
        <v>1</v>
      </c>
    </row>
    <row r="4" spans="1:19" x14ac:dyDescent="0.35">
      <c r="A4" s="14">
        <v>1</v>
      </c>
      <c r="B4">
        <v>-1</v>
      </c>
      <c r="C4">
        <v>1</v>
      </c>
      <c r="D4">
        <v>-1</v>
      </c>
      <c r="E4">
        <v>1</v>
      </c>
      <c r="G4">
        <v>7785</v>
      </c>
      <c r="I4">
        <f t="shared" ref="I4:J18" si="0">B4*C4</f>
        <v>-1</v>
      </c>
      <c r="J4">
        <f t="shared" si="0"/>
        <v>-1</v>
      </c>
      <c r="K4">
        <f t="shared" ref="K4:K18" si="1">B4*E4</f>
        <v>-1</v>
      </c>
      <c r="L4">
        <f t="shared" ref="L4:L18" si="2">B4*C4*D4</f>
        <v>1</v>
      </c>
      <c r="M4">
        <f t="shared" ref="M4:M18" si="3">B4*D4*E4</f>
        <v>1</v>
      </c>
      <c r="N4">
        <f t="shared" ref="N4:N18" si="4">C4*D4</f>
        <v>-1</v>
      </c>
      <c r="O4">
        <f t="shared" ref="O4:O18" si="5">C4*E4</f>
        <v>1</v>
      </c>
      <c r="P4">
        <f t="shared" ref="P4:P18" si="6">C4*B4*E4</f>
        <v>-1</v>
      </c>
      <c r="Q4">
        <f t="shared" ref="Q4:Q18" si="7">C4*D4*E4</f>
        <v>-1</v>
      </c>
      <c r="R4">
        <f t="shared" ref="R4:R18" si="8">D4*E4</f>
        <v>-1</v>
      </c>
      <c r="S4">
        <f t="shared" ref="S4:S18" si="9">B4*C4*D4*E4</f>
        <v>1</v>
      </c>
    </row>
    <row r="5" spans="1:19" x14ac:dyDescent="0.35">
      <c r="A5">
        <v>2</v>
      </c>
      <c r="B5">
        <v>1</v>
      </c>
      <c r="C5">
        <v>-1</v>
      </c>
      <c r="D5">
        <v>-1</v>
      </c>
      <c r="E5">
        <v>-1</v>
      </c>
      <c r="G5">
        <v>7688</v>
      </c>
      <c r="I5">
        <f t="shared" si="0"/>
        <v>-1</v>
      </c>
      <c r="J5">
        <f t="shared" si="0"/>
        <v>1</v>
      </c>
      <c r="K5">
        <f t="shared" si="1"/>
        <v>-1</v>
      </c>
      <c r="L5">
        <f t="shared" si="2"/>
        <v>1</v>
      </c>
      <c r="M5">
        <f t="shared" si="3"/>
        <v>1</v>
      </c>
      <c r="N5">
        <f t="shared" si="4"/>
        <v>1</v>
      </c>
      <c r="O5">
        <f t="shared" si="5"/>
        <v>1</v>
      </c>
      <c r="P5">
        <f t="shared" si="6"/>
        <v>1</v>
      </c>
      <c r="Q5">
        <f t="shared" si="7"/>
        <v>-1</v>
      </c>
      <c r="R5">
        <f t="shared" si="8"/>
        <v>1</v>
      </c>
      <c r="S5">
        <f t="shared" si="9"/>
        <v>-1</v>
      </c>
    </row>
    <row r="6" spans="1:19" x14ac:dyDescent="0.35">
      <c r="A6">
        <v>3</v>
      </c>
      <c r="B6">
        <v>1</v>
      </c>
      <c r="C6">
        <v>1</v>
      </c>
      <c r="D6">
        <v>-1</v>
      </c>
      <c r="E6">
        <v>-1</v>
      </c>
      <c r="G6">
        <v>7021</v>
      </c>
      <c r="I6">
        <f t="shared" si="0"/>
        <v>1</v>
      </c>
      <c r="J6">
        <f t="shared" si="0"/>
        <v>-1</v>
      </c>
      <c r="K6">
        <f t="shared" si="1"/>
        <v>-1</v>
      </c>
      <c r="L6">
        <f t="shared" si="2"/>
        <v>-1</v>
      </c>
      <c r="M6">
        <f t="shared" si="3"/>
        <v>1</v>
      </c>
      <c r="N6">
        <f t="shared" si="4"/>
        <v>-1</v>
      </c>
      <c r="O6">
        <f t="shared" si="5"/>
        <v>-1</v>
      </c>
      <c r="P6">
        <f t="shared" si="6"/>
        <v>-1</v>
      </c>
      <c r="Q6">
        <f t="shared" si="7"/>
        <v>1</v>
      </c>
      <c r="R6">
        <f t="shared" si="8"/>
        <v>1</v>
      </c>
      <c r="S6">
        <f t="shared" si="9"/>
        <v>1</v>
      </c>
    </row>
    <row r="7" spans="1:19" x14ac:dyDescent="0.35">
      <c r="A7">
        <v>4</v>
      </c>
      <c r="B7">
        <v>-1</v>
      </c>
      <c r="C7">
        <v>-1</v>
      </c>
      <c r="D7">
        <v>-1</v>
      </c>
      <c r="E7">
        <v>1</v>
      </c>
      <c r="G7">
        <v>9144</v>
      </c>
      <c r="I7">
        <f t="shared" si="0"/>
        <v>1</v>
      </c>
      <c r="J7">
        <f t="shared" si="0"/>
        <v>1</v>
      </c>
      <c r="K7">
        <f t="shared" si="1"/>
        <v>-1</v>
      </c>
      <c r="L7">
        <f t="shared" si="2"/>
        <v>-1</v>
      </c>
      <c r="M7">
        <f t="shared" si="3"/>
        <v>1</v>
      </c>
      <c r="N7">
        <f t="shared" si="4"/>
        <v>1</v>
      </c>
      <c r="O7">
        <f t="shared" si="5"/>
        <v>-1</v>
      </c>
      <c r="P7">
        <f t="shared" si="6"/>
        <v>1</v>
      </c>
      <c r="Q7">
        <f t="shared" si="7"/>
        <v>1</v>
      </c>
      <c r="R7">
        <f t="shared" si="8"/>
        <v>-1</v>
      </c>
      <c r="S7">
        <f t="shared" si="9"/>
        <v>-1</v>
      </c>
    </row>
    <row r="8" spans="1:19" x14ac:dyDescent="0.35">
      <c r="A8">
        <v>5</v>
      </c>
      <c r="B8">
        <v>-1</v>
      </c>
      <c r="C8">
        <v>1</v>
      </c>
      <c r="D8">
        <v>-1</v>
      </c>
      <c r="E8">
        <v>1</v>
      </c>
      <c r="G8">
        <v>8201</v>
      </c>
      <c r="I8">
        <f t="shared" si="0"/>
        <v>-1</v>
      </c>
      <c r="J8">
        <f t="shared" si="0"/>
        <v>-1</v>
      </c>
      <c r="K8">
        <f t="shared" si="1"/>
        <v>-1</v>
      </c>
      <c r="L8">
        <f t="shared" si="2"/>
        <v>1</v>
      </c>
      <c r="M8">
        <f t="shared" si="3"/>
        <v>1</v>
      </c>
      <c r="N8">
        <f t="shared" si="4"/>
        <v>-1</v>
      </c>
      <c r="O8">
        <f t="shared" si="5"/>
        <v>1</v>
      </c>
      <c r="P8">
        <f t="shared" si="6"/>
        <v>-1</v>
      </c>
      <c r="Q8">
        <f t="shared" si="7"/>
        <v>-1</v>
      </c>
      <c r="R8">
        <f t="shared" si="8"/>
        <v>-1</v>
      </c>
      <c r="S8">
        <f t="shared" si="9"/>
        <v>1</v>
      </c>
    </row>
    <row r="9" spans="1:19" x14ac:dyDescent="0.35">
      <c r="A9">
        <v>6</v>
      </c>
      <c r="B9">
        <v>1</v>
      </c>
      <c r="C9">
        <v>-1</v>
      </c>
      <c r="D9">
        <v>-1</v>
      </c>
      <c r="E9">
        <v>1</v>
      </c>
      <c r="G9">
        <v>8123</v>
      </c>
      <c r="I9">
        <f t="shared" si="0"/>
        <v>-1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-1</v>
      </c>
      <c r="N9">
        <f t="shared" si="4"/>
        <v>1</v>
      </c>
      <c r="O9">
        <f t="shared" si="5"/>
        <v>-1</v>
      </c>
      <c r="P9">
        <f t="shared" si="6"/>
        <v>-1</v>
      </c>
      <c r="Q9">
        <f t="shared" si="7"/>
        <v>1</v>
      </c>
      <c r="R9">
        <f t="shared" si="8"/>
        <v>-1</v>
      </c>
      <c r="S9">
        <f t="shared" si="9"/>
        <v>1</v>
      </c>
    </row>
    <row r="10" spans="1:19" x14ac:dyDescent="0.35">
      <c r="A10">
        <v>7</v>
      </c>
      <c r="B10">
        <v>1</v>
      </c>
      <c r="C10">
        <v>1</v>
      </c>
      <c r="D10">
        <v>-1</v>
      </c>
      <c r="E10">
        <v>1</v>
      </c>
      <c r="G10">
        <v>8278</v>
      </c>
      <c r="I10">
        <f t="shared" si="0"/>
        <v>1</v>
      </c>
      <c r="J10">
        <f t="shared" si="0"/>
        <v>-1</v>
      </c>
      <c r="K10">
        <f t="shared" si="1"/>
        <v>1</v>
      </c>
      <c r="L10">
        <f t="shared" si="2"/>
        <v>-1</v>
      </c>
      <c r="M10">
        <f t="shared" si="3"/>
        <v>-1</v>
      </c>
      <c r="N10">
        <f t="shared" si="4"/>
        <v>-1</v>
      </c>
      <c r="O10">
        <f t="shared" si="5"/>
        <v>1</v>
      </c>
      <c r="P10">
        <f t="shared" si="6"/>
        <v>1</v>
      </c>
      <c r="Q10">
        <f t="shared" si="7"/>
        <v>-1</v>
      </c>
      <c r="R10">
        <f t="shared" si="8"/>
        <v>-1</v>
      </c>
      <c r="S10">
        <f t="shared" si="9"/>
        <v>-1</v>
      </c>
    </row>
    <row r="11" spans="1:19" x14ac:dyDescent="0.35">
      <c r="A11">
        <v>8</v>
      </c>
      <c r="B11">
        <v>-1</v>
      </c>
      <c r="C11">
        <v>-1</v>
      </c>
      <c r="D11">
        <v>1</v>
      </c>
      <c r="E11">
        <v>1</v>
      </c>
      <c r="G11">
        <v>120300</v>
      </c>
      <c r="I11">
        <f t="shared" si="0"/>
        <v>1</v>
      </c>
      <c r="J11">
        <f t="shared" si="0"/>
        <v>-1</v>
      </c>
      <c r="K11">
        <f t="shared" si="1"/>
        <v>-1</v>
      </c>
      <c r="L11">
        <f t="shared" si="2"/>
        <v>1</v>
      </c>
      <c r="M11">
        <f t="shared" si="3"/>
        <v>-1</v>
      </c>
      <c r="N11">
        <f t="shared" si="4"/>
        <v>-1</v>
      </c>
      <c r="O11">
        <f t="shared" si="5"/>
        <v>-1</v>
      </c>
      <c r="P11">
        <f t="shared" si="6"/>
        <v>1</v>
      </c>
      <c r="Q11">
        <f t="shared" si="7"/>
        <v>-1</v>
      </c>
      <c r="R11">
        <f t="shared" si="8"/>
        <v>1</v>
      </c>
      <c r="S11">
        <f t="shared" si="9"/>
        <v>1</v>
      </c>
    </row>
    <row r="12" spans="1:19" x14ac:dyDescent="0.35">
      <c r="A12">
        <v>9</v>
      </c>
      <c r="B12">
        <v>-1</v>
      </c>
      <c r="C12">
        <v>1</v>
      </c>
      <c r="D12">
        <v>1</v>
      </c>
      <c r="E12">
        <v>1</v>
      </c>
      <c r="G12">
        <v>126692</v>
      </c>
      <c r="I12">
        <f t="shared" si="0"/>
        <v>-1</v>
      </c>
      <c r="J12">
        <f t="shared" si="0"/>
        <v>1</v>
      </c>
      <c r="K12">
        <f t="shared" si="1"/>
        <v>-1</v>
      </c>
      <c r="L12">
        <f t="shared" si="2"/>
        <v>-1</v>
      </c>
      <c r="M12">
        <f t="shared" si="3"/>
        <v>-1</v>
      </c>
      <c r="N12">
        <f t="shared" si="4"/>
        <v>1</v>
      </c>
      <c r="O12">
        <f t="shared" si="5"/>
        <v>1</v>
      </c>
      <c r="P12">
        <f t="shared" si="6"/>
        <v>-1</v>
      </c>
      <c r="Q12">
        <f t="shared" si="7"/>
        <v>1</v>
      </c>
      <c r="R12">
        <f t="shared" si="8"/>
        <v>1</v>
      </c>
      <c r="S12">
        <f t="shared" si="9"/>
        <v>-1</v>
      </c>
    </row>
    <row r="13" spans="1:19" x14ac:dyDescent="0.35">
      <c r="A13">
        <v>10</v>
      </c>
      <c r="B13">
        <v>1</v>
      </c>
      <c r="C13">
        <v>1</v>
      </c>
      <c r="D13">
        <v>1</v>
      </c>
      <c r="E13">
        <v>1</v>
      </c>
      <c r="G13">
        <v>105633</v>
      </c>
      <c r="I13">
        <f t="shared" si="0"/>
        <v>1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  <c r="O13">
        <f t="shared" si="5"/>
        <v>1</v>
      </c>
      <c r="P13">
        <f t="shared" si="6"/>
        <v>1</v>
      </c>
      <c r="Q13">
        <f t="shared" si="7"/>
        <v>1</v>
      </c>
      <c r="R13">
        <f t="shared" si="8"/>
        <v>1</v>
      </c>
      <c r="S13">
        <f t="shared" si="9"/>
        <v>1</v>
      </c>
    </row>
    <row r="14" spans="1:19" x14ac:dyDescent="0.35">
      <c r="A14">
        <v>11</v>
      </c>
      <c r="B14">
        <v>-1</v>
      </c>
      <c r="C14">
        <v>-1</v>
      </c>
      <c r="D14">
        <v>1</v>
      </c>
      <c r="E14">
        <v>-1</v>
      </c>
      <c r="G14">
        <v>89069</v>
      </c>
      <c r="I14">
        <f t="shared" si="0"/>
        <v>1</v>
      </c>
      <c r="J14">
        <f t="shared" si="0"/>
        <v>-1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-1</v>
      </c>
      <c r="O14">
        <f t="shared" si="5"/>
        <v>1</v>
      </c>
      <c r="P14">
        <f t="shared" si="6"/>
        <v>-1</v>
      </c>
      <c r="Q14">
        <f t="shared" si="7"/>
        <v>1</v>
      </c>
      <c r="R14">
        <f t="shared" si="8"/>
        <v>-1</v>
      </c>
      <c r="S14">
        <f t="shared" si="9"/>
        <v>-1</v>
      </c>
    </row>
    <row r="15" spans="1:19" x14ac:dyDescent="0.35">
      <c r="A15">
        <v>12</v>
      </c>
      <c r="B15">
        <v>1</v>
      </c>
      <c r="C15">
        <v>-1</v>
      </c>
      <c r="D15">
        <v>1</v>
      </c>
      <c r="E15">
        <v>-1</v>
      </c>
      <c r="G15">
        <v>122729</v>
      </c>
      <c r="I15">
        <f t="shared" si="0"/>
        <v>-1</v>
      </c>
      <c r="J15">
        <f t="shared" si="0"/>
        <v>-1</v>
      </c>
      <c r="K15">
        <f t="shared" si="1"/>
        <v>-1</v>
      </c>
      <c r="L15">
        <f t="shared" si="2"/>
        <v>-1</v>
      </c>
      <c r="M15">
        <f t="shared" si="3"/>
        <v>-1</v>
      </c>
      <c r="N15">
        <f t="shared" si="4"/>
        <v>-1</v>
      </c>
      <c r="O15">
        <f t="shared" si="5"/>
        <v>1</v>
      </c>
      <c r="P15">
        <f t="shared" si="6"/>
        <v>1</v>
      </c>
      <c r="Q15">
        <f t="shared" si="7"/>
        <v>1</v>
      </c>
      <c r="R15">
        <f t="shared" si="8"/>
        <v>-1</v>
      </c>
      <c r="S15">
        <f t="shared" si="9"/>
        <v>1</v>
      </c>
    </row>
    <row r="16" spans="1:19" x14ac:dyDescent="0.35">
      <c r="A16">
        <v>13</v>
      </c>
      <c r="B16">
        <v>-1</v>
      </c>
      <c r="C16">
        <v>1</v>
      </c>
      <c r="D16">
        <v>1</v>
      </c>
      <c r="E16">
        <v>-1</v>
      </c>
      <c r="G16">
        <v>120116</v>
      </c>
      <c r="I16">
        <f t="shared" si="0"/>
        <v>-1</v>
      </c>
      <c r="J16">
        <f t="shared" si="0"/>
        <v>1</v>
      </c>
      <c r="K16">
        <f t="shared" si="1"/>
        <v>1</v>
      </c>
      <c r="L16">
        <f t="shared" si="2"/>
        <v>-1</v>
      </c>
      <c r="M16">
        <f t="shared" si="3"/>
        <v>1</v>
      </c>
      <c r="N16">
        <f t="shared" si="4"/>
        <v>1</v>
      </c>
      <c r="O16">
        <f t="shared" si="5"/>
        <v>-1</v>
      </c>
      <c r="P16">
        <f t="shared" si="6"/>
        <v>1</v>
      </c>
      <c r="Q16">
        <f t="shared" si="7"/>
        <v>-1</v>
      </c>
      <c r="R16">
        <f t="shared" si="8"/>
        <v>-1</v>
      </c>
      <c r="S16">
        <f t="shared" si="9"/>
        <v>1</v>
      </c>
    </row>
    <row r="17" spans="1:19" x14ac:dyDescent="0.35">
      <c r="A17">
        <v>14</v>
      </c>
      <c r="B17">
        <v>1</v>
      </c>
      <c r="C17">
        <v>-1</v>
      </c>
      <c r="D17">
        <v>1</v>
      </c>
      <c r="E17">
        <v>-1</v>
      </c>
      <c r="G17">
        <v>93702</v>
      </c>
      <c r="I17">
        <f t="shared" si="0"/>
        <v>-1</v>
      </c>
      <c r="J17">
        <f t="shared" si="0"/>
        <v>-1</v>
      </c>
      <c r="K17">
        <f t="shared" si="1"/>
        <v>-1</v>
      </c>
      <c r="L17">
        <f t="shared" si="2"/>
        <v>-1</v>
      </c>
      <c r="M17">
        <f t="shared" si="3"/>
        <v>-1</v>
      </c>
      <c r="N17">
        <f t="shared" si="4"/>
        <v>-1</v>
      </c>
      <c r="O17">
        <f t="shared" si="5"/>
        <v>1</v>
      </c>
      <c r="P17">
        <f t="shared" si="6"/>
        <v>1</v>
      </c>
      <c r="Q17">
        <f t="shared" si="7"/>
        <v>1</v>
      </c>
      <c r="R17">
        <f t="shared" si="8"/>
        <v>-1</v>
      </c>
      <c r="S17">
        <f t="shared" si="9"/>
        <v>1</v>
      </c>
    </row>
    <row r="18" spans="1:19" x14ac:dyDescent="0.35">
      <c r="A18">
        <v>15</v>
      </c>
      <c r="B18">
        <v>1</v>
      </c>
      <c r="C18">
        <v>1</v>
      </c>
      <c r="D18">
        <v>1</v>
      </c>
      <c r="E18">
        <v>-1</v>
      </c>
      <c r="G18">
        <v>91952</v>
      </c>
      <c r="I18">
        <f t="shared" si="0"/>
        <v>1</v>
      </c>
      <c r="J18">
        <f t="shared" si="0"/>
        <v>1</v>
      </c>
      <c r="K18">
        <f t="shared" si="1"/>
        <v>-1</v>
      </c>
      <c r="L18">
        <f t="shared" si="2"/>
        <v>1</v>
      </c>
      <c r="M18">
        <f t="shared" si="3"/>
        <v>-1</v>
      </c>
      <c r="N18">
        <f t="shared" si="4"/>
        <v>1</v>
      </c>
      <c r="O18">
        <f t="shared" si="5"/>
        <v>-1</v>
      </c>
      <c r="P18">
        <f t="shared" si="6"/>
        <v>-1</v>
      </c>
      <c r="Q18">
        <f t="shared" si="7"/>
        <v>-1</v>
      </c>
      <c r="R18">
        <f t="shared" si="8"/>
        <v>-1</v>
      </c>
      <c r="S18">
        <f t="shared" si="9"/>
        <v>-1</v>
      </c>
    </row>
    <row r="19" spans="1:19" s="7" customFormat="1" ht="8.5" customHeight="1" x14ac:dyDescent="0.35">
      <c r="F19" s="16"/>
      <c r="H19" s="16"/>
    </row>
    <row r="20" spans="1:19" x14ac:dyDescent="0.35">
      <c r="B20" s="20" t="s">
        <v>26</v>
      </c>
      <c r="C20" s="20" t="s">
        <v>27</v>
      </c>
      <c r="D20" s="20" t="s">
        <v>28</v>
      </c>
      <c r="E20" s="20" t="s">
        <v>29</v>
      </c>
      <c r="F20" s="21"/>
      <c r="G20" s="20" t="s">
        <v>25</v>
      </c>
      <c r="I20" s="20" t="s">
        <v>41</v>
      </c>
      <c r="J20" s="20" t="s">
        <v>42</v>
      </c>
      <c r="K20" s="20" t="s">
        <v>43</v>
      </c>
      <c r="L20" s="20" t="s">
        <v>44</v>
      </c>
      <c r="M20" s="20" t="s">
        <v>45</v>
      </c>
      <c r="N20" s="20" t="s">
        <v>46</v>
      </c>
      <c r="O20" s="20" t="s">
        <v>47</v>
      </c>
      <c r="P20" s="20" t="s">
        <v>48</v>
      </c>
      <c r="Q20" s="20" t="s">
        <v>49</v>
      </c>
      <c r="R20" s="20" t="s">
        <v>50</v>
      </c>
      <c r="S20" s="20" t="s">
        <v>51</v>
      </c>
    </row>
    <row r="21" spans="1:19" x14ac:dyDescent="0.35">
      <c r="B21">
        <f>(B3*$G3+B4*$G4+B5*$G5+B6*$G6+B7*$G7+B8*$G8+B9*$G9+B10*$G10+B11*$G11+B12*$G12+B13*$G13+B14*$G14+B15*$G15+B16*$G16+B17*$G17+B18*$G18)/(1/(2^4))</f>
        <v>-721440</v>
      </c>
      <c r="C21">
        <f>(C3*$G3+C4*$G4+C5*$G5+C6*$G6+C7*$G7+C8*$G8+C9*$G9+C10*$G10+C11*$G11+C12*$G12+C13*$G13+C14*$G14+C15*$G15+C16*$G16+C17*$G17+C18*$G18)/(1/(2^4))</f>
        <v>256224</v>
      </c>
      <c r="D21">
        <f>(D3*$G3+D4*$G4+D5*$G5+D6*$G6+D7*$G7+D8*$G8+D9*$G9+D10*$G10+D11*$G11+D12*$G12+D13*$G13+D14*$G14+D15*$G15+D16*$G16+D17*$G17+D18*$G18)/(1/(2^4))</f>
        <v>12880704</v>
      </c>
      <c r="E21">
        <f>(E3*$G3+E4*$G4+E5*$G5+E6*$G6+E7*$G7+E8*$G8+E9*$G9+E10*$G10+E11*$G11+E12*$G12+E13*$G13+E14*$G14+E15*$G15+E16*$G16+E17*$G17+E18*$G18)/(1/(2^4))</f>
        <v>-2352480</v>
      </c>
      <c r="G21">
        <f>SUM(G3:G18)/16</f>
        <v>58458.875</v>
      </c>
      <c r="I21">
        <f>(I3*$G3+I4*$G4+I5*$G5+I6*$G6+I7*$G7+I8*$G8+I9*$G9+I10*$G10+I11*$G11+I12*$G12+I13*$G13+I14*$G14+I15*$G15+I16*$G16+I17*$G17+I18*$G18)/(1/(2^4))</f>
        <v>-875680</v>
      </c>
      <c r="J21">
        <f t="shared" ref="J21:S21" si="10">(J3*$G3+J4*$G4+J5*$G5+J6*$G6+J7*$G7+J8*$G8+J9*$G9+J10*$G10+J11*$G11+J12*$G12+J13*$G13+J14*$G14+J15*$G15+J16*$G16+J17*$G17+J18*$G18)/(1/(2^4))</f>
        <v>338752</v>
      </c>
      <c r="K21">
        <f t="shared" si="10"/>
        <v>-4081376</v>
      </c>
      <c r="L21">
        <f t="shared" si="10"/>
        <v>-925440</v>
      </c>
      <c r="M21">
        <f t="shared" si="10"/>
        <v>-3616448</v>
      </c>
      <c r="N21">
        <f t="shared" si="10"/>
        <v>338752</v>
      </c>
      <c r="O21">
        <f t="shared" si="10"/>
        <v>3552480</v>
      </c>
      <c r="P21">
        <f t="shared" si="10"/>
        <v>3837408</v>
      </c>
      <c r="Q21">
        <f t="shared" si="10"/>
        <v>3022144</v>
      </c>
      <c r="R21">
        <f t="shared" si="10"/>
        <v>-2925696</v>
      </c>
      <c r="S21">
        <f t="shared" si="10"/>
        <v>4315136</v>
      </c>
    </row>
    <row r="22" spans="1:19" s="16" customFormat="1" ht="9" customHeight="1" x14ac:dyDescent="0.35"/>
    <row r="23" spans="1:19" s="15" customFormat="1" ht="12" customHeight="1" x14ac:dyDescent="0.35">
      <c r="B23" s="20" t="s">
        <v>53</v>
      </c>
      <c r="C23" s="20" t="s">
        <v>54</v>
      </c>
      <c r="D23" s="20" t="s">
        <v>55</v>
      </c>
      <c r="E23" s="20" t="s">
        <v>56</v>
      </c>
      <c r="F23" s="21"/>
      <c r="G23" s="20" t="s">
        <v>57</v>
      </c>
      <c r="H23" s="16"/>
      <c r="I23" s="20" t="s">
        <v>58</v>
      </c>
      <c r="J23" s="20" t="s">
        <v>59</v>
      </c>
      <c r="K23" s="20" t="s">
        <v>60</v>
      </c>
      <c r="L23" s="20" t="s">
        <v>61</v>
      </c>
      <c r="M23" s="20" t="s">
        <v>62</v>
      </c>
      <c r="N23" s="20" t="s">
        <v>63</v>
      </c>
      <c r="O23" s="20" t="s">
        <v>64</v>
      </c>
      <c r="P23" s="20" t="s">
        <v>65</v>
      </c>
      <c r="Q23" s="20" t="s">
        <v>66</v>
      </c>
      <c r="R23" s="20" t="s">
        <v>67</v>
      </c>
      <c r="S23" s="20" t="s">
        <v>68</v>
      </c>
    </row>
    <row r="24" spans="1:19" x14ac:dyDescent="0.35">
      <c r="A24" s="24" t="s">
        <v>52</v>
      </c>
      <c r="B24">
        <f>(2^4)*(B21^2)</f>
        <v>8327610777600</v>
      </c>
      <c r="C24">
        <f t="shared" ref="C24:E24" si="11">(2^4)*(C21^2)</f>
        <v>1050411810816</v>
      </c>
      <c r="D24">
        <f t="shared" si="11"/>
        <v>2654600568569856</v>
      </c>
      <c r="E24">
        <f t="shared" si="11"/>
        <v>88546594406400</v>
      </c>
      <c r="G24">
        <f>SUM(B24:E24)+SUM(I24:S24)</f>
        <v>4276498803638272</v>
      </c>
      <c r="I24">
        <f t="shared" ref="I24:S24" si="12">(2^4)*(I21^2)</f>
        <v>12269047398400</v>
      </c>
      <c r="J24">
        <f t="shared" si="12"/>
        <v>1836046680064</v>
      </c>
      <c r="K24">
        <f t="shared" si="12"/>
        <v>266522080854016</v>
      </c>
      <c r="L24">
        <f t="shared" si="12"/>
        <v>13703027097600</v>
      </c>
      <c r="M24">
        <f t="shared" si="12"/>
        <v>209259138187264</v>
      </c>
      <c r="N24">
        <f t="shared" si="12"/>
        <v>1836046680064</v>
      </c>
      <c r="O24">
        <f t="shared" si="12"/>
        <v>201921826406400</v>
      </c>
      <c r="P24">
        <f t="shared" si="12"/>
        <v>235611202535424</v>
      </c>
      <c r="Q24">
        <f t="shared" si="12"/>
        <v>146133669707776</v>
      </c>
      <c r="R24">
        <f t="shared" si="12"/>
        <v>136955153350656</v>
      </c>
      <c r="S24">
        <f t="shared" si="12"/>
        <v>297926379175936</v>
      </c>
    </row>
    <row r="25" spans="1:19" x14ac:dyDescent="0.35">
      <c r="A25" s="24" t="s">
        <v>69</v>
      </c>
      <c r="B25">
        <f>B24/$G$24</f>
        <v>1.9472964123163571E-3</v>
      </c>
      <c r="C25">
        <f t="shared" ref="C25:E25" si="13">C24/$G$24</f>
        <v>2.4562424989394414E-4</v>
      </c>
      <c r="D25">
        <f t="shared" si="13"/>
        <v>0.62074156698265159</v>
      </c>
      <c r="E25">
        <f t="shared" si="13"/>
        <v>2.0705394406066044E-2</v>
      </c>
      <c r="G25" s="15"/>
      <c r="I25">
        <f t="shared" ref="I25:S25" si="14">I24/$G$24</f>
        <v>2.8689467627027025E-3</v>
      </c>
      <c r="J25">
        <f t="shared" si="14"/>
        <v>4.2933408013629416E-4</v>
      </c>
      <c r="K25">
        <f t="shared" si="14"/>
        <v>6.2322496297033875E-2</v>
      </c>
      <c r="L25">
        <f t="shared" si="14"/>
        <v>3.2042630494698186E-3</v>
      </c>
      <c r="M25">
        <f t="shared" si="14"/>
        <v>4.8932350456694806E-2</v>
      </c>
      <c r="N25">
        <f t="shared" si="14"/>
        <v>4.2933408013629416E-4</v>
      </c>
      <c r="O25">
        <f t="shared" si="14"/>
        <v>4.7216621745483266E-2</v>
      </c>
      <c r="P25">
        <f t="shared" si="14"/>
        <v>5.5094415631538475E-2</v>
      </c>
      <c r="Q25">
        <f t="shared" si="14"/>
        <v>3.4171334172583279E-2</v>
      </c>
      <c r="R25">
        <f t="shared" si="14"/>
        <v>3.2025065278666769E-2</v>
      </c>
      <c r="S25">
        <f t="shared" si="14"/>
        <v>6.9665956394626444E-2</v>
      </c>
    </row>
    <row r="26" spans="1:19" x14ac:dyDescent="0.35">
      <c r="A26" s="24" t="s">
        <v>70</v>
      </c>
      <c r="B26">
        <f>B25*100</f>
        <v>0.19472964123163572</v>
      </c>
      <c r="C26">
        <f t="shared" ref="C26:E26" si="15">C25*100</f>
        <v>2.4562424989394413E-2</v>
      </c>
      <c r="D26">
        <f t="shared" si="15"/>
        <v>62.074156698265156</v>
      </c>
      <c r="E26">
        <f t="shared" si="15"/>
        <v>2.0705394406066042</v>
      </c>
      <c r="G26">
        <f>SUM(B26:E26)+SUM(I26:S26)</f>
        <v>100</v>
      </c>
      <c r="I26">
        <f t="shared" ref="I26:S26" si="16">I25*100</f>
        <v>0.28689467627027027</v>
      </c>
      <c r="J26">
        <f t="shared" si="16"/>
        <v>4.2933408013629416E-2</v>
      </c>
      <c r="K26">
        <f t="shared" si="16"/>
        <v>6.2322496297033876</v>
      </c>
      <c r="L26">
        <f t="shared" si="16"/>
        <v>0.32042630494698188</v>
      </c>
      <c r="M26">
        <f t="shared" si="16"/>
        <v>4.8932350456694804</v>
      </c>
      <c r="N26">
        <f t="shared" si="16"/>
        <v>4.2933408013629416E-2</v>
      </c>
      <c r="O26">
        <f t="shared" si="16"/>
        <v>4.7216621745483263</v>
      </c>
      <c r="P26">
        <f t="shared" si="16"/>
        <v>5.5094415631538478</v>
      </c>
      <c r="Q26">
        <f t="shared" si="16"/>
        <v>3.4171334172583281</v>
      </c>
      <c r="R26">
        <f t="shared" si="16"/>
        <v>3.2025065278666767</v>
      </c>
      <c r="S26">
        <f t="shared" si="16"/>
        <v>6.9665956394626445</v>
      </c>
    </row>
    <row r="27" spans="1:19" s="16" customFormat="1" ht="9" customHeight="1" x14ac:dyDescent="0.35"/>
  </sheetData>
  <mergeCells count="1">
    <mergeCell ref="A1:A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0F5C-E596-4224-8EE9-CCFEF017E39A}">
  <dimension ref="A1:S27"/>
  <sheetViews>
    <sheetView workbookViewId="0">
      <selection activeCell="D26" sqref="D26"/>
    </sheetView>
  </sheetViews>
  <sheetFormatPr baseColWidth="10" defaultRowHeight="14.5" x14ac:dyDescent="0.35"/>
  <cols>
    <col min="6" max="6" width="1.6328125" style="16" customWidth="1"/>
    <col min="7" max="7" width="42.81640625" customWidth="1"/>
    <col min="8" max="8" width="1.6328125" style="16" customWidth="1"/>
  </cols>
  <sheetData>
    <row r="1" spans="1:19" x14ac:dyDescent="0.35">
      <c r="A1" s="18" t="s">
        <v>0</v>
      </c>
      <c r="B1" s="19" t="s">
        <v>22</v>
      </c>
      <c r="C1" s="19" t="s">
        <v>2</v>
      </c>
      <c r="D1" s="19" t="s">
        <v>3</v>
      </c>
      <c r="E1" s="19" t="s">
        <v>4</v>
      </c>
      <c r="G1" s="17" t="s">
        <v>6</v>
      </c>
    </row>
    <row r="2" spans="1:19" x14ac:dyDescent="0.35">
      <c r="A2" s="18"/>
      <c r="B2" s="20" t="s">
        <v>18</v>
      </c>
      <c r="C2" s="20" t="s">
        <v>19</v>
      </c>
      <c r="D2" s="20" t="s">
        <v>20</v>
      </c>
      <c r="E2" s="20" t="s">
        <v>21</v>
      </c>
      <c r="F2" s="21"/>
      <c r="G2" s="23" t="s">
        <v>24</v>
      </c>
      <c r="H2" s="22"/>
      <c r="I2" s="20" t="s">
        <v>30</v>
      </c>
      <c r="J2" s="20" t="s">
        <v>31</v>
      </c>
      <c r="K2" s="20" t="s">
        <v>32</v>
      </c>
      <c r="L2" s="20" t="s">
        <v>33</v>
      </c>
      <c r="M2" s="20" t="s">
        <v>34</v>
      </c>
      <c r="N2" s="20" t="s">
        <v>35</v>
      </c>
      <c r="O2" s="20" t="s">
        <v>36</v>
      </c>
      <c r="P2" s="20" t="s">
        <v>40</v>
      </c>
      <c r="Q2" s="20" t="s">
        <v>37</v>
      </c>
      <c r="R2" s="20" t="s">
        <v>38</v>
      </c>
      <c r="S2" s="20" t="s">
        <v>39</v>
      </c>
    </row>
    <row r="3" spans="1:19" x14ac:dyDescent="0.35">
      <c r="A3" s="14">
        <v>0</v>
      </c>
      <c r="B3">
        <v>-1</v>
      </c>
      <c r="C3">
        <v>-1</v>
      </c>
      <c r="D3">
        <v>-1</v>
      </c>
      <c r="E3">
        <v>-1</v>
      </c>
      <c r="G3">
        <v>10532</v>
      </c>
      <c r="I3">
        <f>B3*C3</f>
        <v>1</v>
      </c>
      <c r="J3">
        <f>C3*D3</f>
        <v>1</v>
      </c>
      <c r="K3">
        <f>B3*E3</f>
        <v>1</v>
      </c>
      <c r="L3">
        <f>B3*C3*D3</f>
        <v>-1</v>
      </c>
      <c r="M3">
        <f>B3*D3*E3</f>
        <v>-1</v>
      </c>
      <c r="N3">
        <f>C3*D3</f>
        <v>1</v>
      </c>
      <c r="O3">
        <f>C3*E3</f>
        <v>1</v>
      </c>
      <c r="P3">
        <f>C3*B3*E3</f>
        <v>-1</v>
      </c>
      <c r="Q3">
        <f>C3*D3*E3</f>
        <v>-1</v>
      </c>
      <c r="R3">
        <f>D3*E3</f>
        <v>1</v>
      </c>
      <c r="S3">
        <f>B3*C3*D3*E3</f>
        <v>1</v>
      </c>
    </row>
    <row r="4" spans="1:19" x14ac:dyDescent="0.35">
      <c r="A4" s="14">
        <v>1</v>
      </c>
      <c r="B4">
        <v>-1</v>
      </c>
      <c r="C4">
        <v>1</v>
      </c>
      <c r="D4">
        <v>-1</v>
      </c>
      <c r="E4">
        <v>1</v>
      </c>
      <c r="G4">
        <v>8977</v>
      </c>
      <c r="I4">
        <f t="shared" ref="I4:J18" si="0">B4*C4</f>
        <v>-1</v>
      </c>
      <c r="J4">
        <f t="shared" si="0"/>
        <v>-1</v>
      </c>
      <c r="K4">
        <f t="shared" ref="K4:K18" si="1">B4*E4</f>
        <v>-1</v>
      </c>
      <c r="L4">
        <f t="shared" ref="L4:L18" si="2">B4*C4*D4</f>
        <v>1</v>
      </c>
      <c r="M4">
        <f t="shared" ref="M4:M18" si="3">B4*D4*E4</f>
        <v>1</v>
      </c>
      <c r="N4">
        <f t="shared" ref="N4:N18" si="4">C4*D4</f>
        <v>-1</v>
      </c>
      <c r="O4">
        <f t="shared" ref="O4:O18" si="5">C4*E4</f>
        <v>1</v>
      </c>
      <c r="P4">
        <f t="shared" ref="P4:P18" si="6">C4*B4*E4</f>
        <v>-1</v>
      </c>
      <c r="Q4">
        <f t="shared" ref="Q4:Q18" si="7">C4*D4*E4</f>
        <v>-1</v>
      </c>
      <c r="R4">
        <f t="shared" ref="R4:R18" si="8">D4*E4</f>
        <v>-1</v>
      </c>
      <c r="S4">
        <f t="shared" ref="S4:S18" si="9">B4*C4*D4*E4</f>
        <v>1</v>
      </c>
    </row>
    <row r="5" spans="1:19" x14ac:dyDescent="0.35">
      <c r="A5">
        <v>2</v>
      </c>
      <c r="B5">
        <v>1</v>
      </c>
      <c r="C5">
        <v>-1</v>
      </c>
      <c r="D5">
        <v>-1</v>
      </c>
      <c r="E5">
        <v>-1</v>
      </c>
      <c r="G5">
        <v>8840</v>
      </c>
      <c r="I5">
        <f t="shared" si="0"/>
        <v>-1</v>
      </c>
      <c r="J5">
        <f t="shared" si="0"/>
        <v>1</v>
      </c>
      <c r="K5">
        <f t="shared" si="1"/>
        <v>-1</v>
      </c>
      <c r="L5">
        <f t="shared" si="2"/>
        <v>1</v>
      </c>
      <c r="M5">
        <f t="shared" si="3"/>
        <v>1</v>
      </c>
      <c r="N5">
        <f t="shared" si="4"/>
        <v>1</v>
      </c>
      <c r="O5">
        <f t="shared" si="5"/>
        <v>1</v>
      </c>
      <c r="P5">
        <f t="shared" si="6"/>
        <v>1</v>
      </c>
      <c r="Q5">
        <f t="shared" si="7"/>
        <v>-1</v>
      </c>
      <c r="R5">
        <f t="shared" si="8"/>
        <v>1</v>
      </c>
      <c r="S5">
        <f t="shared" si="9"/>
        <v>-1</v>
      </c>
    </row>
    <row r="6" spans="1:19" x14ac:dyDescent="0.35">
      <c r="A6">
        <v>3</v>
      </c>
      <c r="B6">
        <v>1</v>
      </c>
      <c r="C6">
        <v>1</v>
      </c>
      <c r="D6">
        <v>-1</v>
      </c>
      <c r="E6">
        <v>-1</v>
      </c>
      <c r="G6">
        <v>8211</v>
      </c>
      <c r="I6">
        <f t="shared" si="0"/>
        <v>1</v>
      </c>
      <c r="J6">
        <f t="shared" si="0"/>
        <v>-1</v>
      </c>
      <c r="K6">
        <f t="shared" si="1"/>
        <v>-1</v>
      </c>
      <c r="L6">
        <f t="shared" si="2"/>
        <v>-1</v>
      </c>
      <c r="M6">
        <f t="shared" si="3"/>
        <v>1</v>
      </c>
      <c r="N6">
        <f t="shared" si="4"/>
        <v>-1</v>
      </c>
      <c r="O6">
        <f t="shared" si="5"/>
        <v>-1</v>
      </c>
      <c r="P6">
        <f t="shared" si="6"/>
        <v>-1</v>
      </c>
      <c r="Q6">
        <f t="shared" si="7"/>
        <v>1</v>
      </c>
      <c r="R6">
        <f t="shared" si="8"/>
        <v>1</v>
      </c>
      <c r="S6">
        <f t="shared" si="9"/>
        <v>1</v>
      </c>
    </row>
    <row r="7" spans="1:19" x14ac:dyDescent="0.35">
      <c r="A7">
        <v>4</v>
      </c>
      <c r="B7">
        <v>-1</v>
      </c>
      <c r="C7">
        <v>-1</v>
      </c>
      <c r="D7">
        <v>-1</v>
      </c>
      <c r="E7">
        <v>1</v>
      </c>
      <c r="G7">
        <v>16394</v>
      </c>
      <c r="I7">
        <f t="shared" si="0"/>
        <v>1</v>
      </c>
      <c r="J7">
        <f t="shared" si="0"/>
        <v>1</v>
      </c>
      <c r="K7">
        <f t="shared" si="1"/>
        <v>-1</v>
      </c>
      <c r="L7">
        <f t="shared" si="2"/>
        <v>-1</v>
      </c>
      <c r="M7">
        <f t="shared" si="3"/>
        <v>1</v>
      </c>
      <c r="N7">
        <f t="shared" si="4"/>
        <v>1</v>
      </c>
      <c r="O7">
        <f t="shared" si="5"/>
        <v>-1</v>
      </c>
      <c r="P7">
        <f t="shared" si="6"/>
        <v>1</v>
      </c>
      <c r="Q7">
        <f t="shared" si="7"/>
        <v>1</v>
      </c>
      <c r="R7">
        <f t="shared" si="8"/>
        <v>-1</v>
      </c>
      <c r="S7">
        <f t="shared" si="9"/>
        <v>-1</v>
      </c>
    </row>
    <row r="8" spans="1:19" x14ac:dyDescent="0.35">
      <c r="A8">
        <v>5</v>
      </c>
      <c r="B8">
        <v>-1</v>
      </c>
      <c r="C8">
        <v>1</v>
      </c>
      <c r="D8">
        <v>-1</v>
      </c>
      <c r="E8">
        <v>1</v>
      </c>
      <c r="G8">
        <v>15570</v>
      </c>
      <c r="I8">
        <f t="shared" si="0"/>
        <v>-1</v>
      </c>
      <c r="J8">
        <f t="shared" si="0"/>
        <v>-1</v>
      </c>
      <c r="K8">
        <f t="shared" si="1"/>
        <v>-1</v>
      </c>
      <c r="L8">
        <f t="shared" si="2"/>
        <v>1</v>
      </c>
      <c r="M8">
        <f t="shared" si="3"/>
        <v>1</v>
      </c>
      <c r="N8">
        <f t="shared" si="4"/>
        <v>-1</v>
      </c>
      <c r="O8">
        <f t="shared" si="5"/>
        <v>1</v>
      </c>
      <c r="P8">
        <f t="shared" si="6"/>
        <v>-1</v>
      </c>
      <c r="Q8">
        <f t="shared" si="7"/>
        <v>-1</v>
      </c>
      <c r="R8">
        <f t="shared" si="8"/>
        <v>-1</v>
      </c>
      <c r="S8">
        <f t="shared" si="9"/>
        <v>1</v>
      </c>
    </row>
    <row r="9" spans="1:19" x14ac:dyDescent="0.35">
      <c r="A9">
        <v>6</v>
      </c>
      <c r="B9">
        <v>1</v>
      </c>
      <c r="C9">
        <v>-1</v>
      </c>
      <c r="D9">
        <v>-1</v>
      </c>
      <c r="E9">
        <v>1</v>
      </c>
      <c r="G9">
        <v>15247</v>
      </c>
      <c r="I9">
        <f t="shared" si="0"/>
        <v>-1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-1</v>
      </c>
      <c r="N9">
        <f t="shared" si="4"/>
        <v>1</v>
      </c>
      <c r="O9">
        <f t="shared" si="5"/>
        <v>-1</v>
      </c>
      <c r="P9">
        <f t="shared" si="6"/>
        <v>-1</v>
      </c>
      <c r="Q9">
        <f t="shared" si="7"/>
        <v>1</v>
      </c>
      <c r="R9">
        <f t="shared" si="8"/>
        <v>-1</v>
      </c>
      <c r="S9">
        <f t="shared" si="9"/>
        <v>1</v>
      </c>
    </row>
    <row r="10" spans="1:19" x14ac:dyDescent="0.35">
      <c r="A10">
        <v>7</v>
      </c>
      <c r="B10">
        <v>1</v>
      </c>
      <c r="C10">
        <v>1</v>
      </c>
      <c r="D10">
        <v>-1</v>
      </c>
      <c r="E10">
        <v>1</v>
      </c>
      <c r="G10">
        <v>15538</v>
      </c>
      <c r="I10">
        <f t="shared" si="0"/>
        <v>1</v>
      </c>
      <c r="J10">
        <f t="shared" si="0"/>
        <v>-1</v>
      </c>
      <c r="K10">
        <f t="shared" si="1"/>
        <v>1</v>
      </c>
      <c r="L10">
        <f t="shared" si="2"/>
        <v>-1</v>
      </c>
      <c r="M10">
        <f t="shared" si="3"/>
        <v>-1</v>
      </c>
      <c r="N10">
        <f t="shared" si="4"/>
        <v>-1</v>
      </c>
      <c r="O10">
        <f t="shared" si="5"/>
        <v>1</v>
      </c>
      <c r="P10">
        <f t="shared" si="6"/>
        <v>1</v>
      </c>
      <c r="Q10">
        <f t="shared" si="7"/>
        <v>-1</v>
      </c>
      <c r="R10">
        <f t="shared" si="8"/>
        <v>-1</v>
      </c>
      <c r="S10">
        <f t="shared" si="9"/>
        <v>-1</v>
      </c>
    </row>
    <row r="11" spans="1:19" x14ac:dyDescent="0.35">
      <c r="A11">
        <v>8</v>
      </c>
      <c r="B11">
        <v>-1</v>
      </c>
      <c r="C11">
        <v>-1</v>
      </c>
      <c r="D11">
        <v>1</v>
      </c>
      <c r="E11">
        <v>1</v>
      </c>
      <c r="G11">
        <v>128614</v>
      </c>
      <c r="I11">
        <f t="shared" si="0"/>
        <v>1</v>
      </c>
      <c r="J11">
        <f t="shared" si="0"/>
        <v>-1</v>
      </c>
      <c r="K11">
        <f t="shared" si="1"/>
        <v>-1</v>
      </c>
      <c r="L11">
        <f t="shared" si="2"/>
        <v>1</v>
      </c>
      <c r="M11">
        <f t="shared" si="3"/>
        <v>-1</v>
      </c>
      <c r="N11">
        <f t="shared" si="4"/>
        <v>-1</v>
      </c>
      <c r="O11">
        <f t="shared" si="5"/>
        <v>-1</v>
      </c>
      <c r="P11">
        <f t="shared" si="6"/>
        <v>1</v>
      </c>
      <c r="Q11">
        <f t="shared" si="7"/>
        <v>-1</v>
      </c>
      <c r="R11">
        <f t="shared" si="8"/>
        <v>1</v>
      </c>
      <c r="S11">
        <f t="shared" si="9"/>
        <v>1</v>
      </c>
    </row>
    <row r="12" spans="1:19" x14ac:dyDescent="0.35">
      <c r="A12">
        <v>9</v>
      </c>
      <c r="B12">
        <v>-1</v>
      </c>
      <c r="C12">
        <v>1</v>
      </c>
      <c r="D12">
        <v>1</v>
      </c>
      <c r="E12">
        <v>1</v>
      </c>
      <c r="G12">
        <v>134702</v>
      </c>
      <c r="I12">
        <f t="shared" si="0"/>
        <v>-1</v>
      </c>
      <c r="J12">
        <f t="shared" si="0"/>
        <v>1</v>
      </c>
      <c r="K12">
        <f t="shared" si="1"/>
        <v>-1</v>
      </c>
      <c r="L12">
        <f t="shared" si="2"/>
        <v>-1</v>
      </c>
      <c r="M12">
        <f t="shared" si="3"/>
        <v>-1</v>
      </c>
      <c r="N12">
        <f t="shared" si="4"/>
        <v>1</v>
      </c>
      <c r="O12">
        <f t="shared" si="5"/>
        <v>1</v>
      </c>
      <c r="P12">
        <f t="shared" si="6"/>
        <v>-1</v>
      </c>
      <c r="Q12">
        <f t="shared" si="7"/>
        <v>1</v>
      </c>
      <c r="R12">
        <f t="shared" si="8"/>
        <v>1</v>
      </c>
      <c r="S12">
        <f t="shared" si="9"/>
        <v>-1</v>
      </c>
    </row>
    <row r="13" spans="1:19" x14ac:dyDescent="0.35">
      <c r="A13">
        <v>10</v>
      </c>
      <c r="B13">
        <v>1</v>
      </c>
      <c r="C13">
        <v>1</v>
      </c>
      <c r="D13">
        <v>1</v>
      </c>
      <c r="E13">
        <v>1</v>
      </c>
      <c r="G13">
        <v>112900</v>
      </c>
      <c r="I13">
        <f t="shared" si="0"/>
        <v>1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  <c r="O13">
        <f t="shared" si="5"/>
        <v>1</v>
      </c>
      <c r="P13">
        <f t="shared" si="6"/>
        <v>1</v>
      </c>
      <c r="Q13">
        <f t="shared" si="7"/>
        <v>1</v>
      </c>
      <c r="R13">
        <f t="shared" si="8"/>
        <v>1</v>
      </c>
      <c r="S13">
        <f t="shared" si="9"/>
        <v>1</v>
      </c>
    </row>
    <row r="14" spans="1:19" x14ac:dyDescent="0.35">
      <c r="A14">
        <v>11</v>
      </c>
      <c r="B14">
        <v>-1</v>
      </c>
      <c r="C14">
        <v>-1</v>
      </c>
      <c r="D14">
        <v>1</v>
      </c>
      <c r="E14">
        <v>-1</v>
      </c>
      <c r="G14">
        <v>96448</v>
      </c>
      <c r="I14">
        <f t="shared" si="0"/>
        <v>1</v>
      </c>
      <c r="J14">
        <f t="shared" si="0"/>
        <v>-1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-1</v>
      </c>
      <c r="O14">
        <f t="shared" si="5"/>
        <v>1</v>
      </c>
      <c r="P14">
        <f t="shared" si="6"/>
        <v>-1</v>
      </c>
      <c r="Q14">
        <f t="shared" si="7"/>
        <v>1</v>
      </c>
      <c r="R14">
        <f t="shared" si="8"/>
        <v>-1</v>
      </c>
      <c r="S14">
        <f t="shared" si="9"/>
        <v>-1</v>
      </c>
    </row>
    <row r="15" spans="1:19" x14ac:dyDescent="0.35">
      <c r="A15">
        <v>12</v>
      </c>
      <c r="B15">
        <v>1</v>
      </c>
      <c r="C15">
        <v>-1</v>
      </c>
      <c r="D15">
        <v>1</v>
      </c>
      <c r="E15">
        <v>-1</v>
      </c>
      <c r="G15">
        <v>124653</v>
      </c>
      <c r="I15">
        <f t="shared" si="0"/>
        <v>-1</v>
      </c>
      <c r="J15">
        <f t="shared" si="0"/>
        <v>-1</v>
      </c>
      <c r="K15">
        <f t="shared" si="1"/>
        <v>-1</v>
      </c>
      <c r="L15">
        <f t="shared" si="2"/>
        <v>-1</v>
      </c>
      <c r="M15">
        <f t="shared" si="3"/>
        <v>-1</v>
      </c>
      <c r="N15">
        <f t="shared" si="4"/>
        <v>-1</v>
      </c>
      <c r="O15">
        <f t="shared" si="5"/>
        <v>1</v>
      </c>
      <c r="P15">
        <f t="shared" si="6"/>
        <v>1</v>
      </c>
      <c r="Q15">
        <f t="shared" si="7"/>
        <v>1</v>
      </c>
      <c r="R15">
        <f t="shared" si="8"/>
        <v>-1</v>
      </c>
      <c r="S15">
        <f t="shared" si="9"/>
        <v>1</v>
      </c>
    </row>
    <row r="16" spans="1:19" x14ac:dyDescent="0.35">
      <c r="A16">
        <v>13</v>
      </c>
      <c r="B16">
        <v>-1</v>
      </c>
      <c r="C16">
        <v>1</v>
      </c>
      <c r="D16">
        <v>1</v>
      </c>
      <c r="E16">
        <v>-1</v>
      </c>
      <c r="G16">
        <v>121563</v>
      </c>
      <c r="I16">
        <f t="shared" si="0"/>
        <v>-1</v>
      </c>
      <c r="J16">
        <f t="shared" si="0"/>
        <v>1</v>
      </c>
      <c r="K16">
        <f t="shared" si="1"/>
        <v>1</v>
      </c>
      <c r="L16">
        <f t="shared" si="2"/>
        <v>-1</v>
      </c>
      <c r="M16">
        <f t="shared" si="3"/>
        <v>1</v>
      </c>
      <c r="N16">
        <f t="shared" si="4"/>
        <v>1</v>
      </c>
      <c r="O16">
        <f t="shared" si="5"/>
        <v>-1</v>
      </c>
      <c r="P16">
        <f t="shared" si="6"/>
        <v>1</v>
      </c>
      <c r="Q16">
        <f t="shared" si="7"/>
        <v>-1</v>
      </c>
      <c r="R16">
        <f t="shared" si="8"/>
        <v>-1</v>
      </c>
      <c r="S16">
        <f t="shared" si="9"/>
        <v>1</v>
      </c>
    </row>
    <row r="17" spans="1:19" x14ac:dyDescent="0.35">
      <c r="A17">
        <v>14</v>
      </c>
      <c r="B17">
        <v>1</v>
      </c>
      <c r="C17">
        <v>-1</v>
      </c>
      <c r="D17">
        <v>1</v>
      </c>
      <c r="E17">
        <v>-1</v>
      </c>
      <c r="G17">
        <v>95085</v>
      </c>
      <c r="I17">
        <f t="shared" si="0"/>
        <v>-1</v>
      </c>
      <c r="J17">
        <f t="shared" si="0"/>
        <v>-1</v>
      </c>
      <c r="K17">
        <f t="shared" si="1"/>
        <v>-1</v>
      </c>
      <c r="L17">
        <f t="shared" si="2"/>
        <v>-1</v>
      </c>
      <c r="M17">
        <f t="shared" si="3"/>
        <v>-1</v>
      </c>
      <c r="N17">
        <f t="shared" si="4"/>
        <v>-1</v>
      </c>
      <c r="O17">
        <f t="shared" si="5"/>
        <v>1</v>
      </c>
      <c r="P17">
        <f t="shared" si="6"/>
        <v>1</v>
      </c>
      <c r="Q17">
        <f t="shared" si="7"/>
        <v>1</v>
      </c>
      <c r="R17">
        <f t="shared" si="8"/>
        <v>-1</v>
      </c>
      <c r="S17">
        <f t="shared" si="9"/>
        <v>1</v>
      </c>
    </row>
    <row r="18" spans="1:19" x14ac:dyDescent="0.35">
      <c r="A18">
        <v>15</v>
      </c>
      <c r="B18">
        <v>1</v>
      </c>
      <c r="C18">
        <v>1</v>
      </c>
      <c r="D18">
        <v>1</v>
      </c>
      <c r="E18">
        <v>-1</v>
      </c>
      <c r="G18">
        <v>93158</v>
      </c>
      <c r="I18">
        <f t="shared" si="0"/>
        <v>1</v>
      </c>
      <c r="J18">
        <f t="shared" si="0"/>
        <v>1</v>
      </c>
      <c r="K18">
        <f t="shared" si="1"/>
        <v>-1</v>
      </c>
      <c r="L18">
        <f t="shared" si="2"/>
        <v>1</v>
      </c>
      <c r="M18">
        <f t="shared" si="3"/>
        <v>-1</v>
      </c>
      <c r="N18">
        <f t="shared" si="4"/>
        <v>1</v>
      </c>
      <c r="O18">
        <f t="shared" si="5"/>
        <v>-1</v>
      </c>
      <c r="P18">
        <f t="shared" si="6"/>
        <v>-1</v>
      </c>
      <c r="Q18">
        <f t="shared" si="7"/>
        <v>-1</v>
      </c>
      <c r="R18">
        <f t="shared" si="8"/>
        <v>-1</v>
      </c>
      <c r="S18">
        <f t="shared" si="9"/>
        <v>-1</v>
      </c>
    </row>
    <row r="19" spans="1:19" s="7" customFormat="1" ht="8.5" customHeight="1" x14ac:dyDescent="0.35">
      <c r="F19" s="16"/>
      <c r="H19" s="16"/>
    </row>
    <row r="20" spans="1:19" x14ac:dyDescent="0.35">
      <c r="B20" s="20" t="s">
        <v>26</v>
      </c>
      <c r="C20" s="20" t="s">
        <v>27</v>
      </c>
      <c r="D20" s="20" t="s">
        <v>28</v>
      </c>
      <c r="E20" s="20" t="s">
        <v>29</v>
      </c>
      <c r="F20" s="21"/>
      <c r="G20" s="20" t="s">
        <v>25</v>
      </c>
      <c r="I20" s="20" t="s">
        <v>41</v>
      </c>
      <c r="J20" s="20" t="s">
        <v>42</v>
      </c>
      <c r="K20" s="20" t="s">
        <v>43</v>
      </c>
      <c r="L20" s="20" t="s">
        <v>44</v>
      </c>
      <c r="M20" s="20" t="s">
        <v>45</v>
      </c>
      <c r="N20" s="20" t="s">
        <v>46</v>
      </c>
      <c r="O20" s="20" t="s">
        <v>47</v>
      </c>
      <c r="P20" s="20" t="s">
        <v>48</v>
      </c>
      <c r="Q20" s="20" t="s">
        <v>49</v>
      </c>
      <c r="R20" s="20" t="s">
        <v>50</v>
      </c>
      <c r="S20" s="20" t="s">
        <v>51</v>
      </c>
    </row>
    <row r="21" spans="1:19" x14ac:dyDescent="0.35">
      <c r="B21">
        <f>(B3*$G3+B4*$G4+B5*$G5+B6*$G6+B7*$G7+B8*$G8+B9*$G9+B10*$G10+B11*$G11+B12*$G12+B13*$G13+B14*$G14+B15*$G15+B16*$G16+B17*$G17+B18*$G18)/(1/(2^4))</f>
        <v>-946688</v>
      </c>
      <c r="C21">
        <f>(C3*$G3+C4*$G4+C5*$G5+C6*$G6+C7*$G7+C8*$G8+C9*$G9+C10*$G10+C11*$G11+C12*$G12+C13*$G13+C14*$G14+C15*$G15+C16*$G16+C17*$G17+C18*$G18)/(1/(2^4))</f>
        <v>236896</v>
      </c>
      <c r="D21">
        <f>(D3*$G3+D4*$G4+D5*$G5+D6*$G6+D7*$G7+D8*$G8+D9*$G9+D10*$G10+D11*$G11+D12*$G12+D13*$G13+D14*$G14+D15*$G15+D16*$G16+D17*$G17+D18*$G18)/(1/(2^4))</f>
        <v>12925024</v>
      </c>
      <c r="E21">
        <f>(E3*$G3+E4*$G4+E5*$G5+E6*$G6+E7*$G7+E8*$G8+E9*$G9+E10*$G10+E11*$G11+E12*$G12+E13*$G13+E14*$G14+E15*$G15+E16*$G16+E17*$G17+E18*$G18)/(1/(2^4))</f>
        <v>-1768768</v>
      </c>
      <c r="G21">
        <f>SUM(G3:G18)/16</f>
        <v>62902</v>
      </c>
      <c r="I21">
        <f>(I3*$G3+I4*$G4+I5*$G5+I6*$G6+I7*$G7+I8*$G8+I9*$G9+I10*$G10+I11*$G11+I12*$G12+I13*$G13+I14*$G14+I15*$G15+I16*$G16+I17*$G17+I18*$G18)/(1/(2^4))</f>
        <v>-685472</v>
      </c>
      <c r="J21">
        <f t="shared" ref="J21:S21" si="10">(J3*$G3+J4*$G4+J5*$G5+J6*$G6+J7*$G7+J8*$G8+J9*$G9+J10*$G10+J11*$G11+J12*$G12+J13*$G13+J14*$G14+J15*$G15+J16*$G16+J17*$G17+J18*$G18)/(1/(2^4))</f>
        <v>323840</v>
      </c>
      <c r="K21">
        <f t="shared" si="10"/>
        <v>-4191616</v>
      </c>
      <c r="L21">
        <f t="shared" si="10"/>
        <v>-750784</v>
      </c>
      <c r="M21">
        <f t="shared" si="10"/>
        <v>-3658016</v>
      </c>
      <c r="N21">
        <f t="shared" si="10"/>
        <v>323840</v>
      </c>
      <c r="O21">
        <f t="shared" si="10"/>
        <v>3840928</v>
      </c>
      <c r="P21">
        <f t="shared" si="10"/>
        <v>3851872</v>
      </c>
      <c r="Q21">
        <f t="shared" si="10"/>
        <v>3213568</v>
      </c>
      <c r="R21">
        <f t="shared" si="10"/>
        <v>-3181344</v>
      </c>
      <c r="S21">
        <f t="shared" si="10"/>
        <v>4420352</v>
      </c>
    </row>
    <row r="22" spans="1:19" s="16" customFormat="1" ht="9" customHeight="1" x14ac:dyDescent="0.35"/>
    <row r="23" spans="1:19" s="15" customFormat="1" ht="12" customHeight="1" x14ac:dyDescent="0.35">
      <c r="B23" s="20" t="s">
        <v>53</v>
      </c>
      <c r="C23" s="20" t="s">
        <v>54</v>
      </c>
      <c r="D23" s="20" t="s">
        <v>55</v>
      </c>
      <c r="E23" s="20" t="s">
        <v>56</v>
      </c>
      <c r="F23" s="21"/>
      <c r="G23" s="20" t="s">
        <v>57</v>
      </c>
      <c r="H23" s="16"/>
      <c r="I23" s="20" t="s">
        <v>58</v>
      </c>
      <c r="J23" s="20" t="s">
        <v>59</v>
      </c>
      <c r="K23" s="20" t="s">
        <v>60</v>
      </c>
      <c r="L23" s="20" t="s">
        <v>61</v>
      </c>
      <c r="M23" s="20" t="s">
        <v>62</v>
      </c>
      <c r="N23" s="20" t="s">
        <v>63</v>
      </c>
      <c r="O23" s="20" t="s">
        <v>64</v>
      </c>
      <c r="P23" s="20" t="s">
        <v>65</v>
      </c>
      <c r="Q23" s="20" t="s">
        <v>66</v>
      </c>
      <c r="R23" s="20" t="s">
        <v>67</v>
      </c>
      <c r="S23" s="20" t="s">
        <v>68</v>
      </c>
    </row>
    <row r="24" spans="1:19" x14ac:dyDescent="0.35">
      <c r="A24" s="24" t="s">
        <v>52</v>
      </c>
      <c r="B24">
        <f>(2^4)*(B21^2)</f>
        <v>14339490709504</v>
      </c>
      <c r="C24">
        <f t="shared" ref="C24:E24" si="11">(2^4)*(C21^2)</f>
        <v>897915437056</v>
      </c>
      <c r="D24">
        <f t="shared" si="11"/>
        <v>2672899926409216</v>
      </c>
      <c r="E24">
        <f t="shared" si="11"/>
        <v>50056643805184</v>
      </c>
      <c r="G24">
        <f>SUM(B24:E24)+SUM(I24:S24)</f>
        <v>4366532303765504</v>
      </c>
      <c r="I24">
        <f t="shared" ref="I24:S24" si="12">(2^4)*(I21^2)</f>
        <v>7517949804544</v>
      </c>
      <c r="J24">
        <f t="shared" si="12"/>
        <v>1677957529600</v>
      </c>
      <c r="K24">
        <f t="shared" si="12"/>
        <v>281114315063296</v>
      </c>
      <c r="L24">
        <f t="shared" si="12"/>
        <v>9018825834496</v>
      </c>
      <c r="M24">
        <f t="shared" si="12"/>
        <v>214097296900096</v>
      </c>
      <c r="N24">
        <f t="shared" si="12"/>
        <v>1677957529600</v>
      </c>
      <c r="O24">
        <f t="shared" si="12"/>
        <v>236043646418944</v>
      </c>
      <c r="P24">
        <f t="shared" si="12"/>
        <v>237390686470144</v>
      </c>
      <c r="Q24">
        <f t="shared" si="12"/>
        <v>165232308649984</v>
      </c>
      <c r="R24">
        <f t="shared" si="12"/>
        <v>161935194341376</v>
      </c>
      <c r="S24">
        <f t="shared" si="12"/>
        <v>312632188862464</v>
      </c>
    </row>
    <row r="25" spans="1:19" x14ac:dyDescent="0.35">
      <c r="A25" s="24" t="s">
        <v>69</v>
      </c>
      <c r="B25">
        <f>B24/$G$24</f>
        <v>3.2839538819255405E-3</v>
      </c>
      <c r="C25">
        <f t="shared" ref="C25:E25" si="13">C24/$G$24</f>
        <v>2.0563581684296197E-4</v>
      </c>
      <c r="D25">
        <f t="shared" si="13"/>
        <v>0.61213332238587259</v>
      </c>
      <c r="E25">
        <f t="shared" si="13"/>
        <v>1.1463706282904941E-2</v>
      </c>
      <c r="G25" s="15"/>
      <c r="I25">
        <f t="shared" ref="I25:S25" si="14">I24/$G$24</f>
        <v>1.7217208717454932E-3</v>
      </c>
      <c r="J25">
        <f t="shared" si="14"/>
        <v>3.8427690736491375E-4</v>
      </c>
      <c r="K25">
        <f t="shared" si="14"/>
        <v>6.4379305019883967E-2</v>
      </c>
      <c r="L25">
        <f t="shared" si="14"/>
        <v>2.0654435160638944E-3</v>
      </c>
      <c r="M25">
        <f t="shared" si="14"/>
        <v>4.9031424023925803E-2</v>
      </c>
      <c r="N25">
        <f t="shared" si="14"/>
        <v>3.8427690736491375E-4</v>
      </c>
      <c r="O25">
        <f t="shared" si="14"/>
        <v>5.4057460244915721E-2</v>
      </c>
      <c r="P25">
        <f t="shared" si="14"/>
        <v>5.4365952191726324E-2</v>
      </c>
      <c r="Q25">
        <f t="shared" si="14"/>
        <v>3.7840624357111705E-2</v>
      </c>
      <c r="R25">
        <f t="shared" si="14"/>
        <v>3.7085536777485939E-2</v>
      </c>
      <c r="S25">
        <f t="shared" si="14"/>
        <v>7.1597360814865341E-2</v>
      </c>
    </row>
    <row r="26" spans="1:19" x14ac:dyDescent="0.35">
      <c r="A26" s="24" t="s">
        <v>70</v>
      </c>
      <c r="B26">
        <f>B25*100</f>
        <v>0.32839538819255404</v>
      </c>
      <c r="C26">
        <f t="shared" ref="C26:E26" si="15">C25*100</f>
        <v>2.0563581684296197E-2</v>
      </c>
      <c r="D26">
        <f t="shared" si="15"/>
        <v>61.213332238587256</v>
      </c>
      <c r="E26">
        <f t="shared" si="15"/>
        <v>1.1463706282904942</v>
      </c>
      <c r="G26">
        <f>SUM(B26:E26)+SUM(I26:S26)</f>
        <v>100</v>
      </c>
      <c r="I26">
        <f t="shared" ref="I26:S26" si="16">I25*100</f>
        <v>0.17217208717454932</v>
      </c>
      <c r="J26">
        <f t="shared" si="16"/>
        <v>3.8427690736491375E-2</v>
      </c>
      <c r="K26">
        <f t="shared" si="16"/>
        <v>6.4379305019883963</v>
      </c>
      <c r="L26">
        <f t="shared" si="16"/>
        <v>0.20654435160638945</v>
      </c>
      <c r="M26">
        <f t="shared" si="16"/>
        <v>4.9031424023925805</v>
      </c>
      <c r="N26">
        <f t="shared" si="16"/>
        <v>3.8427690736491375E-2</v>
      </c>
      <c r="O26">
        <f t="shared" si="16"/>
        <v>5.405746024491572</v>
      </c>
      <c r="P26">
        <f t="shared" si="16"/>
        <v>5.4365952191726326</v>
      </c>
      <c r="Q26">
        <f t="shared" si="16"/>
        <v>3.7840624357111703</v>
      </c>
      <c r="R26">
        <f t="shared" si="16"/>
        <v>3.7085536777485939</v>
      </c>
      <c r="S26">
        <f t="shared" si="16"/>
        <v>7.1597360814865336</v>
      </c>
    </row>
    <row r="27" spans="1:19" s="16" customFormat="1" ht="9" customHeight="1" x14ac:dyDescent="0.35"/>
  </sheetData>
  <mergeCells count="1">
    <mergeCell ref="A1:A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A319-4729-425A-B74D-AAB2D5ED5824}">
  <dimension ref="A1:S27"/>
  <sheetViews>
    <sheetView workbookViewId="0">
      <selection activeCell="G25" sqref="G25"/>
    </sheetView>
  </sheetViews>
  <sheetFormatPr baseColWidth="10" defaultRowHeight="14.5" x14ac:dyDescent="0.35"/>
  <cols>
    <col min="6" max="6" width="1.6328125" style="16" customWidth="1"/>
    <col min="7" max="7" width="54.6328125" customWidth="1"/>
    <col min="8" max="8" width="1.6328125" style="16" customWidth="1"/>
  </cols>
  <sheetData>
    <row r="1" spans="1:19" x14ac:dyDescent="0.35">
      <c r="A1" s="18" t="s">
        <v>0</v>
      </c>
      <c r="B1" s="19" t="s">
        <v>22</v>
      </c>
      <c r="C1" s="19" t="s">
        <v>2</v>
      </c>
      <c r="D1" s="19" t="s">
        <v>3</v>
      </c>
      <c r="E1" s="19" t="s">
        <v>4</v>
      </c>
      <c r="G1" s="17" t="s">
        <v>93</v>
      </c>
    </row>
    <row r="2" spans="1:19" x14ac:dyDescent="0.35">
      <c r="A2" s="18"/>
      <c r="B2" s="20" t="s">
        <v>18</v>
      </c>
      <c r="C2" s="20" t="s">
        <v>19</v>
      </c>
      <c r="D2" s="20" t="s">
        <v>20</v>
      </c>
      <c r="E2" s="20" t="s">
        <v>21</v>
      </c>
      <c r="F2" s="21"/>
      <c r="G2" s="23" t="s">
        <v>24</v>
      </c>
      <c r="H2" s="22"/>
      <c r="I2" s="20" t="s">
        <v>30</v>
      </c>
      <c r="J2" s="20" t="s">
        <v>31</v>
      </c>
      <c r="K2" s="20" t="s">
        <v>32</v>
      </c>
      <c r="L2" s="20" t="s">
        <v>33</v>
      </c>
      <c r="M2" s="20" t="s">
        <v>34</v>
      </c>
      <c r="N2" s="20" t="s">
        <v>35</v>
      </c>
      <c r="O2" s="20" t="s">
        <v>36</v>
      </c>
      <c r="P2" s="20" t="s">
        <v>40</v>
      </c>
      <c r="Q2" s="20" t="s">
        <v>37</v>
      </c>
      <c r="R2" s="20" t="s">
        <v>38</v>
      </c>
      <c r="S2" s="20" t="s">
        <v>39</v>
      </c>
    </row>
    <row r="3" spans="1:19" x14ac:dyDescent="0.35">
      <c r="A3" s="14">
        <v>0</v>
      </c>
      <c r="B3">
        <v>-1</v>
      </c>
      <c r="C3">
        <v>-1</v>
      </c>
      <c r="D3">
        <v>-1</v>
      </c>
      <c r="E3">
        <v>-1</v>
      </c>
      <c r="G3">
        <v>50</v>
      </c>
      <c r="I3">
        <f>B3*C3</f>
        <v>1</v>
      </c>
      <c r="J3">
        <f>C3*D3</f>
        <v>1</v>
      </c>
      <c r="K3">
        <f>B3*E3</f>
        <v>1</v>
      </c>
      <c r="L3">
        <f>B3*C3*D3</f>
        <v>-1</v>
      </c>
      <c r="M3">
        <f>B3*D3*E3</f>
        <v>-1</v>
      </c>
      <c r="N3">
        <f>C3*D3</f>
        <v>1</v>
      </c>
      <c r="O3">
        <f>C3*E3</f>
        <v>1</v>
      </c>
      <c r="P3">
        <f>C3*B3*E3</f>
        <v>-1</v>
      </c>
      <c r="Q3">
        <f>C3*D3*E3</f>
        <v>-1</v>
      </c>
      <c r="R3">
        <f>D3*E3</f>
        <v>1</v>
      </c>
      <c r="S3">
        <f>B3*C3*D3*E3</f>
        <v>1</v>
      </c>
    </row>
    <row r="4" spans="1:19" x14ac:dyDescent="0.35">
      <c r="A4" s="14">
        <v>1</v>
      </c>
      <c r="B4">
        <v>-1</v>
      </c>
      <c r="C4">
        <v>1</v>
      </c>
      <c r="D4">
        <v>-1</v>
      </c>
      <c r="E4">
        <v>1</v>
      </c>
      <c r="G4">
        <v>45</v>
      </c>
      <c r="I4">
        <f t="shared" ref="I4:J18" si="0">B4*C4</f>
        <v>-1</v>
      </c>
      <c r="J4">
        <f t="shared" si="0"/>
        <v>-1</v>
      </c>
      <c r="K4">
        <f t="shared" ref="K4:K18" si="1">B4*E4</f>
        <v>-1</v>
      </c>
      <c r="L4">
        <f t="shared" ref="L4:L18" si="2">B4*C4*D4</f>
        <v>1</v>
      </c>
      <c r="M4">
        <f t="shared" ref="M4:M18" si="3">B4*D4*E4</f>
        <v>1</v>
      </c>
      <c r="N4">
        <f t="shared" ref="N4:N18" si="4">C4*D4</f>
        <v>-1</v>
      </c>
      <c r="O4">
        <f t="shared" ref="O4:O18" si="5">C4*E4</f>
        <v>1</v>
      </c>
      <c r="P4">
        <f t="shared" ref="P4:P18" si="6">C4*B4*E4</f>
        <v>-1</v>
      </c>
      <c r="Q4">
        <f t="shared" ref="Q4:Q18" si="7">C4*D4*E4</f>
        <v>-1</v>
      </c>
      <c r="R4">
        <f t="shared" ref="R4:R18" si="8">D4*E4</f>
        <v>-1</v>
      </c>
      <c r="S4">
        <f t="shared" ref="S4:S18" si="9">B4*C4*D4*E4</f>
        <v>1</v>
      </c>
    </row>
    <row r="5" spans="1:19" x14ac:dyDescent="0.35">
      <c r="A5">
        <v>2</v>
      </c>
      <c r="B5">
        <v>1</v>
      </c>
      <c r="C5">
        <v>-1</v>
      </c>
      <c r="D5">
        <v>-1</v>
      </c>
      <c r="E5">
        <v>-1</v>
      </c>
      <c r="G5">
        <v>44</v>
      </c>
      <c r="I5">
        <f t="shared" si="0"/>
        <v>-1</v>
      </c>
      <c r="J5">
        <f t="shared" si="0"/>
        <v>1</v>
      </c>
      <c r="K5">
        <f t="shared" si="1"/>
        <v>-1</v>
      </c>
      <c r="L5">
        <f t="shared" si="2"/>
        <v>1</v>
      </c>
      <c r="M5">
        <f t="shared" si="3"/>
        <v>1</v>
      </c>
      <c r="N5">
        <f t="shared" si="4"/>
        <v>1</v>
      </c>
      <c r="O5">
        <f t="shared" si="5"/>
        <v>1</v>
      </c>
      <c r="P5">
        <f t="shared" si="6"/>
        <v>1</v>
      </c>
      <c r="Q5">
        <f t="shared" si="7"/>
        <v>-1</v>
      </c>
      <c r="R5">
        <f t="shared" si="8"/>
        <v>1</v>
      </c>
      <c r="S5">
        <f t="shared" si="9"/>
        <v>-1</v>
      </c>
    </row>
    <row r="6" spans="1:19" x14ac:dyDescent="0.35">
      <c r="A6">
        <v>3</v>
      </c>
      <c r="B6">
        <v>1</v>
      </c>
      <c r="C6">
        <v>1</v>
      </c>
      <c r="D6">
        <v>-1</v>
      </c>
      <c r="E6">
        <v>-1</v>
      </c>
      <c r="G6">
        <v>44</v>
      </c>
      <c r="I6">
        <f t="shared" si="0"/>
        <v>1</v>
      </c>
      <c r="J6">
        <f t="shared" si="0"/>
        <v>-1</v>
      </c>
      <c r="K6">
        <f t="shared" si="1"/>
        <v>-1</v>
      </c>
      <c r="L6">
        <f t="shared" si="2"/>
        <v>-1</v>
      </c>
      <c r="M6">
        <f t="shared" si="3"/>
        <v>1</v>
      </c>
      <c r="N6">
        <f t="shared" si="4"/>
        <v>-1</v>
      </c>
      <c r="O6">
        <f t="shared" si="5"/>
        <v>-1</v>
      </c>
      <c r="P6">
        <f t="shared" si="6"/>
        <v>-1</v>
      </c>
      <c r="Q6">
        <f t="shared" si="7"/>
        <v>1</v>
      </c>
      <c r="R6">
        <f t="shared" si="8"/>
        <v>1</v>
      </c>
      <c r="S6">
        <f t="shared" si="9"/>
        <v>1</v>
      </c>
    </row>
    <row r="7" spans="1:19" x14ac:dyDescent="0.35">
      <c r="A7">
        <v>4</v>
      </c>
      <c r="B7">
        <v>-1</v>
      </c>
      <c r="C7">
        <v>-1</v>
      </c>
      <c r="D7">
        <v>-1</v>
      </c>
      <c r="E7">
        <v>1</v>
      </c>
      <c r="G7">
        <v>77</v>
      </c>
      <c r="I7">
        <f t="shared" si="0"/>
        <v>1</v>
      </c>
      <c r="J7">
        <f t="shared" si="0"/>
        <v>1</v>
      </c>
      <c r="K7">
        <f t="shared" si="1"/>
        <v>-1</v>
      </c>
      <c r="L7">
        <f t="shared" si="2"/>
        <v>-1</v>
      </c>
      <c r="M7">
        <f t="shared" si="3"/>
        <v>1</v>
      </c>
      <c r="N7">
        <f t="shared" si="4"/>
        <v>1</v>
      </c>
      <c r="O7">
        <f t="shared" si="5"/>
        <v>-1</v>
      </c>
      <c r="P7">
        <f t="shared" si="6"/>
        <v>1</v>
      </c>
      <c r="Q7">
        <f t="shared" si="7"/>
        <v>1</v>
      </c>
      <c r="R7">
        <f t="shared" si="8"/>
        <v>-1</v>
      </c>
      <c r="S7">
        <f t="shared" si="9"/>
        <v>-1</v>
      </c>
    </row>
    <row r="8" spans="1:19" x14ac:dyDescent="0.35">
      <c r="A8">
        <v>5</v>
      </c>
      <c r="B8">
        <v>-1</v>
      </c>
      <c r="C8">
        <v>1</v>
      </c>
      <c r="D8">
        <v>-1</v>
      </c>
      <c r="E8">
        <v>1</v>
      </c>
      <c r="G8">
        <v>66</v>
      </c>
      <c r="I8">
        <f t="shared" si="0"/>
        <v>-1</v>
      </c>
      <c r="J8">
        <f t="shared" si="0"/>
        <v>-1</v>
      </c>
      <c r="K8">
        <f t="shared" si="1"/>
        <v>-1</v>
      </c>
      <c r="L8">
        <f t="shared" si="2"/>
        <v>1</v>
      </c>
      <c r="M8">
        <f t="shared" si="3"/>
        <v>1</v>
      </c>
      <c r="N8">
        <f t="shared" si="4"/>
        <v>-1</v>
      </c>
      <c r="O8">
        <f t="shared" si="5"/>
        <v>1</v>
      </c>
      <c r="P8">
        <f t="shared" si="6"/>
        <v>-1</v>
      </c>
      <c r="Q8">
        <f t="shared" si="7"/>
        <v>-1</v>
      </c>
      <c r="R8">
        <f t="shared" si="8"/>
        <v>-1</v>
      </c>
      <c r="S8">
        <f t="shared" si="9"/>
        <v>1</v>
      </c>
    </row>
    <row r="9" spans="1:19" x14ac:dyDescent="0.35">
      <c r="A9">
        <v>6</v>
      </c>
      <c r="B9">
        <v>1</v>
      </c>
      <c r="C9">
        <v>-1</v>
      </c>
      <c r="D9">
        <v>-1</v>
      </c>
      <c r="E9">
        <v>1</v>
      </c>
      <c r="G9">
        <v>64</v>
      </c>
      <c r="I9">
        <f t="shared" si="0"/>
        <v>-1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-1</v>
      </c>
      <c r="N9">
        <f t="shared" si="4"/>
        <v>1</v>
      </c>
      <c r="O9">
        <f t="shared" si="5"/>
        <v>-1</v>
      </c>
      <c r="P9">
        <f t="shared" si="6"/>
        <v>-1</v>
      </c>
      <c r="Q9">
        <f t="shared" si="7"/>
        <v>1</v>
      </c>
      <c r="R9">
        <f t="shared" si="8"/>
        <v>-1</v>
      </c>
      <c r="S9">
        <f t="shared" si="9"/>
        <v>1</v>
      </c>
    </row>
    <row r="10" spans="1:19" x14ac:dyDescent="0.35">
      <c r="A10">
        <v>7</v>
      </c>
      <c r="B10">
        <v>1</v>
      </c>
      <c r="C10">
        <v>1</v>
      </c>
      <c r="D10">
        <v>-1</v>
      </c>
      <c r="E10">
        <v>1</v>
      </c>
      <c r="G10">
        <v>66</v>
      </c>
      <c r="I10">
        <f t="shared" si="0"/>
        <v>1</v>
      </c>
      <c r="J10">
        <f t="shared" si="0"/>
        <v>-1</v>
      </c>
      <c r="K10">
        <f t="shared" si="1"/>
        <v>1</v>
      </c>
      <c r="L10">
        <f t="shared" si="2"/>
        <v>-1</v>
      </c>
      <c r="M10">
        <f t="shared" si="3"/>
        <v>-1</v>
      </c>
      <c r="N10">
        <f t="shared" si="4"/>
        <v>-1</v>
      </c>
      <c r="O10">
        <f t="shared" si="5"/>
        <v>1</v>
      </c>
      <c r="P10">
        <f t="shared" si="6"/>
        <v>1</v>
      </c>
      <c r="Q10">
        <f t="shared" si="7"/>
        <v>-1</v>
      </c>
      <c r="R10">
        <f t="shared" si="8"/>
        <v>-1</v>
      </c>
      <c r="S10">
        <f t="shared" si="9"/>
        <v>-1</v>
      </c>
    </row>
    <row r="11" spans="1:19" x14ac:dyDescent="0.35">
      <c r="A11">
        <v>8</v>
      </c>
      <c r="B11">
        <v>-1</v>
      </c>
      <c r="C11">
        <v>-1</v>
      </c>
      <c r="D11">
        <v>1</v>
      </c>
      <c r="E11">
        <v>1</v>
      </c>
      <c r="G11">
        <v>789</v>
      </c>
      <c r="I11">
        <f t="shared" si="0"/>
        <v>1</v>
      </c>
      <c r="J11">
        <f t="shared" si="0"/>
        <v>-1</v>
      </c>
      <c r="K11">
        <f t="shared" si="1"/>
        <v>-1</v>
      </c>
      <c r="L11">
        <f t="shared" si="2"/>
        <v>1</v>
      </c>
      <c r="M11">
        <f t="shared" si="3"/>
        <v>-1</v>
      </c>
      <c r="N11">
        <f t="shared" si="4"/>
        <v>-1</v>
      </c>
      <c r="O11">
        <f t="shared" si="5"/>
        <v>-1</v>
      </c>
      <c r="P11">
        <f t="shared" si="6"/>
        <v>1</v>
      </c>
      <c r="Q11">
        <f t="shared" si="7"/>
        <v>-1</v>
      </c>
      <c r="R11">
        <f t="shared" si="8"/>
        <v>1</v>
      </c>
      <c r="S11">
        <f t="shared" si="9"/>
        <v>1</v>
      </c>
    </row>
    <row r="12" spans="1:19" x14ac:dyDescent="0.35">
      <c r="A12">
        <v>9</v>
      </c>
      <c r="B12">
        <v>-1</v>
      </c>
      <c r="C12">
        <v>1</v>
      </c>
      <c r="D12">
        <v>1</v>
      </c>
      <c r="E12">
        <v>1</v>
      </c>
      <c r="G12">
        <v>630</v>
      </c>
      <c r="I12">
        <f t="shared" si="0"/>
        <v>-1</v>
      </c>
      <c r="J12">
        <f t="shared" si="0"/>
        <v>1</v>
      </c>
      <c r="K12">
        <f t="shared" si="1"/>
        <v>-1</v>
      </c>
      <c r="L12">
        <f t="shared" si="2"/>
        <v>-1</v>
      </c>
      <c r="M12">
        <f t="shared" si="3"/>
        <v>-1</v>
      </c>
      <c r="N12">
        <f t="shared" si="4"/>
        <v>1</v>
      </c>
      <c r="O12">
        <f t="shared" si="5"/>
        <v>1</v>
      </c>
      <c r="P12">
        <f t="shared" si="6"/>
        <v>-1</v>
      </c>
      <c r="Q12">
        <f t="shared" si="7"/>
        <v>1</v>
      </c>
      <c r="R12">
        <f t="shared" si="8"/>
        <v>1</v>
      </c>
      <c r="S12">
        <f t="shared" si="9"/>
        <v>-1</v>
      </c>
    </row>
    <row r="13" spans="1:19" x14ac:dyDescent="0.35">
      <c r="A13">
        <v>10</v>
      </c>
      <c r="B13">
        <v>1</v>
      </c>
      <c r="C13">
        <v>1</v>
      </c>
      <c r="D13">
        <v>1</v>
      </c>
      <c r="E13">
        <v>1</v>
      </c>
      <c r="G13">
        <v>859</v>
      </c>
      <c r="I13">
        <f t="shared" si="0"/>
        <v>1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</v>
      </c>
      <c r="N13">
        <f t="shared" si="4"/>
        <v>1</v>
      </c>
      <c r="O13">
        <f t="shared" si="5"/>
        <v>1</v>
      </c>
      <c r="P13">
        <f t="shared" si="6"/>
        <v>1</v>
      </c>
      <c r="Q13">
        <f t="shared" si="7"/>
        <v>1</v>
      </c>
      <c r="R13">
        <f t="shared" si="8"/>
        <v>1</v>
      </c>
      <c r="S13">
        <f t="shared" si="9"/>
        <v>1</v>
      </c>
    </row>
    <row r="14" spans="1:19" x14ac:dyDescent="0.35">
      <c r="A14">
        <v>11</v>
      </c>
      <c r="B14">
        <v>-1</v>
      </c>
      <c r="C14">
        <v>-1</v>
      </c>
      <c r="D14">
        <v>1</v>
      </c>
      <c r="E14">
        <v>-1</v>
      </c>
      <c r="G14">
        <v>627</v>
      </c>
      <c r="I14">
        <f t="shared" si="0"/>
        <v>1</v>
      </c>
      <c r="J14">
        <f t="shared" si="0"/>
        <v>-1</v>
      </c>
      <c r="K14">
        <f t="shared" si="1"/>
        <v>1</v>
      </c>
      <c r="L14">
        <f t="shared" si="2"/>
        <v>1</v>
      </c>
      <c r="M14">
        <f t="shared" si="3"/>
        <v>1</v>
      </c>
      <c r="N14">
        <f t="shared" si="4"/>
        <v>-1</v>
      </c>
      <c r="O14">
        <f t="shared" si="5"/>
        <v>1</v>
      </c>
      <c r="P14">
        <f t="shared" si="6"/>
        <v>-1</v>
      </c>
      <c r="Q14">
        <f t="shared" si="7"/>
        <v>1</v>
      </c>
      <c r="R14">
        <f t="shared" si="8"/>
        <v>-1</v>
      </c>
      <c r="S14">
        <f t="shared" si="9"/>
        <v>-1</v>
      </c>
    </row>
    <row r="15" spans="1:19" x14ac:dyDescent="0.35">
      <c r="A15">
        <v>12</v>
      </c>
      <c r="B15">
        <v>1</v>
      </c>
      <c r="C15">
        <v>-1</v>
      </c>
      <c r="D15">
        <v>1</v>
      </c>
      <c r="E15">
        <v>-1</v>
      </c>
      <c r="G15">
        <v>608</v>
      </c>
      <c r="I15">
        <f t="shared" si="0"/>
        <v>-1</v>
      </c>
      <c r="J15">
        <f t="shared" si="0"/>
        <v>-1</v>
      </c>
      <c r="K15">
        <f t="shared" si="1"/>
        <v>-1</v>
      </c>
      <c r="L15">
        <f t="shared" si="2"/>
        <v>-1</v>
      </c>
      <c r="M15">
        <f t="shared" si="3"/>
        <v>-1</v>
      </c>
      <c r="N15">
        <f t="shared" si="4"/>
        <v>-1</v>
      </c>
      <c r="O15">
        <f t="shared" si="5"/>
        <v>1</v>
      </c>
      <c r="P15">
        <f t="shared" si="6"/>
        <v>1</v>
      </c>
      <c r="Q15">
        <f t="shared" si="7"/>
        <v>1</v>
      </c>
      <c r="R15">
        <f t="shared" si="8"/>
        <v>-1</v>
      </c>
      <c r="S15">
        <f t="shared" si="9"/>
        <v>1</v>
      </c>
    </row>
    <row r="16" spans="1:19" x14ac:dyDescent="0.35">
      <c r="A16">
        <v>13</v>
      </c>
      <c r="B16">
        <v>-1</v>
      </c>
      <c r="C16">
        <v>1</v>
      </c>
      <c r="D16">
        <v>1</v>
      </c>
      <c r="E16">
        <v>-1</v>
      </c>
      <c r="G16">
        <v>563</v>
      </c>
      <c r="I16">
        <f t="shared" si="0"/>
        <v>-1</v>
      </c>
      <c r="J16">
        <f t="shared" si="0"/>
        <v>1</v>
      </c>
      <c r="K16">
        <f t="shared" si="1"/>
        <v>1</v>
      </c>
      <c r="L16">
        <f t="shared" si="2"/>
        <v>-1</v>
      </c>
      <c r="M16">
        <f t="shared" si="3"/>
        <v>1</v>
      </c>
      <c r="N16">
        <f t="shared" si="4"/>
        <v>1</v>
      </c>
      <c r="O16">
        <f t="shared" si="5"/>
        <v>-1</v>
      </c>
      <c r="P16">
        <f t="shared" si="6"/>
        <v>1</v>
      </c>
      <c r="Q16">
        <f t="shared" si="7"/>
        <v>-1</v>
      </c>
      <c r="R16">
        <f t="shared" si="8"/>
        <v>-1</v>
      </c>
      <c r="S16">
        <f t="shared" si="9"/>
        <v>1</v>
      </c>
    </row>
    <row r="17" spans="1:19" x14ac:dyDescent="0.35">
      <c r="A17">
        <v>14</v>
      </c>
      <c r="B17">
        <v>1</v>
      </c>
      <c r="C17">
        <v>-1</v>
      </c>
      <c r="D17">
        <v>1</v>
      </c>
      <c r="E17">
        <v>-1</v>
      </c>
      <c r="G17">
        <v>657</v>
      </c>
      <c r="I17">
        <f t="shared" si="0"/>
        <v>-1</v>
      </c>
      <c r="J17">
        <f t="shared" si="0"/>
        <v>-1</v>
      </c>
      <c r="K17">
        <f t="shared" si="1"/>
        <v>-1</v>
      </c>
      <c r="L17">
        <f t="shared" si="2"/>
        <v>-1</v>
      </c>
      <c r="M17">
        <f t="shared" si="3"/>
        <v>-1</v>
      </c>
      <c r="N17">
        <f t="shared" si="4"/>
        <v>-1</v>
      </c>
      <c r="O17">
        <f t="shared" si="5"/>
        <v>1</v>
      </c>
      <c r="P17">
        <f t="shared" si="6"/>
        <v>1</v>
      </c>
      <c r="Q17">
        <f t="shared" si="7"/>
        <v>1</v>
      </c>
      <c r="R17">
        <f t="shared" si="8"/>
        <v>-1</v>
      </c>
      <c r="S17">
        <f t="shared" si="9"/>
        <v>1</v>
      </c>
    </row>
    <row r="18" spans="1:19" x14ac:dyDescent="0.35">
      <c r="A18">
        <v>15</v>
      </c>
      <c r="B18">
        <v>1</v>
      </c>
      <c r="C18">
        <v>1</v>
      </c>
      <c r="D18">
        <v>1</v>
      </c>
      <c r="E18">
        <v>-1</v>
      </c>
      <c r="G18">
        <v>668</v>
      </c>
      <c r="I18">
        <f t="shared" si="0"/>
        <v>1</v>
      </c>
      <c r="J18">
        <f t="shared" si="0"/>
        <v>1</v>
      </c>
      <c r="K18">
        <f t="shared" si="1"/>
        <v>-1</v>
      </c>
      <c r="L18">
        <f t="shared" si="2"/>
        <v>1</v>
      </c>
      <c r="M18">
        <f t="shared" si="3"/>
        <v>-1</v>
      </c>
      <c r="N18">
        <f t="shared" si="4"/>
        <v>1</v>
      </c>
      <c r="O18">
        <f t="shared" si="5"/>
        <v>-1</v>
      </c>
      <c r="P18">
        <f t="shared" si="6"/>
        <v>-1</v>
      </c>
      <c r="Q18">
        <f t="shared" si="7"/>
        <v>-1</v>
      </c>
      <c r="R18">
        <f t="shared" si="8"/>
        <v>-1</v>
      </c>
      <c r="S18">
        <f t="shared" si="9"/>
        <v>-1</v>
      </c>
    </row>
    <row r="19" spans="1:19" s="7" customFormat="1" ht="8.5" customHeight="1" x14ac:dyDescent="0.35">
      <c r="F19" s="16"/>
      <c r="H19" s="16"/>
    </row>
    <row r="20" spans="1:19" x14ac:dyDescent="0.35">
      <c r="B20" s="20" t="s">
        <v>26</v>
      </c>
      <c r="C20" s="20" t="s">
        <v>27</v>
      </c>
      <c r="D20" s="20" t="s">
        <v>28</v>
      </c>
      <c r="E20" s="20" t="s">
        <v>29</v>
      </c>
      <c r="F20" s="21"/>
      <c r="G20" s="20" t="s">
        <v>25</v>
      </c>
      <c r="I20" s="20" t="s">
        <v>41</v>
      </c>
      <c r="J20" s="20" t="s">
        <v>42</v>
      </c>
      <c r="K20" s="20" t="s">
        <v>43</v>
      </c>
      <c r="L20" s="20" t="s">
        <v>44</v>
      </c>
      <c r="M20" s="20" t="s">
        <v>45</v>
      </c>
      <c r="N20" s="20" t="s">
        <v>46</v>
      </c>
      <c r="O20" s="20" t="s">
        <v>47</v>
      </c>
      <c r="P20" s="20" t="s">
        <v>48</v>
      </c>
      <c r="Q20" s="20" t="s">
        <v>49</v>
      </c>
      <c r="R20" s="20" t="s">
        <v>50</v>
      </c>
      <c r="S20" s="20" t="s">
        <v>51</v>
      </c>
    </row>
    <row r="21" spans="1:19" x14ac:dyDescent="0.35">
      <c r="B21">
        <f>(B3*$G3+B4*$G4+B5*$G5+B6*$G6+B7*$G7+B8*$G8+B9*$G9+B10*$G10+B11*$G11+B12*$G12+B13*$G13+B14*$G14+B15*$G15+B16*$G16+B17*$G17+B18*$G18)/(1/(2^4))</f>
        <v>2608</v>
      </c>
      <c r="C21">
        <f>(C3*$G3+C4*$G4+C5*$G5+C6*$G6+C7*$G7+C8*$G8+C9*$G9+C10*$G10+C11*$G11+C12*$G12+C13*$G13+C14*$G14+C15*$G15+C16*$G16+C17*$G17+C18*$G18)/(1/(2^4))</f>
        <v>400</v>
      </c>
      <c r="D21">
        <f>(D3*$G3+D4*$G4+D5*$G5+D6*$G6+D7*$G7+D8*$G8+D9*$G9+D10*$G10+D11*$G11+D12*$G12+D13*$G13+D14*$G14+D15*$G15+D16*$G16+D17*$G17+D18*$G18)/(1/(2^4))</f>
        <v>79120</v>
      </c>
      <c r="E21">
        <f>(E3*$G3+E4*$G4+E5*$G5+E6*$G6+E7*$G7+E8*$G8+E9*$G9+E10*$G10+E11*$G11+E12*$G12+E13*$G13+E14*$G14+E15*$G15+E16*$G16+E17*$G17+E18*$G18)/(1/(2^4))</f>
        <v>-10640</v>
      </c>
      <c r="G21">
        <f>SUM(G3:G18)/16</f>
        <v>366.0625</v>
      </c>
      <c r="I21">
        <f>(I3*$G3+I4*$G4+I5*$G5+I6*$G6+I7*$G7+I8*$G8+I9*$G9+I10*$G10+I11*$G11+I12*$G12+I13*$G13+I14*$G14+I15*$G15+I16*$G16+I17*$G17+I18*$G18)/(1/(2^4))</f>
        <v>8048</v>
      </c>
      <c r="J21">
        <f t="shared" ref="J21:S21" si="10">(J3*$G3+J4*$G4+J5*$G5+J6*$G6+J7*$G7+J8*$G8+J9*$G9+J10*$G10+J11*$G11+J12*$G12+J13*$G13+J14*$G14+J15*$G15+J16*$G16+J17*$G17+J18*$G18)/(1/(2^4))</f>
        <v>848</v>
      </c>
      <c r="K21">
        <f t="shared" si="10"/>
        <v>-22384</v>
      </c>
      <c r="L21">
        <f t="shared" si="10"/>
        <v>7472</v>
      </c>
      <c r="M21">
        <f t="shared" si="10"/>
        <v>-19312</v>
      </c>
      <c r="N21">
        <f t="shared" si="10"/>
        <v>848</v>
      </c>
      <c r="O21">
        <f t="shared" si="10"/>
        <v>23152</v>
      </c>
      <c r="P21">
        <f t="shared" si="10"/>
        <v>23504</v>
      </c>
      <c r="Q21">
        <f t="shared" si="10"/>
        <v>20400</v>
      </c>
      <c r="R21">
        <f t="shared" si="10"/>
        <v>-16400</v>
      </c>
      <c r="S21">
        <f t="shared" si="10"/>
        <v>26128</v>
      </c>
    </row>
    <row r="22" spans="1:19" s="16" customFormat="1" ht="9" customHeight="1" x14ac:dyDescent="0.35"/>
    <row r="23" spans="1:19" s="15" customFormat="1" ht="12" customHeight="1" x14ac:dyDescent="0.35">
      <c r="B23" s="20" t="s">
        <v>53</v>
      </c>
      <c r="C23" s="20" t="s">
        <v>54</v>
      </c>
      <c r="D23" s="20" t="s">
        <v>55</v>
      </c>
      <c r="E23" s="20" t="s">
        <v>56</v>
      </c>
      <c r="F23" s="21"/>
      <c r="G23" s="20" t="s">
        <v>57</v>
      </c>
      <c r="H23" s="16"/>
      <c r="I23" s="20" t="s">
        <v>58</v>
      </c>
      <c r="J23" s="20" t="s">
        <v>59</v>
      </c>
      <c r="K23" s="20" t="s">
        <v>60</v>
      </c>
      <c r="L23" s="20" t="s">
        <v>61</v>
      </c>
      <c r="M23" s="20" t="s">
        <v>62</v>
      </c>
      <c r="N23" s="20" t="s">
        <v>63</v>
      </c>
      <c r="O23" s="20" t="s">
        <v>64</v>
      </c>
      <c r="P23" s="20" t="s">
        <v>65</v>
      </c>
      <c r="Q23" s="20" t="s">
        <v>66</v>
      </c>
      <c r="R23" s="20" t="s">
        <v>67</v>
      </c>
      <c r="S23" s="20" t="s">
        <v>68</v>
      </c>
    </row>
    <row r="24" spans="1:19" x14ac:dyDescent="0.35">
      <c r="A24" s="24" t="s">
        <v>52</v>
      </c>
      <c r="B24">
        <f>(2^4)*(B21^2)</f>
        <v>108826624</v>
      </c>
      <c r="C24">
        <f t="shared" ref="C24:E24" si="11">(2^4)*(C21^2)</f>
        <v>2560000</v>
      </c>
      <c r="D24">
        <f t="shared" si="11"/>
        <v>100159590400</v>
      </c>
      <c r="E24">
        <f t="shared" si="11"/>
        <v>1811353600</v>
      </c>
      <c r="G24">
        <f>SUM(B24:E24)+SUM(I24:S24)</f>
        <v>157318836224</v>
      </c>
      <c r="I24">
        <f t="shared" ref="I24:S24" si="12">(2^4)*(I21^2)</f>
        <v>1036324864</v>
      </c>
      <c r="J24">
        <f t="shared" si="12"/>
        <v>11505664</v>
      </c>
      <c r="K24">
        <f t="shared" si="12"/>
        <v>8016695296</v>
      </c>
      <c r="L24">
        <f t="shared" si="12"/>
        <v>893292544</v>
      </c>
      <c r="M24">
        <f t="shared" si="12"/>
        <v>5967253504</v>
      </c>
      <c r="N24">
        <f t="shared" si="12"/>
        <v>11505664</v>
      </c>
      <c r="O24">
        <f t="shared" si="12"/>
        <v>8576241664</v>
      </c>
      <c r="P24">
        <f t="shared" si="12"/>
        <v>8839008256</v>
      </c>
      <c r="Q24">
        <f t="shared" si="12"/>
        <v>6658560000</v>
      </c>
      <c r="R24">
        <f t="shared" si="12"/>
        <v>4303360000</v>
      </c>
      <c r="S24">
        <f t="shared" si="12"/>
        <v>10922758144</v>
      </c>
    </row>
    <row r="25" spans="1:19" x14ac:dyDescent="0.35">
      <c r="A25" s="24" t="s">
        <v>69</v>
      </c>
      <c r="B25">
        <f>B24/$G$24</f>
        <v>6.9175838451440187E-4</v>
      </c>
      <c r="C25">
        <f t="shared" ref="C25:E25" si="13">C24/$G$24</f>
        <v>1.6272685848978175E-5</v>
      </c>
      <c r="D25">
        <f t="shared" si="13"/>
        <v>0.63666623021153523</v>
      </c>
      <c r="E25">
        <f t="shared" si="13"/>
        <v>1.1513901599302998E-2</v>
      </c>
      <c r="G25" s="15"/>
      <c r="I25">
        <f t="shared" ref="I25:S25" si="14">I24/$G$24</f>
        <v>6.5874175583425908E-3</v>
      </c>
      <c r="J25">
        <f t="shared" si="14"/>
        <v>7.3135959279647508E-5</v>
      </c>
      <c r="K25">
        <f t="shared" si="14"/>
        <v>5.0958267226089496E-2</v>
      </c>
      <c r="L25">
        <f t="shared" si="14"/>
        <v>5.6782300545884824E-3</v>
      </c>
      <c r="M25">
        <f t="shared" si="14"/>
        <v>3.7930953770236808E-2</v>
      </c>
      <c r="N25">
        <f t="shared" si="14"/>
        <v>7.3135959279647508E-5</v>
      </c>
      <c r="O25">
        <f t="shared" si="14"/>
        <v>5.4515033735621034E-2</v>
      </c>
      <c r="P25">
        <f t="shared" si="14"/>
        <v>5.6185314283754867E-2</v>
      </c>
      <c r="Q25">
        <f t="shared" si="14"/>
        <v>4.2325255893192235E-2</v>
      </c>
      <c r="R25">
        <f t="shared" si="14"/>
        <v>2.7354384912132313E-2</v>
      </c>
      <c r="S25">
        <f t="shared" si="14"/>
        <v>6.9430707766281213E-2</v>
      </c>
    </row>
    <row r="26" spans="1:19" x14ac:dyDescent="0.35">
      <c r="A26" s="24" t="s">
        <v>70</v>
      </c>
      <c r="B26">
        <f>B25*100</f>
        <v>6.917583845144018E-2</v>
      </c>
      <c r="C26">
        <f t="shared" ref="C26:E26" si="15">C25*100</f>
        <v>1.6272685848978175E-3</v>
      </c>
      <c r="D26">
        <f t="shared" si="15"/>
        <v>63.666623021153526</v>
      </c>
      <c r="E26">
        <f t="shared" si="15"/>
        <v>1.1513901599302998</v>
      </c>
      <c r="G26">
        <f>SUM(B26:E26)+SUM(I26:S26)</f>
        <v>100</v>
      </c>
      <c r="I26">
        <f t="shared" ref="I26:S26" si="16">I25*100</f>
        <v>0.65874175583425909</v>
      </c>
      <c r="J26">
        <f t="shared" si="16"/>
        <v>7.313595927964751E-3</v>
      </c>
      <c r="K26">
        <f t="shared" si="16"/>
        <v>5.0958267226089493</v>
      </c>
      <c r="L26">
        <f t="shared" si="16"/>
        <v>0.56782300545884823</v>
      </c>
      <c r="M26">
        <f t="shared" si="16"/>
        <v>3.7930953770236808</v>
      </c>
      <c r="N26">
        <f t="shared" si="16"/>
        <v>7.313595927964751E-3</v>
      </c>
      <c r="O26">
        <f t="shared" si="16"/>
        <v>5.4515033735621037</v>
      </c>
      <c r="P26">
        <f t="shared" si="16"/>
        <v>5.618531428375487</v>
      </c>
      <c r="Q26">
        <f t="shared" si="16"/>
        <v>4.2325255893192235</v>
      </c>
      <c r="R26">
        <f t="shared" si="16"/>
        <v>2.7354384912132312</v>
      </c>
      <c r="S26">
        <f t="shared" si="16"/>
        <v>6.9430707766281214</v>
      </c>
    </row>
    <row r="27" spans="1:19" s="16" customFormat="1" ht="9" customHeight="1" x14ac:dyDescent="0.35"/>
  </sheetData>
  <mergeCells count="1">
    <mergeCell ref="A1:A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Messungen Parallel</vt:lpstr>
      <vt:lpstr>ST - CPU Last</vt:lpstr>
      <vt:lpstr>ST - CPU Last (seq)</vt:lpstr>
      <vt:lpstr>ST - Laufzeit ohne UI</vt:lpstr>
      <vt:lpstr>ST - Laufzeit mit UI</vt:lpstr>
      <vt:lpstr>ST - Gesamtlaufzeit ohne UI</vt:lpstr>
      <vt:lpstr>ST - Gesamtlaufzeit mit UI</vt:lpstr>
      <vt:lpstr>ST - Laufzeit ohne UI (seq)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Noack</dc:creator>
  <cp:lastModifiedBy>Marcel Noack</cp:lastModifiedBy>
  <dcterms:created xsi:type="dcterms:W3CDTF">2015-06-05T18:19:34Z</dcterms:created>
  <dcterms:modified xsi:type="dcterms:W3CDTF">2021-07-12T08:17:54Z</dcterms:modified>
</cp:coreProperties>
</file>