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esktop\tcc-python\tcc-master\"/>
    </mc:Choice>
  </mc:AlternateContent>
  <xr:revisionPtr revIDLastSave="0" documentId="13_ncr:1_{1A7EA885-9FB2-4504-8D0A-DE8B834A8E9C}" xr6:coauthVersionLast="47" xr6:coauthVersionMax="47" xr10:uidLastSave="{00000000-0000-0000-0000-000000000000}"/>
  <bookViews>
    <workbookView xWindow="1170" yWindow="1170" windowWidth="15375" windowHeight="7875" xr2:uid="{B9253C3A-8BD2-410C-831F-B5A7D27FB178}"/>
  </bookViews>
  <sheets>
    <sheet name="POSIÇÕES - AJUSTADAS" sheetId="5" r:id="rId1"/>
    <sheet name="POSIÇÕES" sheetId="2" r:id="rId2"/>
    <sheet name="IMÃ" sheetId="3" r:id="rId3"/>
    <sheet name="CALC 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5" l="1"/>
  <c r="P15" i="5"/>
  <c r="Q19" i="5"/>
  <c r="P19" i="5"/>
  <c r="P18" i="5"/>
  <c r="Q18" i="5"/>
  <c r="P17" i="5"/>
  <c r="R17" i="5" s="1"/>
  <c r="S17" i="5" s="1"/>
  <c r="Q17" i="5"/>
  <c r="Q16" i="5"/>
  <c r="P16" i="5"/>
  <c r="P12" i="5"/>
  <c r="R12" i="5" s="1"/>
  <c r="S12" i="5" s="1"/>
  <c r="P11" i="5"/>
  <c r="R11" i="5" s="1"/>
  <c r="S11" i="5" s="1"/>
  <c r="Q11" i="5"/>
  <c r="Q13" i="5"/>
  <c r="P13" i="5"/>
  <c r="Q10" i="5"/>
  <c r="P10" i="5"/>
  <c r="R10" i="5" s="1"/>
  <c r="S10" i="5" s="1"/>
  <c r="P6" i="5"/>
  <c r="Q6" i="5"/>
  <c r="P7" i="5"/>
  <c r="Q7" i="5"/>
  <c r="Q5" i="5"/>
  <c r="P5" i="5"/>
  <c r="R5" i="5" s="1"/>
  <c r="S5" i="5" s="1"/>
  <c r="Q9" i="5"/>
  <c r="P9" i="5"/>
  <c r="P8" i="5"/>
  <c r="Q8" i="5"/>
  <c r="R6" i="5"/>
  <c r="S6" i="5" s="1"/>
  <c r="R7" i="5"/>
  <c r="S7" i="5" s="1"/>
  <c r="R13" i="5"/>
  <c r="S13" i="5" s="1"/>
  <c r="R14" i="5"/>
  <c r="C15" i="5"/>
  <c r="C16" i="5" s="1"/>
  <c r="S14" i="5"/>
  <c r="C6" i="5"/>
  <c r="C7" i="5" s="1"/>
  <c r="C15" i="2"/>
  <c r="C16" i="2" s="1"/>
  <c r="C8" i="4"/>
  <c r="F8" i="4" s="1"/>
  <c r="C7" i="4"/>
  <c r="F7" i="4" s="1"/>
  <c r="C5" i="4"/>
  <c r="C4" i="4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C6" i="2"/>
  <c r="C7" i="2" s="1"/>
  <c r="C8" i="2" s="1"/>
  <c r="F8" i="2" s="1"/>
  <c r="I8" i="2" s="1"/>
  <c r="R15" i="5" l="1"/>
  <c r="S15" i="5" s="1"/>
  <c r="R19" i="5"/>
  <c r="S19" i="5" s="1"/>
  <c r="R18" i="5"/>
  <c r="S18" i="5" s="1"/>
  <c r="R16" i="5"/>
  <c r="S16" i="5" s="1"/>
  <c r="R9" i="5"/>
  <c r="S9" i="5" s="1"/>
  <c r="R8" i="5"/>
  <c r="S8" i="5" s="1"/>
  <c r="C9" i="5"/>
  <c r="F9" i="5" s="1"/>
  <c r="I9" i="5" s="1"/>
  <c r="C8" i="5"/>
  <c r="F8" i="5" s="1"/>
  <c r="I8" i="5" s="1"/>
  <c r="C18" i="5"/>
  <c r="F18" i="5" s="1"/>
  <c r="I18" i="5" s="1"/>
  <c r="C17" i="5"/>
  <c r="F17" i="5" s="1"/>
  <c r="I17" i="5" s="1"/>
  <c r="C17" i="2"/>
  <c r="F17" i="2" s="1"/>
  <c r="I17" i="2" s="1"/>
  <c r="C18" i="2"/>
  <c r="F18" i="2" s="1"/>
  <c r="I18" i="2" s="1"/>
  <c r="I8" i="4"/>
  <c r="I7" i="4"/>
  <c r="C9" i="2"/>
  <c r="F9" i="2" s="1"/>
  <c r="I9" i="2" s="1"/>
</calcChain>
</file>

<file path=xl/sharedStrings.xml><?xml version="1.0" encoding="utf-8"?>
<sst xmlns="http://schemas.openxmlformats.org/spreadsheetml/2006/main" count="144" uniqueCount="37">
  <si>
    <t>Y</t>
  </si>
  <si>
    <t>X</t>
  </si>
  <si>
    <t>DT</t>
  </si>
  <si>
    <t>TETA</t>
  </si>
  <si>
    <t>ALFA</t>
  </si>
  <si>
    <t>X2</t>
  </si>
  <si>
    <t>Y2</t>
  </si>
  <si>
    <t>CM</t>
  </si>
  <si>
    <t>GRAUS</t>
  </si>
  <si>
    <t>MM</t>
  </si>
  <si>
    <t>Y1</t>
  </si>
  <si>
    <t>POSIÇÕES</t>
  </si>
  <si>
    <t>CALCULOS 1,2,3,5,6,9</t>
  </si>
  <si>
    <t>RESULTADO</t>
  </si>
  <si>
    <t>CALCULOS 4,7,8, 10, 11, 12, 13</t>
  </si>
  <si>
    <t>PC 1</t>
  </si>
  <si>
    <t>PC 2</t>
  </si>
  <si>
    <t>PC 3</t>
  </si>
  <si>
    <t>PC 4</t>
  </si>
  <si>
    <t>PC 5</t>
  </si>
  <si>
    <t>M3</t>
  </si>
  <si>
    <t>LIGA</t>
  </si>
  <si>
    <t>M4</t>
  </si>
  <si>
    <t>DESLIGA</t>
  </si>
  <si>
    <t>PINO</t>
  </si>
  <si>
    <t>SPIN DIR</t>
  </si>
  <si>
    <t>FONTE</t>
  </si>
  <si>
    <t>12V</t>
  </si>
  <si>
    <t>OK</t>
  </si>
  <si>
    <t>ÂNGULO</t>
  </si>
  <si>
    <t>?</t>
  </si>
  <si>
    <t>**</t>
  </si>
  <si>
    <t>*</t>
  </si>
  <si>
    <t>X-61.9429111656884 Y-15.0206469257085</t>
  </si>
  <si>
    <t>X13.3375732879919 Y-18.0921634202235</t>
  </si>
  <si>
    <t>X0 Y0</t>
  </si>
  <si>
    <t>CAMINHO FELIZ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</si>
</sst>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C897-715F-4208-B434-3FA60C421D61}">
  <dimension ref="B2:S26"/>
  <sheetViews>
    <sheetView tabSelected="1" topLeftCell="F13" workbookViewId="0">
      <selection activeCell="S15" sqref="S15:S19"/>
    </sheetView>
  </sheetViews>
  <sheetFormatPr defaultRowHeight="15" x14ac:dyDescent="0.25"/>
  <cols>
    <col min="3" max="3" width="12.7109375" customWidth="1"/>
  </cols>
  <sheetData>
    <row r="2" spans="2:19" x14ac:dyDescent="0.25">
      <c r="C2" t="s">
        <v>12</v>
      </c>
      <c r="N2">
        <v>-14.570729368500858</v>
      </c>
      <c r="O2">
        <v>-14.570729368500858</v>
      </c>
      <c r="R2">
        <v>-12.475544166700866</v>
      </c>
    </row>
    <row r="3" spans="2:19" x14ac:dyDescent="0.25">
      <c r="B3" t="s">
        <v>10</v>
      </c>
      <c r="C3">
        <v>20.399999999999999</v>
      </c>
      <c r="D3" t="s">
        <v>7</v>
      </c>
      <c r="N3">
        <v>-12.475544166700866</v>
      </c>
    </row>
    <row r="4" spans="2:19" x14ac:dyDescent="0.25">
      <c r="B4" t="s">
        <v>2</v>
      </c>
      <c r="C4">
        <v>26.5</v>
      </c>
      <c r="D4" t="s">
        <v>7</v>
      </c>
      <c r="M4" t="s">
        <v>11</v>
      </c>
      <c r="N4" t="s">
        <v>1</v>
      </c>
      <c r="O4" t="s">
        <v>0</v>
      </c>
    </row>
    <row r="5" spans="2:19" x14ac:dyDescent="0.25">
      <c r="L5" t="s">
        <v>28</v>
      </c>
      <c r="M5">
        <v>1</v>
      </c>
      <c r="N5" s="7">
        <v>11.486139102180539</v>
      </c>
      <c r="O5" s="7">
        <v>-7.347019580571545</v>
      </c>
      <c r="P5" s="7">
        <f>N5</f>
        <v>11.486139102180539</v>
      </c>
      <c r="Q5" s="7">
        <f>O5</f>
        <v>-7.347019580571545</v>
      </c>
      <c r="R5" s="4" t="str">
        <f>"X"&amp;P5&amp;" "&amp;"Y"&amp;Q5</f>
        <v>X11,4861391021805 Y-7,34701958057155</v>
      </c>
      <c r="S5" t="str">
        <f>SUBSTITUTE(R5,",",".")</f>
        <v>X11.4861391021805 Y-7.34701958057155</v>
      </c>
    </row>
    <row r="6" spans="2:19" x14ac:dyDescent="0.25">
      <c r="B6" t="s">
        <v>3</v>
      </c>
      <c r="C6">
        <f>DEGREES(ACOS(C3/C4))</f>
        <v>39.663051355214627</v>
      </c>
      <c r="D6" t="s">
        <v>8</v>
      </c>
      <c r="L6" t="s">
        <v>28</v>
      </c>
      <c r="M6">
        <v>2</v>
      </c>
      <c r="N6" s="7">
        <v>38.182066565282028</v>
      </c>
      <c r="O6" s="7">
        <v>-12.571164914158965</v>
      </c>
      <c r="P6" s="7">
        <f t="shared" ref="P6:P7" si="0">N6</f>
        <v>38.182066565282028</v>
      </c>
      <c r="Q6" s="7">
        <f t="shared" ref="Q6:Q7" si="1">O6</f>
        <v>-12.571164914158965</v>
      </c>
      <c r="R6" s="4" t="str">
        <f t="shared" ref="R6:R19" si="2">"X"&amp;P6&amp;" "&amp;"Y"&amp;Q6</f>
        <v>X38,182066565282 Y-12,571164914159</v>
      </c>
      <c r="S6" t="str">
        <f t="shared" ref="S6:S21" si="3">SUBSTITUTE(R6,",",".")</f>
        <v>X38.182066565282 Y-12.571164914159</v>
      </c>
    </row>
    <row r="7" spans="2:19" x14ac:dyDescent="0.25">
      <c r="B7" t="s">
        <v>4</v>
      </c>
      <c r="C7">
        <f>45-C6</f>
        <v>5.3369486447853731</v>
      </c>
      <c r="D7" t="s">
        <v>8</v>
      </c>
      <c r="I7" t="s">
        <v>13</v>
      </c>
      <c r="L7" t="s">
        <v>28</v>
      </c>
      <c r="M7">
        <v>3</v>
      </c>
      <c r="N7" s="7">
        <v>61.671833352072497</v>
      </c>
      <c r="O7" s="7">
        <v>-18.193520717510367</v>
      </c>
      <c r="P7" s="7">
        <f t="shared" si="0"/>
        <v>61.671833352072497</v>
      </c>
      <c r="Q7" s="7">
        <f t="shared" si="1"/>
        <v>-18.193520717510367</v>
      </c>
      <c r="R7" s="4" t="str">
        <f t="shared" si="2"/>
        <v>X61,6718333520725 Y-18,1935207175104</v>
      </c>
      <c r="S7" t="str">
        <f t="shared" si="3"/>
        <v>X61.6718333520725 Y-18.1935207175104</v>
      </c>
    </row>
    <row r="8" spans="2:19" x14ac:dyDescent="0.25">
      <c r="B8" t="s">
        <v>5</v>
      </c>
      <c r="C8">
        <f>SIN(RADIANS(C7))*C4</f>
        <v>2.4648361965819765</v>
      </c>
      <c r="D8" t="s">
        <v>7</v>
      </c>
      <c r="F8">
        <f>C8*10</f>
        <v>24.648361965819767</v>
      </c>
      <c r="G8" t="s">
        <v>9</v>
      </c>
      <c r="I8">
        <f>F8/2</f>
        <v>12.324180982909883</v>
      </c>
      <c r="J8" t="s">
        <v>9</v>
      </c>
      <c r="K8" t="s">
        <v>31</v>
      </c>
      <c r="L8" t="s">
        <v>30</v>
      </c>
      <c r="M8" s="5">
        <v>4</v>
      </c>
      <c r="N8" s="3">
        <v>-14.570729368500858</v>
      </c>
      <c r="O8" s="3">
        <v>-12.475544166700866</v>
      </c>
      <c r="P8" s="7">
        <f>N8+4</f>
        <v>-10.570729368500858</v>
      </c>
      <c r="Q8" s="7">
        <f>O8</f>
        <v>-12.475544166700866</v>
      </c>
      <c r="R8" s="4" t="str">
        <f t="shared" si="2"/>
        <v>X-10,5707293685009 Y-12,4755441667009</v>
      </c>
      <c r="S8" t="str">
        <f t="shared" si="3"/>
        <v>X-10.5707293685009 Y-12.4755441667009</v>
      </c>
    </row>
    <row r="9" spans="2:19" x14ac:dyDescent="0.25">
      <c r="B9" t="s">
        <v>6</v>
      </c>
      <c r="C9">
        <f>-COS(RADIANS(C7))*C4</f>
        <v>-26.385120475829162</v>
      </c>
      <c r="D9" t="s">
        <v>7</v>
      </c>
      <c r="F9">
        <f>C9*10</f>
        <v>-263.8512047582916</v>
      </c>
      <c r="G9" t="s">
        <v>9</v>
      </c>
      <c r="I9">
        <f>F9/9</f>
        <v>-29.316800528699066</v>
      </c>
      <c r="J9" t="s">
        <v>9</v>
      </c>
      <c r="L9" t="s">
        <v>28</v>
      </c>
      <c r="M9" s="6">
        <v>5</v>
      </c>
      <c r="N9" s="7">
        <v>13.337573287991862</v>
      </c>
      <c r="O9" s="7">
        <v>-18.09216342022345</v>
      </c>
      <c r="P9" s="7">
        <f>N9</f>
        <v>13.337573287991862</v>
      </c>
      <c r="Q9" s="7">
        <f>O9</f>
        <v>-18.09216342022345</v>
      </c>
      <c r="R9" s="4" t="str">
        <f t="shared" si="2"/>
        <v>X13,3375732879919 Y-18,0921634202235</v>
      </c>
      <c r="S9" t="str">
        <f t="shared" si="3"/>
        <v>X13.3375732879919 Y-18.0921634202235</v>
      </c>
    </row>
    <row r="10" spans="2:19" x14ac:dyDescent="0.25">
      <c r="H10" s="2"/>
      <c r="L10" t="s">
        <v>28</v>
      </c>
      <c r="M10">
        <v>6</v>
      </c>
      <c r="N10" s="7">
        <v>37.737393952929018</v>
      </c>
      <c r="O10" s="7">
        <v>-23.669419868694813</v>
      </c>
      <c r="P10" s="7">
        <f t="shared" ref="P10" si="4">N10</f>
        <v>37.737393952929018</v>
      </c>
      <c r="Q10" s="7">
        <f t="shared" ref="Q10" si="5">O10</f>
        <v>-23.669419868694813</v>
      </c>
      <c r="R10" s="4" t="str">
        <f t="shared" si="2"/>
        <v>X37,737393952929 Y-23,6694198686948</v>
      </c>
      <c r="S10" t="str">
        <f t="shared" si="3"/>
        <v>X37.737393952929 Y-23.6694198686948</v>
      </c>
    </row>
    <row r="11" spans="2:19" x14ac:dyDescent="0.25">
      <c r="C11" t="s">
        <v>14</v>
      </c>
      <c r="K11" t="s">
        <v>31</v>
      </c>
      <c r="L11" t="s">
        <v>30</v>
      </c>
      <c r="M11" s="5">
        <v>7</v>
      </c>
      <c r="N11" s="3">
        <v>-39.187575737504652</v>
      </c>
      <c r="O11" s="3">
        <v>-18.004572680935208</v>
      </c>
      <c r="P11" s="7">
        <f>N11+6</f>
        <v>-33.187575737504652</v>
      </c>
      <c r="Q11" s="7">
        <f>O11</f>
        <v>-18.004572680935208</v>
      </c>
      <c r="R11" s="4" t="str">
        <f t="shared" si="2"/>
        <v>X-33,1875757375047 Y-18,0045726809352</v>
      </c>
      <c r="S11" t="str">
        <f t="shared" si="3"/>
        <v>X-33.1875757375047 Y-18.0045726809352</v>
      </c>
    </row>
    <row r="12" spans="2:19" x14ac:dyDescent="0.25">
      <c r="B12" t="s">
        <v>10</v>
      </c>
      <c r="C12">
        <v>19.5</v>
      </c>
      <c r="D12" t="s">
        <v>7</v>
      </c>
      <c r="K12" t="s">
        <v>32</v>
      </c>
      <c r="L12" t="s">
        <v>30</v>
      </c>
      <c r="M12" s="5">
        <v>8</v>
      </c>
      <c r="N12" s="3">
        <v>-13.567800228390839</v>
      </c>
      <c r="O12" s="3">
        <v>-23.697856127404943</v>
      </c>
      <c r="P12" s="7">
        <f>N12+5</f>
        <v>-8.5678002283908388</v>
      </c>
      <c r="Q12" s="7">
        <v>-23.697856127404943</v>
      </c>
      <c r="R12" s="4" t="str">
        <f t="shared" si="2"/>
        <v>X-8,56780022839084 Y-23,6978561274049</v>
      </c>
      <c r="S12" t="str">
        <f t="shared" si="3"/>
        <v>X-8.56780022839084 Y-23.6978561274049</v>
      </c>
    </row>
    <row r="13" spans="2:19" x14ac:dyDescent="0.25">
      <c r="B13" t="s">
        <v>2</v>
      </c>
      <c r="C13">
        <v>19.5</v>
      </c>
      <c r="D13" s="1" t="s">
        <v>7</v>
      </c>
      <c r="I13" s="1"/>
      <c r="L13" t="s">
        <v>28</v>
      </c>
      <c r="M13">
        <v>9</v>
      </c>
      <c r="N13" s="7">
        <v>12.324180982909883</v>
      </c>
      <c r="O13" s="7">
        <v>-29.316800528699066</v>
      </c>
      <c r="P13" s="7">
        <f t="shared" ref="P13" si="6">N13</f>
        <v>12.324180982909883</v>
      </c>
      <c r="Q13" s="7">
        <f t="shared" ref="Q13" si="7">O13</f>
        <v>-29.316800528699066</v>
      </c>
      <c r="R13" s="4" t="str">
        <f t="shared" si="2"/>
        <v>X12,3241809829099 Y-29,3168005286991</v>
      </c>
      <c r="S13" t="str">
        <f t="shared" si="3"/>
        <v>X12.3241809829099 Y-29.3168005286991</v>
      </c>
    </row>
    <row r="14" spans="2:19" x14ac:dyDescent="0.25">
      <c r="L14" s="1"/>
      <c r="N14" s="3"/>
      <c r="O14" s="9"/>
      <c r="P14" s="3"/>
      <c r="Q14" s="3"/>
      <c r="R14" s="4" t="str">
        <f t="shared" si="2"/>
        <v>X Y</v>
      </c>
      <c r="S14" t="str">
        <f t="shared" si="3"/>
        <v>X Y</v>
      </c>
    </row>
    <row r="15" spans="2:19" x14ac:dyDescent="0.25">
      <c r="B15" t="s">
        <v>3</v>
      </c>
      <c r="C15">
        <f>DEGREES(ACOS(C12/C13))</f>
        <v>0</v>
      </c>
      <c r="K15" t="s">
        <v>30</v>
      </c>
      <c r="L15" t="s">
        <v>15</v>
      </c>
      <c r="M15" s="5">
        <v>0</v>
      </c>
      <c r="N15" s="3">
        <v>0</v>
      </c>
      <c r="O15" s="3">
        <v>0</v>
      </c>
      <c r="P15" s="7">
        <f>N15</f>
        <v>0</v>
      </c>
      <c r="Q15" s="7">
        <f>O15</f>
        <v>0</v>
      </c>
      <c r="R15" s="4" t="str">
        <f t="shared" si="2"/>
        <v>X0 Y0</v>
      </c>
      <c r="S15" t="str">
        <f t="shared" si="3"/>
        <v>X0 Y0</v>
      </c>
    </row>
    <row r="16" spans="2:19" x14ac:dyDescent="0.25">
      <c r="B16" t="s">
        <v>4</v>
      </c>
      <c r="C16">
        <f>45-C15</f>
        <v>45</v>
      </c>
      <c r="K16" t="s">
        <v>30</v>
      </c>
      <c r="L16" t="s">
        <v>16</v>
      </c>
      <c r="M16" s="5">
        <v>10</v>
      </c>
      <c r="N16" s="8">
        <v>-16.970562748477139</v>
      </c>
      <c r="O16" s="8">
        <v>-3.771236166328253</v>
      </c>
      <c r="P16" s="6">
        <f>N16+4</f>
        <v>-12.970562748477139</v>
      </c>
      <c r="Q16" s="6">
        <f>O16+0.5</f>
        <v>-3.271236166328253</v>
      </c>
      <c r="R16" s="4" t="str">
        <f t="shared" si="2"/>
        <v>X-12,9705627484771 Y-3,27123616632825</v>
      </c>
      <c r="S16" t="str">
        <f t="shared" si="3"/>
        <v>X-12.9705627484771 Y-3.27123616632825</v>
      </c>
    </row>
    <row r="17" spans="2:19" x14ac:dyDescent="0.25">
      <c r="B17" t="s">
        <v>5</v>
      </c>
      <c r="C17">
        <f>-SIN(RADIANS(C16))*C13</f>
        <v>-13.788582233137676</v>
      </c>
      <c r="D17" t="s">
        <v>7</v>
      </c>
      <c r="F17">
        <f>C17*10</f>
        <v>-137.88582233137677</v>
      </c>
      <c r="G17" s="1" t="s">
        <v>9</v>
      </c>
      <c r="I17">
        <f>F17/2</f>
        <v>-68.942911165688386</v>
      </c>
      <c r="J17" t="s">
        <v>9</v>
      </c>
      <c r="K17" t="s">
        <v>30</v>
      </c>
      <c r="L17" t="s">
        <v>17</v>
      </c>
      <c r="M17" s="5">
        <v>11</v>
      </c>
      <c r="N17">
        <v>-34.648232278140824</v>
      </c>
      <c r="O17">
        <v>-7.6996071729201851</v>
      </c>
      <c r="P17" s="6">
        <f>N17+5</f>
        <v>-29.648232278140824</v>
      </c>
      <c r="Q17" s="6">
        <f t="shared" ref="Q17:Q19" si="8">O17+0.5</f>
        <v>-7.1996071729201851</v>
      </c>
      <c r="R17" s="4" t="str">
        <f t="shared" si="2"/>
        <v>X-29,6482322781408 Y-7,19960717292019</v>
      </c>
      <c r="S17" t="str">
        <f t="shared" si="3"/>
        <v>X-29.6482322781408 Y-7.19960717292019</v>
      </c>
    </row>
    <row r="18" spans="2:19" x14ac:dyDescent="0.25">
      <c r="B18" t="s">
        <v>6</v>
      </c>
      <c r="C18">
        <f>-C13*COS(RADIANS(C16))</f>
        <v>-13.788582233137678</v>
      </c>
      <c r="D18" t="s">
        <v>7</v>
      </c>
      <c r="F18">
        <f>C18*10</f>
        <v>-137.88582233137677</v>
      </c>
      <c r="G18" t="s">
        <v>9</v>
      </c>
      <c r="I18">
        <f>F18/9</f>
        <v>-15.32064692570853</v>
      </c>
      <c r="J18" t="s">
        <v>9</v>
      </c>
      <c r="K18" t="s">
        <v>30</v>
      </c>
      <c r="L18" t="s">
        <v>18</v>
      </c>
      <c r="M18" s="5">
        <v>12</v>
      </c>
      <c r="N18">
        <v>-51.618795026617967</v>
      </c>
      <c r="O18">
        <v>-11.470843339248439</v>
      </c>
      <c r="P18" s="6">
        <f>N18+7</f>
        <v>-44.618795026617967</v>
      </c>
      <c r="Q18" s="6">
        <f>O18+0.3</f>
        <v>-11.170843339248439</v>
      </c>
      <c r="R18" s="4" t="str">
        <f t="shared" si="2"/>
        <v>X-44,618795026618 Y-11,1708433392484</v>
      </c>
      <c r="S18" t="str">
        <f t="shared" si="3"/>
        <v>X-44.618795026618 Y-11.1708433392484</v>
      </c>
    </row>
    <row r="19" spans="2:19" x14ac:dyDescent="0.25">
      <c r="K19" t="s">
        <v>30</v>
      </c>
      <c r="L19" t="s">
        <v>19</v>
      </c>
      <c r="M19" s="5">
        <v>13</v>
      </c>
      <c r="N19">
        <v>-68.942911165688386</v>
      </c>
      <c r="O19">
        <v>-15.32064692570853</v>
      </c>
      <c r="P19" s="6">
        <f>N19+7</f>
        <v>-61.942911165688386</v>
      </c>
      <c r="Q19" s="6">
        <f>O19+0.3</f>
        <v>-15.02064692570853</v>
      </c>
      <c r="R19" s="4" t="str">
        <f t="shared" si="2"/>
        <v>X-61,9429111656884 Y-15,0206469257085</v>
      </c>
      <c r="S19" t="str">
        <f t="shared" si="3"/>
        <v>X-61.9429111656884 Y-15.0206469257085</v>
      </c>
    </row>
    <row r="20" spans="2:19" x14ac:dyDescent="0.25">
      <c r="J20" s="1"/>
      <c r="N20" s="1"/>
    </row>
    <row r="21" spans="2:19" x14ac:dyDescent="0.25">
      <c r="S21" t="s">
        <v>36</v>
      </c>
    </row>
    <row r="22" spans="2:19" x14ac:dyDescent="0.25">
      <c r="S22" t="s">
        <v>33</v>
      </c>
    </row>
    <row r="23" spans="2:19" x14ac:dyDescent="0.25">
      <c r="S23" t="s">
        <v>20</v>
      </c>
    </row>
    <row r="24" spans="2:19" x14ac:dyDescent="0.25">
      <c r="S24" t="s">
        <v>34</v>
      </c>
    </row>
    <row r="25" spans="2:19" x14ac:dyDescent="0.25">
      <c r="S25" t="s">
        <v>22</v>
      </c>
    </row>
    <row r="26" spans="2:19" x14ac:dyDescent="0.25">
      <c r="S26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2393-2D31-4756-9470-73042FA1A323}">
  <dimension ref="B2:Q19"/>
  <sheetViews>
    <sheetView topLeftCell="F2" workbookViewId="0">
      <selection activeCell="Q8" sqref="Q8"/>
    </sheetView>
  </sheetViews>
  <sheetFormatPr defaultRowHeight="15" x14ac:dyDescent="0.25"/>
  <cols>
    <col min="3" max="3" width="12.7109375" customWidth="1"/>
  </cols>
  <sheetData>
    <row r="2" spans="2:17" x14ac:dyDescent="0.25">
      <c r="C2" t="s">
        <v>12</v>
      </c>
      <c r="N2">
        <v>-14.570729368500858</v>
      </c>
      <c r="O2">
        <v>-14.570729368500858</v>
      </c>
      <c r="P2">
        <v>-12.475544166700866</v>
      </c>
    </row>
    <row r="3" spans="2:17" x14ac:dyDescent="0.25">
      <c r="B3" t="s">
        <v>10</v>
      </c>
      <c r="C3">
        <v>20.399999999999999</v>
      </c>
      <c r="D3" t="s">
        <v>7</v>
      </c>
      <c r="N3">
        <v>-12.475544166700866</v>
      </c>
    </row>
    <row r="4" spans="2:17" x14ac:dyDescent="0.25">
      <c r="B4" t="s">
        <v>2</v>
      </c>
      <c r="C4">
        <v>26.5</v>
      </c>
      <c r="D4" t="s">
        <v>7</v>
      </c>
      <c r="M4" t="s">
        <v>11</v>
      </c>
      <c r="N4" t="s">
        <v>1</v>
      </c>
      <c r="O4" t="s">
        <v>0</v>
      </c>
    </row>
    <row r="5" spans="2:17" x14ac:dyDescent="0.25">
      <c r="L5" t="s">
        <v>28</v>
      </c>
      <c r="M5">
        <v>1</v>
      </c>
      <c r="N5" s="3">
        <v>11.486139102180539</v>
      </c>
      <c r="O5" s="3">
        <v>-7.347019580571545</v>
      </c>
      <c r="P5" s="4" t="str">
        <f>"X"&amp;N5&amp;" "&amp;"Y"&amp;O5</f>
        <v>X11,4861391021805 Y-7,34701958057155</v>
      </c>
      <c r="Q5" t="str">
        <f>SUBSTITUTE(P5,",",".")</f>
        <v>X11.4861391021805 Y-7.34701958057155</v>
      </c>
    </row>
    <row r="6" spans="2:17" x14ac:dyDescent="0.25">
      <c r="B6" t="s">
        <v>3</v>
      </c>
      <c r="C6">
        <f>DEGREES(ACOS(C3/C4))</f>
        <v>39.663051355214627</v>
      </c>
      <c r="D6" t="s">
        <v>8</v>
      </c>
      <c r="L6" t="s">
        <v>28</v>
      </c>
      <c r="M6">
        <v>2</v>
      </c>
      <c r="N6" s="3">
        <v>38.182066565282028</v>
      </c>
      <c r="O6" s="3">
        <v>-12.571164914158965</v>
      </c>
      <c r="P6" s="4" t="str">
        <f t="shared" ref="P6:P19" si="0">"X"&amp;N6&amp;" "&amp;"Y"&amp;O6</f>
        <v>X38,182066565282 Y-12,571164914159</v>
      </c>
      <c r="Q6" t="str">
        <f t="shared" ref="Q6:Q19" si="1">SUBSTITUTE(P6,",",".")</f>
        <v>X38.182066565282 Y-12.571164914159</v>
      </c>
    </row>
    <row r="7" spans="2:17" x14ac:dyDescent="0.25">
      <c r="B7" t="s">
        <v>4</v>
      </c>
      <c r="C7">
        <f>45-C6</f>
        <v>5.3369486447853731</v>
      </c>
      <c r="D7" t="s">
        <v>8</v>
      </c>
      <c r="I7" t="s">
        <v>13</v>
      </c>
      <c r="L7" t="s">
        <v>28</v>
      </c>
      <c r="M7">
        <v>3</v>
      </c>
      <c r="N7" s="3">
        <v>61.671833352072497</v>
      </c>
      <c r="O7" s="3">
        <v>-18.193520717510367</v>
      </c>
      <c r="P7" s="4" t="str">
        <f t="shared" si="0"/>
        <v>X61,6718333520725 Y-18,1935207175104</v>
      </c>
      <c r="Q7" t="str">
        <f t="shared" si="1"/>
        <v>X61.6718333520725 Y-18.1935207175104</v>
      </c>
    </row>
    <row r="8" spans="2:17" x14ac:dyDescent="0.25">
      <c r="B8" t="s">
        <v>5</v>
      </c>
      <c r="C8">
        <f>SIN(RADIANS(C7))*C4</f>
        <v>2.4648361965819765</v>
      </c>
      <c r="D8" t="s">
        <v>7</v>
      </c>
      <c r="F8">
        <f>C8*10</f>
        <v>24.648361965819767</v>
      </c>
      <c r="G8" t="s">
        <v>9</v>
      </c>
      <c r="I8">
        <f>F8/2</f>
        <v>12.324180982909883</v>
      </c>
      <c r="J8" t="s">
        <v>9</v>
      </c>
      <c r="K8" t="s">
        <v>31</v>
      </c>
      <c r="L8" t="s">
        <v>30</v>
      </c>
      <c r="M8" s="5">
        <v>4</v>
      </c>
      <c r="N8" s="3">
        <v>-14.570729368500858</v>
      </c>
      <c r="O8" s="3">
        <v>-12.475544166700866</v>
      </c>
      <c r="P8" s="4" t="str">
        <f>"X"&amp;N8&amp;" "&amp;"Y"&amp;O8</f>
        <v>X-14,5707293685009 Y-12,4755441667009</v>
      </c>
      <c r="Q8" t="str">
        <f t="shared" si="1"/>
        <v>X-14.5707293685009 Y-12.4755441667009</v>
      </c>
    </row>
    <row r="9" spans="2:17" x14ac:dyDescent="0.25">
      <c r="B9" t="s">
        <v>6</v>
      </c>
      <c r="C9">
        <f>-COS(RADIANS(C7))*C4</f>
        <v>-26.385120475829162</v>
      </c>
      <c r="D9" t="s">
        <v>7</v>
      </c>
      <c r="F9">
        <f>C9*10</f>
        <v>-263.8512047582916</v>
      </c>
      <c r="G9" t="s">
        <v>9</v>
      </c>
      <c r="I9">
        <f>F9/9</f>
        <v>-29.316800528699066</v>
      </c>
      <c r="J9" t="s">
        <v>9</v>
      </c>
      <c r="L9" t="s">
        <v>28</v>
      </c>
      <c r="M9">
        <v>5</v>
      </c>
      <c r="N9" s="3">
        <v>13.337573287991862</v>
      </c>
      <c r="O9" s="3">
        <v>-18.09216342022345</v>
      </c>
      <c r="P9" s="4" t="str">
        <f t="shared" si="0"/>
        <v>X13,3375732879919 Y-18,0921634202235</v>
      </c>
      <c r="Q9" t="str">
        <f t="shared" si="1"/>
        <v>X13.3375732879919 Y-18.0921634202235</v>
      </c>
    </row>
    <row r="10" spans="2:17" x14ac:dyDescent="0.25">
      <c r="H10" s="2"/>
      <c r="L10" t="s">
        <v>28</v>
      </c>
      <c r="M10">
        <v>6</v>
      </c>
      <c r="N10" s="3">
        <v>37.737393952929018</v>
      </c>
      <c r="O10" s="3">
        <v>-23.669419868694813</v>
      </c>
      <c r="P10" s="4" t="str">
        <f t="shared" si="0"/>
        <v>X37,737393952929 Y-23,6694198686948</v>
      </c>
      <c r="Q10" t="str">
        <f t="shared" si="1"/>
        <v>X37.737393952929 Y-23.6694198686948</v>
      </c>
    </row>
    <row r="11" spans="2:17" x14ac:dyDescent="0.25">
      <c r="C11" t="s">
        <v>14</v>
      </c>
      <c r="K11" t="s">
        <v>31</v>
      </c>
      <c r="L11" t="s">
        <v>30</v>
      </c>
      <c r="M11" s="5">
        <v>7</v>
      </c>
      <c r="N11" s="3">
        <v>-39.187575737504652</v>
      </c>
      <c r="O11" s="3">
        <v>-18.004572680935208</v>
      </c>
      <c r="P11" s="4" t="str">
        <f t="shared" si="0"/>
        <v>X-39,1875757375047 Y-18,0045726809352</v>
      </c>
      <c r="Q11" t="str">
        <f t="shared" si="1"/>
        <v>X-39.1875757375047 Y-18.0045726809352</v>
      </c>
    </row>
    <row r="12" spans="2:17" x14ac:dyDescent="0.25">
      <c r="B12" t="s">
        <v>10</v>
      </c>
      <c r="C12">
        <v>19.5</v>
      </c>
      <c r="D12" t="s">
        <v>7</v>
      </c>
      <c r="K12" t="s">
        <v>32</v>
      </c>
      <c r="L12" t="s">
        <v>30</v>
      </c>
      <c r="M12" s="5">
        <v>8</v>
      </c>
      <c r="N12" s="3">
        <v>-13.567800228390839</v>
      </c>
      <c r="O12" s="3">
        <v>-23.697856127404943</v>
      </c>
      <c r="P12" s="4" t="str">
        <f t="shared" si="0"/>
        <v>X-13,5678002283908 Y-23,6978561274049</v>
      </c>
      <c r="Q12" t="str">
        <f t="shared" si="1"/>
        <v>X-13.5678002283908 Y-23.6978561274049</v>
      </c>
    </row>
    <row r="13" spans="2:17" x14ac:dyDescent="0.25">
      <c r="B13" t="s">
        <v>2</v>
      </c>
      <c r="C13">
        <v>19.5</v>
      </c>
      <c r="D13" s="1" t="s">
        <v>7</v>
      </c>
      <c r="I13" s="1"/>
      <c r="L13" t="s">
        <v>28</v>
      </c>
      <c r="M13">
        <v>9</v>
      </c>
      <c r="N13" s="3">
        <v>12.324180982909883</v>
      </c>
      <c r="O13" s="3">
        <v>-29.316800528699066</v>
      </c>
      <c r="P13" s="4" t="str">
        <f t="shared" si="0"/>
        <v>X12,3241809829099 Y-29,3168005286991</v>
      </c>
      <c r="Q13" t="str">
        <f t="shared" si="1"/>
        <v>X12.3241809829099 Y-29.3168005286991</v>
      </c>
    </row>
    <row r="14" spans="2:17" x14ac:dyDescent="0.25">
      <c r="L14" s="1"/>
      <c r="N14" s="3"/>
      <c r="O14" s="3"/>
      <c r="P14" s="4" t="str">
        <f t="shared" si="0"/>
        <v>X Y</v>
      </c>
      <c r="Q14" t="str">
        <f t="shared" si="1"/>
        <v>X Y</v>
      </c>
    </row>
    <row r="15" spans="2:17" x14ac:dyDescent="0.25">
      <c r="B15" t="s">
        <v>3</v>
      </c>
      <c r="C15">
        <f>DEGREES(ACOS(C12/C13))</f>
        <v>0</v>
      </c>
      <c r="K15" t="s">
        <v>30</v>
      </c>
      <c r="L15" t="s">
        <v>15</v>
      </c>
      <c r="M15" s="5">
        <v>0</v>
      </c>
      <c r="N15" s="3">
        <v>0</v>
      </c>
      <c r="O15" s="3">
        <v>0</v>
      </c>
      <c r="P15" s="4" t="str">
        <f t="shared" si="0"/>
        <v>X0 Y0</v>
      </c>
      <c r="Q15" t="str">
        <f t="shared" si="1"/>
        <v>X0 Y0</v>
      </c>
    </row>
    <row r="16" spans="2:17" x14ac:dyDescent="0.25">
      <c r="B16" t="s">
        <v>4</v>
      </c>
      <c r="C16">
        <f>45-C15</f>
        <v>45</v>
      </c>
      <c r="K16" t="s">
        <v>30</v>
      </c>
      <c r="L16" t="s">
        <v>16</v>
      </c>
      <c r="M16" s="5">
        <v>10</v>
      </c>
      <c r="N16">
        <v>-16.970562748477139</v>
      </c>
      <c r="O16">
        <v>-3.771236166328253</v>
      </c>
      <c r="P16" s="4" t="str">
        <f t="shared" si="0"/>
        <v>X-16,9705627484771 Y-3,77123616632825</v>
      </c>
      <c r="Q16" t="str">
        <f t="shared" si="1"/>
        <v>X-16.9705627484771 Y-3.77123616632825</v>
      </c>
    </row>
    <row r="17" spans="2:17" x14ac:dyDescent="0.25">
      <c r="B17" t="s">
        <v>5</v>
      </c>
      <c r="C17">
        <f>-SIN(RADIANS(C16))*C13</f>
        <v>-13.788582233137676</v>
      </c>
      <c r="D17" t="s">
        <v>7</v>
      </c>
      <c r="F17">
        <f>C17*10</f>
        <v>-137.88582233137677</v>
      </c>
      <c r="G17" s="1" t="s">
        <v>9</v>
      </c>
      <c r="I17">
        <f>F17/2</f>
        <v>-68.942911165688386</v>
      </c>
      <c r="J17" t="s">
        <v>9</v>
      </c>
      <c r="K17" t="s">
        <v>30</v>
      </c>
      <c r="L17" t="s">
        <v>17</v>
      </c>
      <c r="M17" s="5">
        <v>11</v>
      </c>
      <c r="N17">
        <v>-34.648232278140824</v>
      </c>
      <c r="O17">
        <v>-7.6996071729201851</v>
      </c>
      <c r="P17" s="4" t="str">
        <f t="shared" si="0"/>
        <v>X-34,6482322781408 Y-7,69960717292019</v>
      </c>
      <c r="Q17" t="str">
        <f t="shared" si="1"/>
        <v>X-34.6482322781408 Y-7.69960717292019</v>
      </c>
    </row>
    <row r="18" spans="2:17" x14ac:dyDescent="0.25">
      <c r="B18" t="s">
        <v>6</v>
      </c>
      <c r="C18">
        <f>-C13*COS(RADIANS(C16))</f>
        <v>-13.788582233137678</v>
      </c>
      <c r="D18" t="s">
        <v>7</v>
      </c>
      <c r="F18">
        <f>C18*10</f>
        <v>-137.88582233137677</v>
      </c>
      <c r="G18" t="s">
        <v>9</v>
      </c>
      <c r="I18">
        <f>F18/9</f>
        <v>-15.32064692570853</v>
      </c>
      <c r="J18" t="s">
        <v>9</v>
      </c>
      <c r="K18" t="s">
        <v>30</v>
      </c>
      <c r="L18" t="s">
        <v>18</v>
      </c>
      <c r="M18" s="5">
        <v>12</v>
      </c>
      <c r="N18">
        <v>-51.618795026617967</v>
      </c>
      <c r="O18">
        <v>-11.470843339248439</v>
      </c>
      <c r="P18" s="4" t="str">
        <f t="shared" si="0"/>
        <v>X-51,618795026618 Y-11,4708433392484</v>
      </c>
      <c r="Q18" t="str">
        <f t="shared" si="1"/>
        <v>X-51.618795026618 Y-11.4708433392484</v>
      </c>
    </row>
    <row r="19" spans="2:17" x14ac:dyDescent="0.25">
      <c r="K19" t="s">
        <v>30</v>
      </c>
      <c r="L19" t="s">
        <v>19</v>
      </c>
      <c r="M19" s="5">
        <v>13</v>
      </c>
      <c r="N19">
        <v>-68.942911165688386</v>
      </c>
      <c r="O19">
        <v>-15.32064692570853</v>
      </c>
      <c r="P19" s="4" t="str">
        <f t="shared" si="0"/>
        <v>X-68,9429111656884 Y-15,3206469257085</v>
      </c>
      <c r="Q19" t="str">
        <f t="shared" si="1"/>
        <v>X-68.9429111656884 Y-15.3206469257085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DC7A-4466-4E61-B708-EACE6FFDD3B8}">
  <dimension ref="B2:C5"/>
  <sheetViews>
    <sheetView workbookViewId="0">
      <selection activeCell="B1" sqref="B1"/>
    </sheetView>
  </sheetViews>
  <sheetFormatPr defaultRowHeight="15" x14ac:dyDescent="0.25"/>
  <sheetData>
    <row r="2" spans="2:3" x14ac:dyDescent="0.25">
      <c r="B2" t="s">
        <v>20</v>
      </c>
      <c r="C2" t="s">
        <v>21</v>
      </c>
    </row>
    <row r="3" spans="2:3" x14ac:dyDescent="0.25">
      <c r="B3" t="s">
        <v>22</v>
      </c>
      <c r="C3" t="s">
        <v>23</v>
      </c>
    </row>
    <row r="4" spans="2:3" x14ac:dyDescent="0.25">
      <c r="B4" t="s">
        <v>24</v>
      </c>
      <c r="C4" t="s">
        <v>25</v>
      </c>
    </row>
    <row r="5" spans="2:3" x14ac:dyDescent="0.25">
      <c r="B5" t="s">
        <v>26</v>
      </c>
      <c r="C5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513A-6CF1-4D7C-93E2-C5BE511DD2E0}">
  <dimension ref="B2:J8"/>
  <sheetViews>
    <sheetView workbookViewId="0">
      <selection activeCell="B2" sqref="B2:I8"/>
    </sheetView>
  </sheetViews>
  <sheetFormatPr defaultRowHeight="15" x14ac:dyDescent="0.25"/>
  <sheetData>
    <row r="2" spans="2:10" x14ac:dyDescent="0.25">
      <c r="B2" t="s">
        <v>10</v>
      </c>
      <c r="C2">
        <v>10</v>
      </c>
      <c r="D2" t="s">
        <v>7</v>
      </c>
    </row>
    <row r="3" spans="2:10" x14ac:dyDescent="0.25">
      <c r="B3" t="s">
        <v>2</v>
      </c>
      <c r="C3">
        <v>11.6</v>
      </c>
      <c r="D3" t="s">
        <v>7</v>
      </c>
    </row>
    <row r="4" spans="2:10" x14ac:dyDescent="0.25">
      <c r="B4" t="s">
        <v>29</v>
      </c>
      <c r="C4">
        <f>DEGREES(ACOS(C2/C3))</f>
        <v>30.450314021355627</v>
      </c>
    </row>
    <row r="5" spans="2:10" x14ac:dyDescent="0.25">
      <c r="B5" t="s">
        <v>4</v>
      </c>
      <c r="C5">
        <f>45-C4</f>
        <v>14.549685978644373</v>
      </c>
    </row>
    <row r="7" spans="2:10" x14ac:dyDescent="0.25">
      <c r="B7" t="s">
        <v>5</v>
      </c>
      <c r="C7">
        <f>-SIN(RADIANS(C5))*C3</f>
        <v>-2.9141458737001718</v>
      </c>
      <c r="D7" t="s">
        <v>7</v>
      </c>
      <c r="F7">
        <f>C7*10</f>
        <v>-29.141458737001717</v>
      </c>
      <c r="G7" s="1" t="s">
        <v>9</v>
      </c>
      <c r="I7">
        <f>F7/2</f>
        <v>-14.570729368500858</v>
      </c>
      <c r="J7" t="s">
        <v>9</v>
      </c>
    </row>
    <row r="8" spans="2:10" x14ac:dyDescent="0.25">
      <c r="B8" t="s">
        <v>6</v>
      </c>
      <c r="C8">
        <f>-C3*COS(RADIANS(C5))</f>
        <v>-11.22798975003078</v>
      </c>
      <c r="D8" t="s">
        <v>7</v>
      </c>
      <c r="F8">
        <f>C8*10</f>
        <v>-112.2798975003078</v>
      </c>
      <c r="G8" t="s">
        <v>9</v>
      </c>
      <c r="I8">
        <f>F8/9</f>
        <v>-12.475544166700866</v>
      </c>
      <c r="J8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POSIÇÕES - AJUSTADAS</vt:lpstr>
      <vt:lpstr>POSIÇÕES</vt:lpstr>
      <vt:lpstr>IMÃ</vt:lpstr>
      <vt:lpstr>CALC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Robótica NAV</dc:creator>
  <cp:lastModifiedBy>Robótica NAV</cp:lastModifiedBy>
  <dcterms:created xsi:type="dcterms:W3CDTF">2021-11-13T14:49:18Z</dcterms:created>
  <dcterms:modified xsi:type="dcterms:W3CDTF">2021-11-14T17:11:02Z</dcterms:modified>
</cp:coreProperties>
</file>